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1730" yWindow="1560" windowWidth="24150" windowHeight="1573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<sst xmlns="http://schemas.openxmlformats.org/spreadsheetml/2006/main" count="47253" uniqueCount="9079">
  <si>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</si>
  <si>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</si>
  <si>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</si>
  <si>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</si>
  <si>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</si>
  <si>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</si>
  <si>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</si>
  <si>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</si>
  <si>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</si>
  <si>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</si>
  <si>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</si>
  <si>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</si>
  <si>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</si>
  <si>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</si>
  <si>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</si>
  <si>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</si>
  <si>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</si>
  <si>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</si>
  <si>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</si>
  <si>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</si>
  <si>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</si>
  <si>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</si>
  <si>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</si>
  <si>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</si>
  <si>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</si>
  <si>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</si>
  <si>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</si>
  <si>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</si>
  <si>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</si>
  <si>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</si>
  <si>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</si>
  <si>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</si>
  <si>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</si>
  <si>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</si>
  <si>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</si>
  <si>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</si>
  <si>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</si>
  <si>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</si>
  <si>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</si>
  <si>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</si>
  <si>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</si>
  <si>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</si>
  <si>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</si>
  <si>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</si>
  <si>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</si>
  <si>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</si>
  <si>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</si>
  <si>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</si>
  <si>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</si>
  <si>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</si>
  <si>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</si>
  <si>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</si>
  <si>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</si>
  <si>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</si>
  <si>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</si>
  <si>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</si>
  <si>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</si>
  <si>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</si>
  <si>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</si>
  <si>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</si>
  <si>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</si>
  <si>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</si>
  <si>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</si>
  <si>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</si>
  <si>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</si>
  <si>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</si>
  <si>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</si>
  <si>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</si>
  <si>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</si>
  <si>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</si>
  <si>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</si>
  <si>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</si>
  <si>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</si>
  <si>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</si>
  <si>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</si>
  <si>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</si>
  <si>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</si>
  <si>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</si>
  <si>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</si>
  <si>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</si>
  <si>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</si>
  <si>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</si>
  <si>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</si>
  <si>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</si>
  <si>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</si>
  <si>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</si>
  <si>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</si>
  <si>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</si>
  <si>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</si>
  <si>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</si>
  <si>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</si>
  <si>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</si>
  <si>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</si>
  <si>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</si>
  <si>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</si>
  <si>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</si>
  <si>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</si>
  <si>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</si>
  <si>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</si>
  <si>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</si>
  <si>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</si>
  <si>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</si>
  <si>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</si>
  <si>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</si>
  <si>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</si>
  <si>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</si>
  <si>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</si>
  <si>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</si>
  <si>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</si>
  <si>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</si>
  <si>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</si>
  <si>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</si>
  <si>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</si>
  <si>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</si>
  <si>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</si>
  <si>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</si>
  <si>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</si>
  <si>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</si>
  <si>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</si>
  <si>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</si>
  <si>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</si>
  <si>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</si>
  <si>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</si>
  <si>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</si>
  <si>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</si>
  <si>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</si>
  <si>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</si>
  <si>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</si>
  <si>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</si>
  <si>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</si>
  <si>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</si>
  <si>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</si>
  <si>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</si>
  <si>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</si>
  <si>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</si>
  <si>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</si>
  <si>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</si>
  <si>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</si>
  <si>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</si>
  <si>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</si>
  <si>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</si>
  <si>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</si>
  <si>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</si>
  <si>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</si>
  <si>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</si>
  <si>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</si>
  <si>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</si>
  <si>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</si>
  <si>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</si>
  <si>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</si>
  <si>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</si>
  <si>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</si>
  <si>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</si>
  <si>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</si>
  <si>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</si>
  <si>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</si>
  <si>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</si>
  <si>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</si>
  <si>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</si>
  <si>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</si>
  <si>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</si>
  <si>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</si>
  <si>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</si>
  <si>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</si>
  <si>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</si>
  <si>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</si>
  <si>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</si>
  <si>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</si>
  <si>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</si>
  <si>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</si>
  <si>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</si>
  <si>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</si>
  <si>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</si>
  <si>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</si>
  <si>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</si>
  <si>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</si>
  <si>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</si>
  <si>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</si>
  <si>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</si>
  <si>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</si>
  <si>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</si>
  <si>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</si>
  <si>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</si>
  <si>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</si>
  <si>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</si>
  <si>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</si>
  <si>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</si>
  <si>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</si>
  <si>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</si>
  <si>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</si>
  <si>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</si>
  <si>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</si>
  <si>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</si>
  <si>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</si>
  <si>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</si>
  <si>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</si>
  <si>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</si>
  <si>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</si>
  <si>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</si>
  <si>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</si>
  <si>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</si>
  <si>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</si>
  <si>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</si>
  <si>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</si>
  <si>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</si>
  <si>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</si>
  <si>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</si>
  <si>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</si>
  <si>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</si>
  <si>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</si>
  <si>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</si>
  <si>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</si>
  <si>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</si>
  <si>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</si>
  <si>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</si>
  <si>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</si>
  <si>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</si>
  <si>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</si>
  <si>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</si>
  <si>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</si>
  <si>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</si>
  <si>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</si>
  <si>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</si>
  <si>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</si>
  <si>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</si>
  <si>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</si>
  <si>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</si>
  <si>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</si>
  <si>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</si>
  <si>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</si>
  <si>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</si>
  <si>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</si>
  <si>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</si>
  <si>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</si>
  <si>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_sriram12</t>
  </si>
  <si>
    <t>mr_nitesh_09</t>
  </si>
  <si>
    <t>saadahmansur</t>
  </si>
  <si>
    <t>elopes01</t>
  </si>
  <si>
    <t>jamalopez33</t>
  </si>
  <si>
    <t>sohonefertiti</t>
  </si>
  <si>
    <t>amprakasa</t>
  </si>
  <si>
    <t>ludovicdew</t>
  </si>
  <si>
    <t>bozhan_yx</t>
  </si>
  <si>
    <t>hafifahm723</t>
  </si>
  <si>
    <t>teresamdvignola</t>
  </si>
  <si>
    <t>angelinadeny</t>
  </si>
  <si>
    <t>mmone82325779</t>
  </si>
  <si>
    <t>suvashisv</t>
  </si>
  <si>
    <t>draftsmanwolf</t>
  </si>
  <si>
    <t>correaflavio</t>
  </si>
  <si>
    <t>ikabir177</t>
  </si>
  <si>
    <t>josemarin84</t>
  </si>
  <si>
    <t>ceaser_august</t>
  </si>
  <si>
    <t>dianamolinacer1</t>
  </si>
  <si>
    <t>mpvzulia3</t>
  </si>
  <si>
    <t>uffs2vpwidvwbhj</t>
  </si>
  <si>
    <t>monickred1</t>
  </si>
  <si>
    <t>ranger_64</t>
  </si>
  <si>
    <t>cassalussama</t>
  </si>
  <si>
    <t>gordon_hogben</t>
  </si>
  <si>
    <t>ardanayik</t>
  </si>
  <si>
    <t>atfdumont</t>
  </si>
  <si>
    <t>shraddhanandtr7</t>
  </si>
  <si>
    <t>malika_e_hind</t>
  </si>
  <si>
    <t>victorlonsoro</t>
  </si>
  <si>
    <t>jst_hey</t>
  </si>
  <si>
    <t>pavan_sangamesh</t>
  </si>
  <si>
    <t>antoniomihaici1</t>
  </si>
  <si>
    <t>balhihassen</t>
  </si>
  <si>
    <t>_adhi22</t>
  </si>
  <si>
    <t>baitoey05782567</t>
  </si>
  <si>
    <t>desireeguasch</t>
  </si>
  <si>
    <t>ashok40507851</t>
  </si>
  <si>
    <t>mcceresgonzlez1</t>
  </si>
  <si>
    <t>jeandamascenet1</t>
  </si>
  <si>
    <t>aliciapenas1</t>
  </si>
  <si>
    <t>i_am_mathtutor</t>
  </si>
  <si>
    <t>elijah21250897</t>
  </si>
  <si>
    <t>aslumoyameehaa</t>
  </si>
  <si>
    <t>xraxxxx04</t>
  </si>
  <si>
    <t>nuradde26903657</t>
  </si>
  <si>
    <t>carlosberben</t>
  </si>
  <si>
    <t>plvdaeckpw1pfqs</t>
  </si>
  <si>
    <t>priyankaengtip4</t>
  </si>
  <si>
    <t>tufailrazakhan4</t>
  </si>
  <si>
    <t>ghosty36671191</t>
  </si>
  <si>
    <t>angelnvls_</t>
  </si>
  <si>
    <t>spitze19</t>
  </si>
  <si>
    <t>abrarsi26896065</t>
  </si>
  <si>
    <t>zainny_porch</t>
  </si>
  <si>
    <t>snaplakheni</t>
  </si>
  <si>
    <t>abdoosh12816916</t>
  </si>
  <si>
    <t>faizannaveedmir</t>
  </si>
  <si>
    <t>bukechristopher</t>
  </si>
  <si>
    <t>anelechukwue</t>
  </si>
  <si>
    <t>nimadewida</t>
  </si>
  <si>
    <t>ram52806584</t>
  </si>
  <si>
    <t>sinaniwassolon</t>
  </si>
  <si>
    <t>krishnasamy29</t>
  </si>
  <si>
    <t>sylvest81902641</t>
  </si>
  <si>
    <t>hashmi_ali_khan</t>
  </si>
  <si>
    <t>ibrahim88862530</t>
  </si>
  <si>
    <t>jiminwin30</t>
  </si>
  <si>
    <t>drsivanandaraj1</t>
  </si>
  <si>
    <t>collabtrainer</t>
  </si>
  <si>
    <t>garfaxad</t>
  </si>
  <si>
    <t>sulaimonakinye3</t>
  </si>
  <si>
    <t>thinhvn12</t>
  </si>
  <si>
    <t>laxmipr20576289</t>
  </si>
  <si>
    <t>rosaroma2011</t>
  </si>
  <si>
    <t>stngsuhx</t>
  </si>
  <si>
    <t>incrediblesale1</t>
  </si>
  <si>
    <t>aarushv19388480</t>
  </si>
  <si>
    <t>aalanperfume</t>
  </si>
  <si>
    <t>sourabh81246305</t>
  </si>
  <si>
    <t>urmilad85732650</t>
  </si>
  <si>
    <t>jailaxmi_mpys</t>
  </si>
  <si>
    <t>salmank01053497</t>
  </si>
  <si>
    <t>dasireshmi</t>
  </si>
  <si>
    <t>graeme_stirling</t>
  </si>
  <si>
    <t>sankets29758789</t>
  </si>
  <si>
    <t>webclerk2</t>
  </si>
  <si>
    <t>benitorayes007</t>
  </si>
  <si>
    <t>michael31903843</t>
  </si>
  <si>
    <t>akosuaagyeiwaad</t>
  </si>
  <si>
    <t>yalkharizmi</t>
  </si>
  <si>
    <t>tobi_aiyelokun</t>
  </si>
  <si>
    <t>jay_b_jayson</t>
  </si>
  <si>
    <t>pro_ahmad_</t>
  </si>
  <si>
    <t>badboyshamo911</t>
  </si>
  <si>
    <t>sandras65417869</t>
  </si>
  <si>
    <t>everythingghgh</t>
  </si>
  <si>
    <t>cradle08484711</t>
  </si>
  <si>
    <t>theophilusagbo7</t>
  </si>
  <si>
    <t>wegomakeit</t>
  </si>
  <si>
    <t>bradley_saili</t>
  </si>
  <si>
    <t>remajac87142097</t>
  </si>
  <si>
    <t>blessing_oe</t>
  </si>
  <si>
    <t>jignesh_bhudiya</t>
  </si>
  <si>
    <t>mridulkabra</t>
  </si>
  <si>
    <t>pfazamoh</t>
  </si>
  <si>
    <t>_rrw2</t>
  </si>
  <si>
    <t>bennkume</t>
  </si>
  <si>
    <t>onedrew1</t>
  </si>
  <si>
    <t>okwaput_samuel</t>
  </si>
  <si>
    <t>prosperadewale</t>
  </si>
  <si>
    <t>crewedmichael</t>
  </si>
  <si>
    <t>nanakwakupokuop</t>
  </si>
  <si>
    <t>wamlambezz</t>
  </si>
  <si>
    <t>josephn05683791</t>
  </si>
  <si>
    <t>godwin93232857</t>
  </si>
  <si>
    <t>hymatv</t>
  </si>
  <si>
    <t>el_agas</t>
  </si>
  <si>
    <t>yo__maxx</t>
  </si>
  <si>
    <t>ronaldo7575466</t>
  </si>
  <si>
    <t>astrojunior6</t>
  </si>
  <si>
    <t>mililanijeremi1</t>
  </si>
  <si>
    <t>khobby_sosa</t>
  </si>
  <si>
    <t>kituke_john</t>
  </si>
  <si>
    <t>opzyhush01</t>
  </si>
  <si>
    <t>abiscom2013</t>
  </si>
  <si>
    <t>rock58220002</t>
  </si>
  <si>
    <t>jtettey77</t>
  </si>
  <si>
    <t>maziifeanyichu6</t>
  </si>
  <si>
    <t>abdul99323764</t>
  </si>
  <si>
    <t>choicee19</t>
  </si>
  <si>
    <t>iamkaka3</t>
  </si>
  <si>
    <t>ikechukwu_craig</t>
  </si>
  <si>
    <t>oblacdaking</t>
  </si>
  <si>
    <t>_carryone</t>
  </si>
  <si>
    <t>ifeanyi69200269</t>
  </si>
  <si>
    <t>ch_sommie</t>
  </si>
  <si>
    <t>imaobongekanem9</t>
  </si>
  <si>
    <t>sssseremba</t>
  </si>
  <si>
    <t>rashlawq10</t>
  </si>
  <si>
    <t>labinnovative</t>
  </si>
  <si>
    <t>kwartjerry</t>
  </si>
  <si>
    <t>molacc</t>
  </si>
  <si>
    <t>felixsa13858019</t>
  </si>
  <si>
    <t>caktus_jacck</t>
  </si>
  <si>
    <t>calabar001</t>
  </si>
  <si>
    <t>qwesi2131</t>
  </si>
  <si>
    <t>cruise95478552</t>
  </si>
  <si>
    <t>bellangelica4</t>
  </si>
  <si>
    <t>realfm91</t>
  </si>
  <si>
    <t>buggsnow3</t>
  </si>
  <si>
    <t>edwardtekpetey</t>
  </si>
  <si>
    <t>jaxon102__</t>
  </si>
  <si>
    <t>isabell19600128</t>
  </si>
  <si>
    <t>lesleypageme</t>
  </si>
  <si>
    <t>ycampbell_m</t>
  </si>
  <si>
    <t>endlessred1</t>
  </si>
  <si>
    <t>mellyjcephas</t>
  </si>
  <si>
    <t>girlhypecode</t>
  </si>
  <si>
    <t>muslimazu</t>
  </si>
  <si>
    <t>humteq</t>
  </si>
  <si>
    <t>datslimgirl</t>
  </si>
  <si>
    <t>ibnpharouq</t>
  </si>
  <si>
    <t>maxibeal</t>
  </si>
  <si>
    <t>sebegozwide</t>
  </si>
  <si>
    <t>mcjohnson_07</t>
  </si>
  <si>
    <t>pennervilla</t>
  </si>
  <si>
    <t>amgchopstick</t>
  </si>
  <si>
    <t>kesscaleb</t>
  </si>
  <si>
    <t>mugisha93586265</t>
  </si>
  <si>
    <t>___muhd___md</t>
  </si>
  <si>
    <t>_arika_b</t>
  </si>
  <si>
    <t>abdulhamidmain3</t>
  </si>
  <si>
    <t>yhawofficial</t>
  </si>
  <si>
    <t>karumba_n</t>
  </si>
  <si>
    <t>bawasah1</t>
  </si>
  <si>
    <t>klauzesmg</t>
  </si>
  <si>
    <t>nanakojo121</t>
  </si>
  <si>
    <t>okwyjohn1</t>
  </si>
  <si>
    <t>stanley18544163</t>
  </si>
  <si>
    <t>braphilofficia1</t>
  </si>
  <si>
    <t>digigrowhub1</t>
  </si>
  <si>
    <t>adelle_gascoyne</t>
  </si>
  <si>
    <t>danymatheuv</t>
  </si>
  <si>
    <t>bangtanjc</t>
  </si>
  <si>
    <t>ciscodevnet</t>
  </si>
  <si>
    <t>mohamedsalatba5</t>
  </si>
  <si>
    <t>renitocaf123</t>
  </si>
  <si>
    <t>Retweet</t>
  </si>
  <si>
    <t>In less than an hour, the global #DevNetCreate livestream kicks off from Asia Pacific. https://t.co/neEVVev55K
DevNet Create follows the sun as sessions continue streaming from Europe, the Middle East &amp;amp; Africa.
A 21-hour FREE event that spans the globe. Join us and win prizes!</t>
  </si>
  <si>
    <t>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</si>
  <si>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En serio esperan que en los hogares se explique a los niños sobre educación sexual acorde a la edad?
La realidad nos dice que eso no está funcionando.
Al menos en este caso, parece que no hay impunidad. https://t.co/nFB6C93rfE</t>
  </si>
  <si>
    <t>cisco.com</t>
  </si>
  <si>
    <t>twitter.com</t>
  </si>
  <si>
    <t>devnetcreate</t>
  </si>
  <si>
    <t>10:17:12</t>
  </si>
  <si>
    <t>10:17:16</t>
  </si>
  <si>
    <t>10:19:58</t>
  </si>
  <si>
    <t>10:21:06</t>
  </si>
  <si>
    <t>10:22:12</t>
  </si>
  <si>
    <t>10:24:10</t>
  </si>
  <si>
    <t>10:24:35</t>
  </si>
  <si>
    <t>10:24:36</t>
  </si>
  <si>
    <t>10:25:35</t>
  </si>
  <si>
    <t>10:25:40</t>
  </si>
  <si>
    <t>10:26:15</t>
  </si>
  <si>
    <t>10:27:20</t>
  </si>
  <si>
    <t>10:32:16</t>
  </si>
  <si>
    <t>10:32:54</t>
  </si>
  <si>
    <t>10:33:05</t>
  </si>
  <si>
    <t>10:33:34</t>
  </si>
  <si>
    <t>10:34:36</t>
  </si>
  <si>
    <t>10:35:02</t>
  </si>
  <si>
    <t>10:35:17</t>
  </si>
  <si>
    <t>10:36:36</t>
  </si>
  <si>
    <t>10:37:20</t>
  </si>
  <si>
    <t>10:37:28</t>
  </si>
  <si>
    <t>10:37:37</t>
  </si>
  <si>
    <t>10:38:24</t>
  </si>
  <si>
    <t>10:39:02</t>
  </si>
  <si>
    <t>10:39:19</t>
  </si>
  <si>
    <t>10:39:24</t>
  </si>
  <si>
    <t>10:39:33</t>
  </si>
  <si>
    <t>10:40:08</t>
  </si>
  <si>
    <t>10:41:00</t>
  </si>
  <si>
    <t>10:42:15</t>
  </si>
  <si>
    <t>10:42:20</t>
  </si>
  <si>
    <t>10:43:26</t>
  </si>
  <si>
    <t>10:44:01</t>
  </si>
  <si>
    <t>10:44:59</t>
  </si>
  <si>
    <t>10:45:10</t>
  </si>
  <si>
    <t>10:45:31</t>
  </si>
  <si>
    <t>10:45:55</t>
  </si>
  <si>
    <t>10:46:23</t>
  </si>
  <si>
    <t>10:46:53</t>
  </si>
  <si>
    <t>10:47:18</t>
  </si>
  <si>
    <t>10:48:47</t>
  </si>
  <si>
    <t>10:49:05</t>
  </si>
  <si>
    <t>10:49:13</t>
  </si>
  <si>
    <t>10:49:34</t>
  </si>
  <si>
    <t>10:54:37</t>
  </si>
  <si>
    <t>10:56:35</t>
  </si>
  <si>
    <t>10:59:51</t>
  </si>
  <si>
    <t>11:00:45</t>
  </si>
  <si>
    <t>11:01:19</t>
  </si>
  <si>
    <t>11:03:06</t>
  </si>
  <si>
    <t>11:03:09</t>
  </si>
  <si>
    <t>11:04:28</t>
  </si>
  <si>
    <t>11:08:27</t>
  </si>
  <si>
    <t>11:08:47</t>
  </si>
  <si>
    <t>11:11:18</t>
  </si>
  <si>
    <t>11:15:08</t>
  </si>
  <si>
    <t>11:46:01</t>
  </si>
  <si>
    <t>11:47:06</t>
  </si>
  <si>
    <t>11:58:06</t>
  </si>
  <si>
    <t>12:47:09</t>
  </si>
  <si>
    <t>13:10:15</t>
  </si>
  <si>
    <t>14:11:07</t>
  </si>
  <si>
    <t>14:31:48</t>
  </si>
  <si>
    <t>14:35:07</t>
  </si>
  <si>
    <t>14:58:49</t>
  </si>
  <si>
    <t>16:01:00</t>
  </si>
  <si>
    <t>17:29:44</t>
  </si>
  <si>
    <t>17:47:29</t>
  </si>
  <si>
    <t>18:20:40</t>
  </si>
  <si>
    <t>18:48:46</t>
  </si>
  <si>
    <t>19:00:58</t>
  </si>
  <si>
    <t>19:31:39</t>
  </si>
  <si>
    <t>00:44:13</t>
  </si>
  <si>
    <t>02:10:23</t>
  </si>
  <si>
    <t>02:38:07</t>
  </si>
  <si>
    <t>03:11:11</t>
  </si>
  <si>
    <t>05:31:55</t>
  </si>
  <si>
    <t>14:11:22</t>
  </si>
  <si>
    <t>07:11:24</t>
  </si>
  <si>
    <t>09:50:30</t>
  </si>
  <si>
    <t>10:21:32</t>
  </si>
  <si>
    <t>05:40:38</t>
  </si>
  <si>
    <t>09:09:46</t>
  </si>
  <si>
    <t>13:44:09</t>
  </si>
  <si>
    <t>00:14:42</t>
  </si>
  <si>
    <t>16:23:34</t>
  </si>
  <si>
    <t>11:34:58</t>
  </si>
  <si>
    <t>20:03:18</t>
  </si>
  <si>
    <t>20:16:59</t>
  </si>
  <si>
    <t>20:48:22</t>
  </si>
  <si>
    <t>21:14:05</t>
  </si>
  <si>
    <t>22:02:56</t>
  </si>
  <si>
    <t>22:14:56</t>
  </si>
  <si>
    <t>22:24:45</t>
  </si>
  <si>
    <t>22:45:18</t>
  </si>
  <si>
    <t>23:15:34</t>
  </si>
  <si>
    <t>23:20:16</t>
  </si>
  <si>
    <t>23:20:20</t>
  </si>
  <si>
    <t>00:04:54</t>
  </si>
  <si>
    <t>02:24:36</t>
  </si>
  <si>
    <t>03:28:35</t>
  </si>
  <si>
    <t>04:00:24</t>
  </si>
  <si>
    <t>04:43:10</t>
  </si>
  <si>
    <t>06:15:37</t>
  </si>
  <si>
    <t>06:29:31</t>
  </si>
  <si>
    <t>06:42:22</t>
  </si>
  <si>
    <t>06:45:07</t>
  </si>
  <si>
    <t>06:47:51</t>
  </si>
  <si>
    <t>06:54:49</t>
  </si>
  <si>
    <t>06:59:14</t>
  </si>
  <si>
    <t>07:00:48</t>
  </si>
  <si>
    <t>08:08:38</t>
  </si>
  <si>
    <t>08:11:22</t>
  </si>
  <si>
    <t>08:22:01</t>
  </si>
  <si>
    <t>08:32:11</t>
  </si>
  <si>
    <t>08:36:40</t>
  </si>
  <si>
    <t>09:03:21</t>
  </si>
  <si>
    <t>09:20:51</t>
  </si>
  <si>
    <t>09:21:48</t>
  </si>
  <si>
    <t>09:23:17</t>
  </si>
  <si>
    <t>09:43:54</t>
  </si>
  <si>
    <t>09:55:17</t>
  </si>
  <si>
    <t>10:46:13</t>
  </si>
  <si>
    <t>10:49:48</t>
  </si>
  <si>
    <t>11:09:11</t>
  </si>
  <si>
    <t>11:12:51</t>
  </si>
  <si>
    <t>11:29:01</t>
  </si>
  <si>
    <t>11:38:28</t>
  </si>
  <si>
    <t>12:16:35</t>
  </si>
  <si>
    <t>12:18:06</t>
  </si>
  <si>
    <t>13:19:30</t>
  </si>
  <si>
    <t>13:44:05</t>
  </si>
  <si>
    <t>13:55:25</t>
  </si>
  <si>
    <t>13:57:06</t>
  </si>
  <si>
    <t>14:20:30</t>
  </si>
  <si>
    <t>14:30:55</t>
  </si>
  <si>
    <t>15:31:58</t>
  </si>
  <si>
    <t>16:05:00</t>
  </si>
  <si>
    <t>16:28:38</t>
  </si>
  <si>
    <t>17:51:27</t>
  </si>
  <si>
    <t>18:01:01</t>
  </si>
  <si>
    <t>18:40:51</t>
  </si>
  <si>
    <t>18:55:28</t>
  </si>
  <si>
    <t>19:14:45</t>
  </si>
  <si>
    <t>20:09:24</t>
  </si>
  <si>
    <t>20:15:19</t>
  </si>
  <si>
    <t>20:36:55</t>
  </si>
  <si>
    <t>21:01:37</t>
  </si>
  <si>
    <t>21:09:31</t>
  </si>
  <si>
    <t>21:25:06</t>
  </si>
  <si>
    <t>21:26:21</t>
  </si>
  <si>
    <t>22:01:08</t>
  </si>
  <si>
    <t>22:25:24</t>
  </si>
  <si>
    <t>22:39:40</t>
  </si>
  <si>
    <t>23:49:39</t>
  </si>
  <si>
    <t>00:03:38</t>
  </si>
  <si>
    <t>00:11:20</t>
  </si>
  <si>
    <t>01:25:50</t>
  </si>
  <si>
    <t>02:48:59</t>
  </si>
  <si>
    <t>04:27:01</t>
  </si>
  <si>
    <t>04:36:04</t>
  </si>
  <si>
    <t>08:43:23</t>
  </si>
  <si>
    <t>09:43:40</t>
  </si>
  <si>
    <t>10:24:34</t>
  </si>
  <si>
    <t>12:09:10</t>
  </si>
  <si>
    <t>12:34:11</t>
  </si>
  <si>
    <t>13:19:42</t>
  </si>
  <si>
    <t>17:53:49</t>
  </si>
  <si>
    <t>18:32:31</t>
  </si>
  <si>
    <t>19:20:25</t>
  </si>
  <si>
    <t>21:27:29</t>
  </si>
  <si>
    <t>09:55:58</t>
  </si>
  <si>
    <t>12:58:21</t>
  </si>
  <si>
    <t>14:21:28</t>
  </si>
  <si>
    <t>09:51:34</t>
  </si>
  <si>
    <t>10:17:04</t>
  </si>
  <si>
    <t>23:49:52</t>
  </si>
  <si>
    <t>20:25:29</t>
  </si>
  <si>
    <t>07:00:56</t>
  </si>
  <si>
    <t>21:05:42</t>
  </si>
  <si>
    <t>07:04:49</t>
  </si>
  <si>
    <t>23:32:03</t>
  </si>
  <si>
    <t>23:00:01</t>
  </si>
  <si>
    <t>02:57:10</t>
  </si>
  <si>
    <t>00:05:53</t>
  </si>
  <si>
    <t>04:28:46</t>
  </si>
  <si>
    <t>18:23:39</t>
  </si>
  <si>
    <t>10:12:36</t>
  </si>
  <si>
    <t>1315959766288486401</t>
  </si>
  <si>
    <t>1315959784177192960</t>
  </si>
  <si>
    <t>1315960463335649283</t>
  </si>
  <si>
    <t>1315960749894889472</t>
  </si>
  <si>
    <t>1315961025066344450</t>
  </si>
  <si>
    <t>1315961521839669249</t>
  </si>
  <si>
    <t>1315961623513759744</t>
  </si>
  <si>
    <t>1315961630530961409</t>
  </si>
  <si>
    <t>1315961875096502273</t>
  </si>
  <si>
    <t>1315961898488094726</t>
  </si>
  <si>
    <t>1315962046572302336</t>
  </si>
  <si>
    <t>1315962318467944448</t>
  </si>
  <si>
    <t>1315963560724295680</t>
  </si>
  <si>
    <t>1315963719352942598</t>
  </si>
  <si>
    <t>1315963764752240641</t>
  </si>
  <si>
    <t>1315963886806462467</t>
  </si>
  <si>
    <t>1315964144277835777</t>
  </si>
  <si>
    <t>1315964253246033920</t>
  </si>
  <si>
    <t>1315964317133672448</t>
  </si>
  <si>
    <t>1315964649133744128</t>
  </si>
  <si>
    <t>1315964832928149506</t>
  </si>
  <si>
    <t>1315964867883360262</t>
  </si>
  <si>
    <t>1315964907016409090</t>
  </si>
  <si>
    <t>1315965103083196416</t>
  </si>
  <si>
    <t>1315965262567559169</t>
  </si>
  <si>
    <t>1315965331207323649</t>
  </si>
  <si>
    <t>1315965355915833344</t>
  </si>
  <si>
    <t>1315965392884465665</t>
  </si>
  <si>
    <t>1315965539429228544</t>
  </si>
  <si>
    <t>1315965758048886784</t>
  </si>
  <si>
    <t>1315966071288090625</t>
  </si>
  <si>
    <t>1315966093781987333</t>
  </si>
  <si>
    <t>1315966370383761408</t>
  </si>
  <si>
    <t>1315966515582205952</t>
  </si>
  <si>
    <t>1315966757673279495</t>
  </si>
  <si>
    <t>1315966805488197633</t>
  </si>
  <si>
    <t>1315966894898245634</t>
  </si>
  <si>
    <t>1315966993153966085</t>
  </si>
  <si>
    <t>1315967110732869632</t>
  </si>
  <si>
    <t>1315967237988257792</t>
  </si>
  <si>
    <t>1315967342619262977</t>
  </si>
  <si>
    <t>1315967714037510146</t>
  </si>
  <si>
    <t>1315967789891420160</t>
  </si>
  <si>
    <t>1315967825631227904</t>
  </si>
  <si>
    <t>1315967913136857091</t>
  </si>
  <si>
    <t>1315969181905350656</t>
  </si>
  <si>
    <t>1315969679727489026</t>
  </si>
  <si>
    <t>1315970502037569537</t>
  </si>
  <si>
    <t>1315970725816291331</t>
  </si>
  <si>
    <t>1315970870918037504</t>
  </si>
  <si>
    <t>1315971319544995840</t>
  </si>
  <si>
    <t>1315971330756337671</t>
  </si>
  <si>
    <t>1315971663964454912</t>
  </si>
  <si>
    <t>1315972666537381891</t>
  </si>
  <si>
    <t>1315972748041236481</t>
  </si>
  <si>
    <t>1315973380168876032</t>
  </si>
  <si>
    <t>1315974347933339649</t>
  </si>
  <si>
    <t>1315982116971257856</t>
  </si>
  <si>
    <t>1315982391622553601</t>
  </si>
  <si>
    <t>1315985159062200320</t>
  </si>
  <si>
    <t>1315997503368691712</t>
  </si>
  <si>
    <t>1316003315621134338</t>
  </si>
  <si>
    <t>1316018633034747905</t>
  </si>
  <si>
    <t>1316023839059398656</t>
  </si>
  <si>
    <t>1316024672803196930</t>
  </si>
  <si>
    <t>1316030638257041409</t>
  </si>
  <si>
    <t>1316046289121939458</t>
  </si>
  <si>
    <t>1316068616811536391</t>
  </si>
  <si>
    <t>1316073084458213377</t>
  </si>
  <si>
    <t>1316081435405619201</t>
  </si>
  <si>
    <t>1316088507698475014</t>
  </si>
  <si>
    <t>1316091576721043460</t>
  </si>
  <si>
    <t>1316099298799558657</t>
  </si>
  <si>
    <t>1316177957224734720</t>
  </si>
  <si>
    <t>1316199645408755712</t>
  </si>
  <si>
    <t>1316206624701177856</t>
  </si>
  <si>
    <t>1316214946422644736</t>
  </si>
  <si>
    <t>1316250360973946887</t>
  </si>
  <si>
    <t>1316381084347637761</t>
  </si>
  <si>
    <t>1316637782802984961</t>
  </si>
  <si>
    <t>1316677825479360512</t>
  </si>
  <si>
    <t>1316685635466403841</t>
  </si>
  <si>
    <t>1316977332050165761</t>
  </si>
  <si>
    <t>1317029960733782021</t>
  </si>
  <si>
    <t>1317099010604240896</t>
  </si>
  <si>
    <t>1317257692445085696</t>
  </si>
  <si>
    <t>1317501516530450433</t>
  </si>
  <si>
    <t>1318516051882246147</t>
  </si>
  <si>
    <t>1305960404846366723</t>
  </si>
  <si>
    <t>1305963845735899138</t>
  </si>
  <si>
    <t>1305971745694928898</t>
  </si>
  <si>
    <t>1305978217614979072</t>
  </si>
  <si>
    <t>1305990509626785793</t>
  </si>
  <si>
    <t>1305993531081789442</t>
  </si>
  <si>
    <t>1305996002785193984</t>
  </si>
  <si>
    <t>1306001174106198023</t>
  </si>
  <si>
    <t>1306008788609241089</t>
  </si>
  <si>
    <t>1306009973860823040</t>
  </si>
  <si>
    <t>1306009988251484163</t>
  </si>
  <si>
    <t>1306021202566221824</t>
  </si>
  <si>
    <t>1306056359549509632</t>
  </si>
  <si>
    <t>1306072461872594945</t>
  </si>
  <si>
    <t>1306080471894437892</t>
  </si>
  <si>
    <t>1306091232662347776</t>
  </si>
  <si>
    <t>1306114498936352768</t>
  </si>
  <si>
    <t>1306117997652774918</t>
  </si>
  <si>
    <t>1306121228646789121</t>
  </si>
  <si>
    <t>1306121921461915648</t>
  </si>
  <si>
    <t>1306122611911467008</t>
  </si>
  <si>
    <t>1306124361632567296</t>
  </si>
  <si>
    <t>1306125476453404673</t>
  </si>
  <si>
    <t>1306125867752529920</t>
  </si>
  <si>
    <t>1306142940302106624</t>
  </si>
  <si>
    <t>1306143627442257920</t>
  </si>
  <si>
    <t>1306146309980774401</t>
  </si>
  <si>
    <t>1306148866962710528</t>
  </si>
  <si>
    <t>1306149995633152000</t>
  </si>
  <si>
    <t>1306156708587360257</t>
  </si>
  <si>
    <t>1306161112015142914</t>
  </si>
  <si>
    <t>1306161351577022466</t>
  </si>
  <si>
    <t>1306161726384148480</t>
  </si>
  <si>
    <t>1306166915581308928</t>
  </si>
  <si>
    <t>1306169778038603776</t>
  </si>
  <si>
    <t>1306182597358358529</t>
  </si>
  <si>
    <t>1306183497141362688</t>
  </si>
  <si>
    <t>1306188375595126785</t>
  </si>
  <si>
    <t>1306189301399597061</t>
  </si>
  <si>
    <t>1306193367597043712</t>
  </si>
  <si>
    <t>1306195744643338240</t>
  </si>
  <si>
    <t>1306205338161553409</t>
  </si>
  <si>
    <t>1306205721567125504</t>
  </si>
  <si>
    <t>1306221170639933440</t>
  </si>
  <si>
    <t>1306227360388317186</t>
  </si>
  <si>
    <t>1306230212078850050</t>
  </si>
  <si>
    <t>1306230636181676032</t>
  </si>
  <si>
    <t>1306236523256389633</t>
  </si>
  <si>
    <t>1306239144633536513</t>
  </si>
  <si>
    <t>1306254507316305921</t>
  </si>
  <si>
    <t>1306262821169238016</t>
  </si>
  <si>
    <t>1306268768037986304</t>
  </si>
  <si>
    <t>1306289609886838784</t>
  </si>
  <si>
    <t>1306292016528138243</t>
  </si>
  <si>
    <t>1306302044123344896</t>
  </si>
  <si>
    <t>1306305720355356673</t>
  </si>
  <si>
    <t>1306310575174057988</t>
  </si>
  <si>
    <t>1306324327638405121</t>
  </si>
  <si>
    <t>1306325817455194112</t>
  </si>
  <si>
    <t>1306331250920226816</t>
  </si>
  <si>
    <t>1306337465767256067</t>
  </si>
  <si>
    <t>1306339456266502147</t>
  </si>
  <si>
    <t>1306343378754375680</t>
  </si>
  <si>
    <t>1306343690756124673</t>
  </si>
  <si>
    <t>1306352443727458306</t>
  </si>
  <si>
    <t>1306358550671888389</t>
  </si>
  <si>
    <t>1306362140643782661</t>
  </si>
  <si>
    <t>1306379754665316352</t>
  </si>
  <si>
    <t>1306383275116711937</t>
  </si>
  <si>
    <t>1306385212826320897</t>
  </si>
  <si>
    <t>1306403961432403968</t>
  </si>
  <si>
    <t>1306424886664089600</t>
  </si>
  <si>
    <t>1306449557388173314</t>
  </si>
  <si>
    <t>1306451834370957312</t>
  </si>
  <si>
    <t>1306514072758890503</t>
  </si>
  <si>
    <t>1306529244240060421</t>
  </si>
  <si>
    <t>1306539538370658305</t>
  </si>
  <si>
    <t>1306565858995691522</t>
  </si>
  <si>
    <t>1306572154922827779</t>
  </si>
  <si>
    <t>1306583609286033409</t>
  </si>
  <si>
    <t>1306652595122049024</t>
  </si>
  <si>
    <t>1306662332697894913</t>
  </si>
  <si>
    <t>1306674389287661569</t>
  </si>
  <si>
    <t>1306706365465931776</t>
  </si>
  <si>
    <t>1306886128381952000</t>
  </si>
  <si>
    <t>1306894728257064960</t>
  </si>
  <si>
    <t>1306940627242889219</t>
  </si>
  <si>
    <t>1306961543570087937</t>
  </si>
  <si>
    <t>1307256006976647171</t>
  </si>
  <si>
    <t>1307262423158722562</t>
  </si>
  <si>
    <t>1307466972100268033</t>
  </si>
  <si>
    <t>1308140314620723200</t>
  </si>
  <si>
    <t>1308662619222482944</t>
  </si>
  <si>
    <t>1313223865787715585</t>
  </si>
  <si>
    <t>1317723290077589504</t>
  </si>
  <si>
    <t>1318334126810857473</t>
  </si>
  <si>
    <t>1313615021235200000</t>
  </si>
  <si>
    <t>1315849028664320000</t>
  </si>
  <si>
    <t>1315805924636815360</t>
  </si>
  <si>
    <t>1305362832213651456</t>
  </si>
  <si>
    <t>1305572940055040000</t>
  </si>
  <si>
    <t>1315958610355195906</t>
  </si>
  <si>
    <t/>
  </si>
  <si>
    <t>en</t>
  </si>
  <si>
    <t>es</t>
  </si>
  <si>
    <t>1313236731202809862</t>
  </si>
  <si>
    <t>Twitter for Android</t>
  </si>
  <si>
    <t>Twitter Web App</t>
  </si>
  <si>
    <t>Twitter for iPhone</t>
  </si>
  <si>
    <t>Graeme's first app</t>
  </si>
  <si>
    <t>Twitter for Advertisers (legacy)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</si>
  <si>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</si>
  <si>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</si>
  <si>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</si>
  <si>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</si>
  <si>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</si>
  <si>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</si>
  <si>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</si>
  <si>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</si>
  <si>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</si>
  <si>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</si>
  <si>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</si>
  <si>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</si>
  <si>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</si>
  <si>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</si>
  <si>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</si>
  <si>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</si>
  <si>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</si>
  <si>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</si>
  <si>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</si>
  <si>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</si>
  <si>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</si>
  <si>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</si>
  <si>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Cisco DevNet</t>
  </si>
  <si>
    <t>Sriram™</t>
  </si>
  <si>
    <t>NITESH</t>
  </si>
  <si>
    <t>Mansur Saadah</t>
  </si>
  <si>
    <t>Elaine Lopes</t>
  </si>
  <si>
    <t>@Jlopez</t>
  </si>
  <si>
    <t>Mme Akhenaton_xD83D__xDC51_</t>
  </si>
  <si>
    <t>AM. Prakasa</t>
  </si>
  <si>
    <t>ʟᴜᴅᴏᴠɪᴄ ᴅᴇᴠ</t>
  </si>
  <si>
    <t>|||</t>
  </si>
  <si>
    <t>Cold Girl</t>
  </si>
  <si>
    <t>Teresa Vignola</t>
  </si>
  <si>
    <t>Angelina Deny</t>
  </si>
  <si>
    <t>M_Mone _xD83D__xDC9E_ BLINK_xD83D__xDC95_</t>
  </si>
  <si>
    <t>Suvashis Vaumik (শুভাশিষ ভৌমিক)</t>
  </si>
  <si>
    <t>Don &amp; Mars _xD83C__xDF15__xD83D__xDE80__xD83D__xDC68__xD83C__xDFFE_‍_xD83D__xDE80_</t>
  </si>
  <si>
    <t>Flavio Correa</t>
  </si>
  <si>
    <t>its kabir177</t>
  </si>
  <si>
    <t>Jose Marin</t>
  </si>
  <si>
    <t>ceaserrr _xD83D__xDE0E_</t>
  </si>
  <si>
    <t>D I A N A M O L I N A</t>
  </si>
  <si>
    <t>Mpvzulia</t>
  </si>
  <si>
    <t>ไอซ์</t>
  </si>
  <si>
    <t>@TuiterosDeVenezuela</t>
  </si>
  <si>
    <t>Ra1ngerE5d_64 #Worlds2020</t>
  </si>
  <si>
    <t>Cassa82</t>
  </si>
  <si>
    <t>Gordon Hogben</t>
  </si>
  <si>
    <t>Suka Yang Lucu Woy ✱⁵</t>
  </si>
  <si>
    <t>Dumont ATF</t>
  </si>
  <si>
    <t>Shraddha Nand Tripathi</t>
  </si>
  <si>
    <t>Jodha_Lover</t>
  </si>
  <si>
    <t>Victorlonsoro</t>
  </si>
  <si>
    <t>Seema Pradhanᴮᴱ⁷</t>
  </si>
  <si>
    <t>Pavan_sangamesh</t>
  </si>
  <si>
    <t>Antonio-Mihai Ciobanu</t>
  </si>
  <si>
    <t>Balhi hassen</t>
  </si>
  <si>
    <t>Penerbang Roket_xD83D__xDE80_</t>
  </si>
  <si>
    <t>...</t>
  </si>
  <si>
    <t>Desiree Bans Guasch</t>
  </si>
  <si>
    <t>Ashok @Tarak9999</t>
  </si>
  <si>
    <t>mcceresgonzlez@gmail.com</t>
  </si>
  <si>
    <t>Tuyishimire J.Gary blue ENZO</t>
  </si>
  <si>
    <t>Alicia Penas</t>
  </si>
  <si>
    <t>รับสอนพิเศษ-เฉลยโจทย์ คณิตศาสตร์ ทักเดมมาได้เลยค่ะ</t>
  </si>
  <si>
    <t>coke _xD83E__xDDD8_‍♂️</t>
  </si>
  <si>
    <t>_xD83E__xDD10_‏⁉️އަސްލު މޮޔަމީހާ_xD83E__xDD2B_</t>
  </si>
  <si>
    <t>rx</t>
  </si>
  <si>
    <t>mhalee</t>
  </si>
  <si>
    <t>Carlos Berben</t>
  </si>
  <si>
    <t>Урзада Бижанова Азимбековна</t>
  </si>
  <si>
    <t>Ngamchaweng</t>
  </si>
  <si>
    <t>Tufail raza Khan Inc Official</t>
  </si>
  <si>
    <t>Ghosty</t>
  </si>
  <si>
    <t>spitze</t>
  </si>
  <si>
    <t>Abrar Siddiqui</t>
  </si>
  <si>
    <t>Zainny</t>
  </si>
  <si>
    <t>Snap</t>
  </si>
  <si>
    <t>عبدالله.|Abdo. ☔☄️</t>
  </si>
  <si>
    <t>faizan mir</t>
  </si>
  <si>
    <t>Christopher Buke</t>
  </si>
  <si>
    <t>Anenechukwu Ezeh</t>
  </si>
  <si>
    <t>Ni Made Wida Dwi K ♛</t>
  </si>
  <si>
    <t>Ram</t>
  </si>
  <si>
    <t>Wassolon Sinani _xD83C__xDDEC__xD83C__xDDF3__xD83C__xDDEC__xD83C__xDDF3__xD83C__xDDEC__xD83C__xDDF3_⭕⭕</t>
  </si>
  <si>
    <t>கிருஷ்ணசாமி</t>
  </si>
  <si>
    <t>Sylvester</t>
  </si>
  <si>
    <t>BeingHuman</t>
  </si>
  <si>
    <t>Ibrahim Ibrahim</t>
  </si>
  <si>
    <t>Jiminwin30</t>
  </si>
  <si>
    <t>Dr.Sivanandarajah Sudharshan.</t>
  </si>
  <si>
    <t>Damon Watson</t>
  </si>
  <si>
    <t>gody</t>
  </si>
  <si>
    <t>#Endsarsnow</t>
  </si>
  <si>
    <t>bí ngô</t>
  </si>
  <si>
    <t>Laxmi Prasad</t>
  </si>
  <si>
    <t>Rosaroma</t>
  </si>
  <si>
    <t>随便! today is XiaoZhan's Day ;3</t>
  </si>
  <si>
    <t>Saleem Yousuf</t>
  </si>
  <si>
    <t>Pooja Sagar</t>
  </si>
  <si>
    <t>_aalan_perfume</t>
  </si>
  <si>
    <t>Sourabh</t>
  </si>
  <si>
    <t>Urmila Devi</t>
  </si>
  <si>
    <t>JaiLaxmi Ghildiyal</t>
  </si>
  <si>
    <t>Salman Khan</t>
  </si>
  <si>
    <t>Reshmi Dasi</t>
  </si>
  <si>
    <t>Graeme Stirling</t>
  </si>
  <si>
    <t>Sanket Srivastava</t>
  </si>
  <si>
    <t>web clerk</t>
  </si>
  <si>
    <t>Young Sponsor™️️ ️</t>
  </si>
  <si>
    <t>spanish</t>
  </si>
  <si>
    <t>ą_xD83E__xDD8B_</t>
  </si>
  <si>
    <t>D.A.Ys_xD83D__xDE48__xD83C__xDDEC__xD83C__xDDED_</t>
  </si>
  <si>
    <t>Oluwatobi</t>
  </si>
  <si>
    <t>Jayson</t>
  </si>
  <si>
    <t>game_boy</t>
  </si>
  <si>
    <t>Shamo Vibes _xD83D__xDCAB_</t>
  </si>
  <si>
    <t>Sandra Smith</t>
  </si>
  <si>
    <t>Everything Ghanaian _xD83C__xDDEC__xD83C__xDDED_</t>
  </si>
  <si>
    <t>Cradle</t>
  </si>
  <si>
    <t>Theo!_xD83D__xDC68_‍⚕️</t>
  </si>
  <si>
    <t>Positive vibe</t>
  </si>
  <si>
    <t>Bradley™</t>
  </si>
  <si>
    <t>Rema Jackson</t>
  </si>
  <si>
    <t>Blessing oe</t>
  </si>
  <si>
    <t>Jignesh Bhudiya_xD83C__xDDFA__xD83C__xDDEC_</t>
  </si>
  <si>
    <t>Mridul kabra</t>
  </si>
  <si>
    <t>Prince fazamoh</t>
  </si>
  <si>
    <t>BlvckRose_</t>
  </si>
  <si>
    <t>Ben Nkume</t>
  </si>
  <si>
    <t>Mario.skrr_</t>
  </si>
  <si>
    <t>Sammy_xD83D__xDC51_(aquariusking)</t>
  </si>
  <si>
    <t>adewhale_</t>
  </si>
  <si>
    <t>MICHAEL CREWED</t>
  </si>
  <si>
    <t>#BraAlbum_xD83D__xDD25__xD83D__xDD25__xD83D__xDD25_</t>
  </si>
  <si>
    <t>Nairobbian</t>
  </si>
  <si>
    <t>gash_xD83C__xDDF0__xD83C__xDDEA_</t>
  </si>
  <si>
    <t>Godwin</t>
  </si>
  <si>
    <t>HymaTv</t>
  </si>
  <si>
    <t>Aahaagaas</t>
  </si>
  <si>
    <t>Klaus Maxwellson</t>
  </si>
  <si>
    <t>Cristiano Ronaldo</t>
  </si>
  <si>
    <t>astro junior</t>
  </si>
  <si>
    <t>Mills_Bw</t>
  </si>
  <si>
    <t>_xD83E__xDD81_</t>
  </si>
  <si>
    <t>John Kituke</t>
  </si>
  <si>
    <t>#ENDPOLICEBRUTALITY ✊</t>
  </si>
  <si>
    <t>ABIOLA ADEFALA</t>
  </si>
  <si>
    <t>Rock</t>
  </si>
  <si>
    <t>Jacob Tettey</t>
  </si>
  <si>
    <t>Mazi Ifeanyichukwu</t>
  </si>
  <si>
    <t>Abdul</t>
  </si>
  <si>
    <t>Choicee</t>
  </si>
  <si>
    <t>Iam Kaka</t>
  </si>
  <si>
    <t>Khalid</t>
  </si>
  <si>
    <t>O'blAc</t>
  </si>
  <si>
    <t>Pedi wa jersey</t>
  </si>
  <si>
    <t>Ifeanyi</t>
  </si>
  <si>
    <t>_xD835__xDD7E__xD835__xDD94__xD835__xDD92__xD835__xDD92__xD835__xDD8E__xD835__xDD8A__xD83D__xDC51_</t>
  </si>
  <si>
    <t>Imaekanem</t>
  </si>
  <si>
    <t>SsSseremba Muhammad</t>
  </si>
  <si>
    <t>Abdul-Rosheed</t>
  </si>
  <si>
    <t>S innovative LAB</t>
  </si>
  <si>
    <t>10AMALBUM</t>
  </si>
  <si>
    <t>MOLACC</t>
  </si>
  <si>
    <t>ALPHA MALE.</t>
  </si>
  <si>
    <t>Cactus_jack_xD83C__xDDF0__xD83C__xDDEA_</t>
  </si>
  <si>
    <t>Irebukethiscountry_xD83C__xDF0D_</t>
  </si>
  <si>
    <t>Linus</t>
  </si>
  <si>
    <t>Stan</t>
  </si>
  <si>
    <t>Bell Angelica</t>
  </si>
  <si>
    <t>Realfm99.1</t>
  </si>
  <si>
    <t>Vincent Buggs GA southern AMU Alumni</t>
  </si>
  <si>
    <t>Edward Tekpetey</t>
  </si>
  <si>
    <t>Jaxon Scott</t>
  </si>
  <si>
    <t>Isabella william</t>
  </si>
  <si>
    <t>Yomelela Campbell</t>
  </si>
  <si>
    <t>ENDLESSDANIEL</t>
  </si>
  <si>
    <t>Flo Glham Clothings</t>
  </si>
  <si>
    <t>GirlHYPE</t>
  </si>
  <si>
    <t>Muslim_xD83E__xDD34_</t>
  </si>
  <si>
    <t>Humteq Industries (Focus: I.C.T)</t>
  </si>
  <si>
    <t>Chaar</t>
  </si>
  <si>
    <t>Pharouq Ibn Adam</t>
  </si>
  <si>
    <t>Maxi</t>
  </si>
  <si>
    <t>Zwide Sebego</t>
  </si>
  <si>
    <t>mcjohnson</t>
  </si>
  <si>
    <t>victor bioko</t>
  </si>
  <si>
    <t>Chop Stick_xD83C__xDFDD_⚡️</t>
  </si>
  <si>
    <t>Kess Caleb Rai</t>
  </si>
  <si>
    <t>Mugisha Peter</t>
  </si>
  <si>
    <t>MUH'D DIKKO M D</t>
  </si>
  <si>
    <t>arika</t>
  </si>
  <si>
    <t>Abdulhamid</t>
  </si>
  <si>
    <t>ANO DETW3 CJ_xD83D__xDCA6__xD83C__xDF51__xD83D__xDCA5_</t>
  </si>
  <si>
    <t>Karumba N Dennis</t>
  </si>
  <si>
    <t>Bawasah</t>
  </si>
  <si>
    <t>BigDaddyofnigeria7️⃣EndSARS_xD83C__xDDF3__xD83C__xDDEC_</t>
  </si>
  <si>
    <t>Nana Kojo</t>
  </si>
  <si>
    <t>Okwy John</t>
  </si>
  <si>
    <t>Stanley Anyanwu</t>
  </si>
  <si>
    <t>Black Arabian _xD83C__xDF1A_</t>
  </si>
  <si>
    <t>Digigrowhub_edu</t>
  </si>
  <si>
    <t>Adelle Gascoyne</t>
  </si>
  <si>
    <t>DanyM en casa _xD83D__xDC9A_</t>
  </si>
  <si>
    <t>출야니ᵃʳᵐʸifollowback</t>
  </si>
  <si>
    <t>Mohamed Hassan Salat</t>
  </si>
  <si>
    <t>rene carrasco</t>
  </si>
  <si>
    <t>#DevNetCreate videos are now available on-demand!</t>
  </si>
  <si>
    <t>Let's Make this life Even more Better :)</t>
  </si>
  <si>
    <t>I help fund the Global #CiscoCerts strategic projects #DevCX as Business Operations Manager - https://t.co/oOHjt240RV
Posts are mine.</t>
  </si>
  <si>
    <t>@fruisis_xD83C__xDF79_mon bb❤ || La jumelle de son jumeau ❤️ || Food _xD83E__xDD6A__xD83C__xDF57_and alcohol _xD83E__xDD43_ || Astreindre d'être rupin... 
Bête_xD83E__xDD15_ et discipliné _xD83D__xDE4F__xD83D__xDC4C_</t>
  </si>
  <si>
    <t>Otomotif</t>
  </si>
  <si>
    <t>Developpeur Web _xD83D__xDCBB_
Developpeur Application Mobile_xD83D__xDCF1_</t>
  </si>
  <si>
    <t>_xD835__xDE71__xD835__xDE98__xD835__xDE89__xD835__xDE91__xD835__xDE8A__xD835__xDE97_ ꨄ︎ | (• ◡•)| #ป๋อจ้าน</t>
  </si>
  <si>
    <t>enjoy difficultes _xD83D__xDCD4__xD83D__xDCDA__xD83D__xDCDD_</t>
  </si>
  <si>
    <t>BLACKPINK_xD83D__xDDA4__xD83D__xDC95_</t>
  </si>
  <si>
    <t>Hatchery manager, BRAC tilapia hatchery</t>
  </si>
  <si>
    <t>Student at NUST. Wolves &amp; Dogs. iRobots. I Love Space Exploration _xD83D__xDC68__xD83C__xDFFE_‍_xD83D__xDE80__xD83D__xDE80_. Sometimes I Laugh, Scroll and Troll. iHustle. Camouflage _xD83D__xDD2D_</t>
  </si>
  <si>
    <t>Solutions Architect, CCIE Wireless #38913, Innovation enthusiast, Network Programmability (DevNet 500) champion, like road cycling and drums.</t>
  </si>
  <si>
    <t>politics</t>
  </si>
  <si>
    <t>Poet✍_xD83C__xDFFC_ Fun guy _xD83D__xDE0E_ Lover of God_xD83D__xDE4F__xD83C__xDFFD_</t>
  </si>
  <si>
    <t>Law student _xD83C__xDDE8__xD83C__xDDF4_</t>
  </si>
  <si>
    <t>MPVZULIA</t>
  </si>
  <si>
    <t>I’m Fan of All Of Them</t>
  </si>
  <si>
    <t>Guerreros del teclado. Luchando contra la dictadura en Venezuela. Art. 350 CRBV</t>
  </si>
  <si>
    <t>Gamer/eSports (SC2, LOL, CS:GO, R6S &amp; Valorant), Anime Lover just being here. Also a man of culture :3</t>
  </si>
  <si>
    <t>No way God help me</t>
  </si>
  <si>
    <t>ConvergeOne: 1 Contact, 1 Connection, 1 Choice. Tweets are the personal opinions of the original authors, not @Converge_One</t>
  </si>
  <si>
    <t>Engineering Student | Traveller | Lifestyle | SECRET | Business | Photo | Lover | ig: ayikardani</t>
  </si>
  <si>
    <t>Técnico en Abastecimiento de la Administración del Transporte Ferroviario</t>
  </si>
  <si>
    <t>Passed BSc with PCM,teaching  in a CBSE Pattern School at Salempur, Deoria,UP,also Small farmer at village Pandeypur,deep Faith in Modijee,Yogijee,Shri AmitShah</t>
  </si>
  <si>
    <t>Worldsmart_ParidhiSharma</t>
  </si>
  <si>
    <t>I am a rapper and a motivational speaker, loves reading and my role model is w ole Soyinka. I want to be a book headed person with lots of knowledge</t>
  </si>
  <si>
    <t>My everything 정국</t>
  </si>
  <si>
    <t>_xD83D__xDC99_ _xD83C__xDD73__xD83C__xDD78__xD83C__xDD74_ _xD83C__xDD77__xD83C__xDD70__xD83C__xDD81__xD83C__xDD73_ _xD83C__xDD75__xD83C__xDD70__xD83C__xDD7D_ _xD83C__xDD7E__xD83C__xDD75_ _xD83C__xDD73__xD83C__xDD74__xD83C__xDD7C__xD83C__xDD78_ _xD83C__xDD76__xD83C__xDD7E__xD83C__xDD73_ _xD83C__xDD7F__xD83C__xDD82__xD83C__xDD7F__xD83C__xDD7A_ ✡
❤  ʙɪɢ ғᴀɴ ᴏғ ʜɪᴛᴍᴀɴ
                                              _xD83D__xDE0D_@urstruly pspk _xD83D__xDE0D_</t>
  </si>
  <si>
    <t>Angels call it "devil's pleasure". Demons call it "infernal suffering". Humans call it "love".</t>
  </si>
  <si>
    <t>Clubiste</t>
  </si>
  <si>
    <t>Memayu Hayuning Bawono</t>
  </si>
  <si>
    <t>#Celebrating20YearsOfNTR @tarak9999 anna Die hard Fan I'm Waiting NTR anna teaser..._xD83E__xDD70__xD83D__xDE0D__xD83D__xDE18__xD83D__xDE0D__xD83D__xDE18__xD83D__xDE0D_</t>
  </si>
  <si>
    <t>CMCH, medical clinical officer</t>
  </si>
  <si>
    <t>Muy sobria</t>
  </si>
  <si>
    <t>รับสอนพิเศษคณิตศาสตร์ มีประสบการณ์สอนทุกระดับชั้นทั้งแบบเดี่ยวกลุ่มและสถาบันกวดวิชาได้คะแนนโอเน็ตคณิต95/100เรียนบัญชีจุฬา ราคาและสถานที่ตกลงกันได้ คนสอนใจเย็น_xD83D__xDCAF_</t>
  </si>
  <si>
    <t>Low-key _xD83D__xDE0E_...</t>
  </si>
  <si>
    <t>#Mad_Man from da #Maldives...... _xD83E__xDDDE_‍♂️
I'm against nobody but da very #System which made Me who I am today.</t>
  </si>
  <si>
    <t>red velvet nerd.
just focus on things that bring your mood.</t>
  </si>
  <si>
    <t>Мен,Бижанова Үрзада Әзімбек қызы</t>
  </si>
  <si>
    <t>It's better to know and be disappointed than to never know and always wonder!!!_xD83E__xDD14_</t>
  </si>
  <si>
    <t>स्वाभिमान सर्वोपरि..
उसूलों पर जहां आंच आए तो टकराना जरूरी है,
अगर जिंदा हो तो जिंदा नज़र आना जरूरी है।।
आज़ाद हिंदुस्तानी..._xD83D__xDC90_</t>
  </si>
  <si>
    <t>Flight Attendant in the making✈•//•
Bicol Fashionista Model</t>
  </si>
  <si>
    <t>social worker</t>
  </si>
  <si>
    <t>A muslimah _xD83D__xDE0D_,Endowed,Allah’s made</t>
  </si>
  <si>
    <t>• Echoes of my thoughts •</t>
  </si>
  <si>
    <t>‏‏‏‏‏‏‏‏‏‏‏‏‏‏كن ‎‎‎‎‎‎‎‎‎‎‎‎‎‎#ايجابيا_xD83D__xDE0A_
م عارف الحنك شنو بس كن 
‎‎‎‎‎‎‎‎‎‎‎‎‎‎#ايجابيا</t>
  </si>
  <si>
    <t>All your dreams can come true and I'll make sure of it.</t>
  </si>
  <si>
    <t>#agenpublikasiDitjenPDT</t>
  </si>
  <si>
    <t>வேடபட்டி பேரூராட்சி நாகராஜபுரம் 20வருடங்களாக 5வது வார்டு மேல் அமைப்பு பிரதிநிதி</t>
  </si>
  <si>
    <t>apostle</t>
  </si>
  <si>
    <t>kindness matters!</t>
  </si>
  <si>
    <t>Civil engineering student@abusite...like reading Qur'an and hadith's... loving and caring _xD83E__xDD70__xD83D__xDC9D__xD83E__xDD29__xD83D__xDCAF_</t>
  </si>
  <si>
    <t>I love Jimin</t>
  </si>
  <si>
    <t>Be Happy always!
Retweets aren't Endorsements.</t>
  </si>
  <si>
    <t>Bow to none!!  fear none !!</t>
  </si>
  <si>
    <t>PR||MC|| FUNAABITE||A UNITED FAN</t>
  </si>
  <si>
    <t>Das</t>
  </si>
  <si>
    <t>Ciudadana común. No quiero que la riqueza sea equitativa pero me gustaríaque sea más o menos proporcional. Defensora de la vida, honesta ...amo mi origen_xD83D__xDC9A__xD83C__xDDF2__xD83C__xDDFD_.</t>
  </si>
  <si>
    <t>ขอบคุณทุกการอุดหนุน #บสตรีวิว ไว้ขาย #ร้านบสต มือสอง #บสตส่งต่อ</t>
  </si>
  <si>
    <t>LLB &amp; Working as Covid Warrior</t>
  </si>
  <si>
    <t>I'm student now.</t>
  </si>
  <si>
    <t>im friendly_xD83E__xDD73_looking for friend,im PERFUME SELLER ,Bird nest Reseller_xD83C__xDF08_ IG-alanperfume_official</t>
  </si>
  <si>
    <t>June ki rah</t>
  </si>
  <si>
    <t>Kabir_xD83D__xDE4C_ is Supreme God_xD83D__xDE0D_</t>
  </si>
  <si>
    <t>STUDIED DYNAMIC WEB SITE. IN GOD I TRUST.</t>
  </si>
  <si>
    <t>I'm a tweet away✌✌✌</t>
  </si>
  <si>
    <t>Spanish</t>
  </si>
  <si>
    <t>An  uprising entrepreneur . A programmer and Philanthropist . A die hard Chelsea fan _xD83D__xDC99__xD83D__xDC99__xD83D__xDC99_
Muslim   Email : yahyaalkharizmi808@gmail.com</t>
  </si>
  <si>
    <t>Water Resources, Public Health and Environmental Engineering professional #Data #DataScience #python #R #GIS #NumericalModelling #Groundwater #Hydroinformatics</t>
  </si>
  <si>
    <t>Full stack developer, programmer.
 self taught
&amp;&amp; Mentor.
Django || MERN</t>
  </si>
  <si>
    <t>_xD83D__xDD4C_Muslim _xD83D__xDC73_‍♀️private life _xD83C__xDF89_22 December ⚽️real Madrid</t>
  </si>
  <si>
    <t>sociologist in the making _xD83D__xDCA5_</t>
  </si>
  <si>
    <t>I'm pretty, special and friendly</t>
  </si>
  <si>
    <t>coming soon</t>
  </si>
  <si>
    <t>Free to air, jovial and simple</t>
  </si>
  <si>
    <t>Doctor-In-Training _xD83D__xDC68_‍⚕️_xD83D__xDC89_/President Of All Medical Students In UNIZIK(NAUMSA)_xD83C__xDDF3__xD83C__xDDEC_ / WunderKind _xD83D__xDE09_/ Protean Leader/ Health Hierophant_xD83C__xDF97_/ Blues_xD83D__xDC99__xD83C__xDF96_/God's Lover</t>
  </si>
  <si>
    <t>Sports and Music</t>
  </si>
  <si>
    <t>Full-Stack Developer || Website Designer || Coding || Chess Addict</t>
  </si>
  <si>
    <t>Happy people makes people happy</t>
  </si>
  <si>
    <t>I love proofreading scripts and analyzing data. I love music too.</t>
  </si>
  <si>
    <t>Am a professional experter digital marketing</t>
  </si>
  <si>
    <t>Not lost, just folded</t>
  </si>
  <si>
    <t>life is all about supporting ur bro... 
We will all make it ...# pray and believe</t>
  </si>
  <si>
    <t>Python Developer
member united nation SDG's
realtor/consultant
i love caprisonne_xD83D__xDE0A_</t>
  </si>
  <si>
    <t>Laugh live love</t>
  </si>
  <si>
    <t>Am born to lead.</t>
  </si>
  <si>
    <t>Public figure</t>
  </si>
  <si>
    <t>Bush Pilot _xD83D__xDEE9__xD83E__xDD85_</t>
  </si>
  <si>
    <t>wonderful life</t>
  </si>
  <si>
    <t>Entertainment and Lifestyle,
Kindly hit the link below to get subscribe to #Hyma #Tv for more trending news
_xD83D__xDC47__xD83D__xDC47__xD83D__xDC47__xD83D__xDC47__xD83D__xDC47__xD83D__xDC47__xD83D__xDC47__xD83D__xDC47__xD83D__xDC47__xD83D__xDC47__xD83D__xDC47__xD83D__xDC47_</t>
  </si>
  <si>
    <t>entrepreneur</t>
  </si>
  <si>
    <t>"have at it"</t>
  </si>
  <si>
    <t>Anonymous ✌️_xD83D__xDC95__xD83D__xDE0D__xD83D__xDE0A_</t>
  </si>
  <si>
    <t>Car lover. Chilled family dude.</t>
  </si>
  <si>
    <t>rare•gular</t>
  </si>
  <si>
    <t>I'm politically ambitious</t>
  </si>
  <si>
    <t>❤to plan for future,
Care about others,
❤Excel,
❤Graphic Designs,
❤Coding,
❤Web Dev,
Political Analyst,
Social Commentator,
❤Good Governance,
❤Great Leaders.</t>
  </si>
  <si>
    <t>Rock City Accommodations/Restaurant/Cafe/Bar. Location: Rubaga near Red cross Kampala. For booking call 0702926684.</t>
  </si>
  <si>
    <t>online community manager. digital artist. founder @nationofseven @ghanartistsclub @heraldsministry @th1sfar. DM for features or more info</t>
  </si>
  <si>
    <t>I am Biafran</t>
  </si>
  <si>
    <t>My woman</t>
  </si>
  <si>
    <t>simple minded</t>
  </si>
  <si>
    <t>There is alot of poets in football but they don't win titles. My passion for Football, I love football ._xD83C__xDFDF_⚽</t>
  </si>
  <si>
    <t>Hey there! I am using Twitter.</t>
  </si>
  <si>
    <t>musician ,song writer</t>
  </si>
  <si>
    <t>Your Number One branding shop
contact 0725314654</t>
  </si>
  <si>
    <t>_xD83E__xDD8B_❤️</t>
  </si>
  <si>
    <t>Avid reader||tech enthusiast||lover of HTML CSS and currently learning JavaScript||God's child</t>
  </si>
  <si>
    <t>#Man United #Starboi#Tm/#WIZKID FC/sports pundits /MOST HIGH GOD#Tm Good music#Afro beat#</t>
  </si>
  <si>
    <t>skills for next steps</t>
  </si>
  <si>
    <t>I am smart in winning</t>
  </si>
  <si>
    <t>Productivity, Security Solutions and  Service Provider,- https://t.co/QpTKeDxevc #molaccproductivitysolution</t>
  </si>
  <si>
    <t>black is an attitude</t>
  </si>
  <si>
    <t>shoot for the stars  _xD83C__xDF1F_aim for the moon_xD83C__xDF1A_</t>
  </si>
  <si>
    <t>If you want my pictures ask politely in the DM .
Barcelona_xD83D__xDD34_ Jacob latimore stan</t>
  </si>
  <si>
    <t>#TeamGodfirst | love my two Fs | #TeamBasketball | #MUFC | #TeamBostonCeltics | #DreamvilleNation | #Teammuziklovers | #Team2131</t>
  </si>
  <si>
    <t>Love Arsenal</t>
  </si>
  <si>
    <t>living a good life, with no worries and paying attention to love life....  twitter isn't a dating app..._xD83D__xDC96_</t>
  </si>
  <si>
    <t>Star tuned with the number one realfm.......Your favorite virtual companion #play Hot</t>
  </si>
  <si>
    <t>History instructor/Kentucky speaker/Athletic coach/military officer/embrace the power /PPEXS CEO</t>
  </si>
  <si>
    <t>THERE IS ALWAYS HOPE</t>
  </si>
  <si>
    <t>If you live long enough, you’ll make mistakes. But if you learn from them, you’ll be a better person.</t>
  </si>
  <si>
    <t>Simple bae, like having fun and making friends</t>
  </si>
  <si>
    <t>Word lover| food lover | Nature lover | Yoga lover | Hiker | Lover of shoes and bags☘️</t>
  </si>
  <si>
    <t>BROTHER, UNCLE, EVANGELIST, WEB/GRAPHIC DESIGNER, PAINTER, BIKER, PLAYFUL/CRAZY.</t>
  </si>
  <si>
    <t>Fashion designer and more.
I follow back.</t>
  </si>
  <si>
    <t>GirHYPE growing the next pipeline of women in STEM by teaching them how to code baratang@girlhype.co.za</t>
  </si>
  <si>
    <t>Sadauki Babba of an Empire!</t>
  </si>
  <si>
    <t>Get A Month Free advert with us for Businesses &amp; Talents- offer is open to 1st 10 clients per month.
Email - humteqindustries@gmail.com 
IG: @humteq_industries</t>
  </si>
  <si>
    <t>Elect/Elect Engineer|
Software developer_xD83D__xDCBB_|
Pastry Chef_xD83D__xDC69_‍_xD83C__xDF73_|
Christ lover_xD83D__xDD4A_|
Book lover_xD83D__xDCDA_|
#MUFc⚽️</t>
  </si>
  <si>
    <t>I am a person with respect 
respect me and I will respect u back
Chelsea fans⚽
let keep on strong enough to
demolish our enemies
through caring and esteem
_xD83D__xDE4F__xD83D__xDE4F_</t>
  </si>
  <si>
    <t>Extention Gunners. 
Mamelodi Sundowns.
                                          ARO
Lethakane.</t>
  </si>
  <si>
    <t>my name is mcjohnson am a promoter if you have anything you want to promote you follow me on instagram:adewumimcjohnson or text me on whatsapp:+23408119903024</t>
  </si>
  <si>
    <t>CEO development Gh, READ WELL BOOKS,</t>
  </si>
  <si>
    <t>BLOGGER | PROMOTER | MEDiTRENDs_xD83C__xDFDD_⚡️ | BALENCIAGA GANG _xD83D__xDD25_ | MEDiTANTs | ERA ERA _xD83D__xDD25__xD83D__xDD25_ | For Bookings Contact : +233 5504 01810 M’3mp3 Nkwasias3m _xD83C__xDFDD_⚡️</t>
  </si>
  <si>
    <t>simple and single</t>
  </si>
  <si>
    <t>Simple</t>
  </si>
  <si>
    <t>Muh'd  dikko MD  Born@ 6️⃣ August. A Muslim and much in Loves with Sunnah. Proud to be a Community Health _xD83D__xDC89_ My Family_xD83D__xDC6A_ My Everything_xD83D__xDCAA__xD83D__xDC93_</t>
  </si>
  <si>
    <t>System Interface designer, DevOps.</t>
  </si>
  <si>
    <t>We living in an illusive world where every gadamn shid ain't real, they making us believe in the fuckin' impossible. Six9ine, spaceshit_xD83D__xDE80__xD83D__xDEA8_Arabian Muslim_xD83C__xDDF8__xD83C__xDDE6__xD83C__xDF0E_</t>
  </si>
  <si>
    <t>Peace and loves its my favorite things❤️_xD83D__xDC95_</t>
  </si>
  <si>
    <t>music producer • artiste • rap life • 4s up • simply Taurus_xD83D__xDD49_ • 5 million plays on audiomack _xD83E__xDD43_#30bg #iCONs!!! IG:@big_daddysmg #EndSARS #WarriProtest</t>
  </si>
  <si>
    <t>Manchester United!!!!</t>
  </si>
  <si>
    <t>Son Of A Fireman_xD83D__xDD25_Without An Extinguisher. Forget the looks am harmless_xD83D__xDE01_</t>
  </si>
  <si>
    <t>_xD835__xDE11__xD835__xDE30__xD835__xDE2A__xD835__xDE2F_ _xD835__xDE1B__xD835__xDE30__xD835__xDE25__xD835__xDE22__xD835__xDE3A_ _xD835__xDE22__xD835__xDE2F__xD835__xDE25_ _xD835__xDE1C__xD835__xDE31__xD835__xDE34__xD835__xDE2C__xD835__xDE2A__xD835__xDE2D__xD835__xDE2D_ _xD83D__xDCC8_ _xD835__xDE3A__xD835__xDE30__xD835__xDE36__xD835__xDE33__xD835__xDE34__xD835__xDE26__xD835__xDE2D__xD835__xDE27_ _xD835__xDE10__xD835__xDE2F_ #digitalmarketing ,#webdevelopment   
 _xD83D__xDCCC_Certifications
 _xD83D__xDCCC_Job Placements 
 _xD83D__xDCCC_Workshops</t>
  </si>
  <si>
    <t>Prof Adelle Gascoyne is a SA PeaceWoman, author and Theologian. She is Founder of HOPE Foundation, Hephzibah Private University and various NPO's and NPCs.</t>
  </si>
  <si>
    <t>No creo en teorías de conspiración ni en homeópatas ni en milagros.
Todo tiene una explicación.</t>
  </si>
  <si>
    <t>✨yₒᵤ gₐᵥₑ ᗰₑ _xD835__xDE9D__xD835__xDCF1_ₑ _xD835__xDE8B_ₑ_xD835__xDE34__xD835__xDE9D_ ₒf ᗰₑ _xD835__xDE34_ₒ yₒᵤ'ᄂᄂ gᵢᵥₑ yₒᵤ _xD835__xDE9D__xD835__xDCF1_ₑ _xD835__xDE8B_ₑ_xD835__xDE34__xD835__xDE9D_ ₒf yₒᵤ✨ #방탄소년단 _xD83C__xDDF5__xD83C__xDDED_ || she/her</t>
  </si>
  <si>
    <t>An old browser,#EndGBV champion, #HRD #passionate on restoring climate, #analyst &amp; political commentator|RTs are not endorsement all views here are mine #Arsnal</t>
  </si>
  <si>
    <t>San Jose, CA</t>
  </si>
  <si>
    <t xml:space="preserve">Earth </t>
  </si>
  <si>
    <t>Sao Paulo, Brazil</t>
  </si>
  <si>
    <t>New York</t>
  </si>
  <si>
    <t>Yaounde, Cameroun</t>
  </si>
  <si>
    <t>Littoral, Cameroon</t>
  </si>
  <si>
    <t>Republic of Korea</t>
  </si>
  <si>
    <t>Arcamanik, Bandung</t>
  </si>
  <si>
    <t>Savannaket</t>
  </si>
  <si>
    <t>Bangladesh</t>
  </si>
  <si>
    <t>Swakopmund</t>
  </si>
  <si>
    <t>Maracay</t>
  </si>
  <si>
    <t>อ.เมืองนครราชสีมา</t>
  </si>
  <si>
    <t>Isla de Francia, Francia</t>
  </si>
  <si>
    <t>Saratoga Springs, NY</t>
  </si>
  <si>
    <t>Yogyakarta</t>
  </si>
  <si>
    <t>Pandeypur, Salempur, Deoria,UP</t>
  </si>
  <si>
    <t>Nepal</t>
  </si>
  <si>
    <t>Sirur zaheerabad</t>
  </si>
  <si>
    <t>Bucharest, Romania</t>
  </si>
  <si>
    <t xml:space="preserve">la marsa (Tunisie) </t>
  </si>
  <si>
    <t>Kota Semarang, Jawa Tengah</t>
  </si>
  <si>
    <t>Philippines</t>
  </si>
  <si>
    <t xml:space="preserve">kakinada </t>
  </si>
  <si>
    <t>kigali -Rwanda</t>
  </si>
  <si>
    <t>Navrongo, Ghana</t>
  </si>
  <si>
    <t>Maldives</t>
  </si>
  <si>
    <t>Nigeria</t>
  </si>
  <si>
    <t>Assam, India</t>
  </si>
  <si>
    <t>Chandia, India</t>
  </si>
  <si>
    <t>Lagos, Nigeria</t>
  </si>
  <si>
    <t>127.0.0.1</t>
  </si>
  <si>
    <t>sudan_xD83C__xDDF8__xD83C__xDDE9_♥️</t>
  </si>
  <si>
    <t>Badgam, Jammu And Kashmir</t>
  </si>
  <si>
    <t>ig : nimadewidaa</t>
  </si>
  <si>
    <t>Mumbai</t>
  </si>
  <si>
    <t>Colombo.</t>
  </si>
  <si>
    <t>Columbia, MD</t>
  </si>
  <si>
    <t>ประเทศไทย</t>
  </si>
  <si>
    <t>Pulwama</t>
  </si>
  <si>
    <t>Meerut, India</t>
  </si>
  <si>
    <t>Johore, Malaysia</t>
  </si>
  <si>
    <t>Madhya Pradesh, India</t>
  </si>
  <si>
    <t>Edinburgh, UK</t>
  </si>
  <si>
    <t>Kampala, Uganda</t>
  </si>
  <si>
    <t>Arizona, USA</t>
  </si>
  <si>
    <t>Ghana</t>
  </si>
  <si>
    <t>everywhere</t>
  </si>
  <si>
    <t>Kano, Nigeria</t>
  </si>
  <si>
    <t xml:space="preserve">_xD83C__xDDF3__xD83C__xDDEC_ _xD83C__xDDE8__xD83C__xDDE6_ </t>
  </si>
  <si>
    <t>Accra, Ghana</t>
  </si>
  <si>
    <t>One Love ✊</t>
  </si>
  <si>
    <t>United Kingdom</t>
  </si>
  <si>
    <t>Not Nigeria</t>
  </si>
  <si>
    <t>Kumasi, Ghana</t>
  </si>
  <si>
    <t xml:space="preserve">Nairobi </t>
  </si>
  <si>
    <t>Nairobi, Kenya</t>
  </si>
  <si>
    <t xml:space="preserve">Kumasi, Ghana </t>
  </si>
  <si>
    <t>Eleyele, Ibadan, Oyo-State Nig</t>
  </si>
  <si>
    <t>Uganda,Kenya,Nigeria</t>
  </si>
  <si>
    <t>Kenya</t>
  </si>
  <si>
    <t>My Space</t>
  </si>
  <si>
    <t>_xD83C__xDDF1__xD83C__xDDEC_</t>
  </si>
  <si>
    <t>Fort Worth, TX</t>
  </si>
  <si>
    <t>Calabar</t>
  </si>
  <si>
    <t>Tema,GH</t>
  </si>
  <si>
    <t>Atlanta, GA</t>
  </si>
  <si>
    <t>Florida, USA</t>
  </si>
  <si>
    <t>USA</t>
  </si>
  <si>
    <t>United States</t>
  </si>
  <si>
    <t xml:space="preserve"> _xD83C__xDF0E_</t>
  </si>
  <si>
    <t>Cape Town, South Africa</t>
  </si>
  <si>
    <t>Shira, Nigeria</t>
  </si>
  <si>
    <t>Everywhere</t>
  </si>
  <si>
    <t>Earth</t>
  </si>
  <si>
    <t>Adamawa, Nigeria</t>
  </si>
  <si>
    <t>Motshegaletau Botswana</t>
  </si>
  <si>
    <t>Ibadan, Nigeria</t>
  </si>
  <si>
    <t>Tema</t>
  </si>
  <si>
    <t>Kasoa, Ghana</t>
  </si>
  <si>
    <t>benin city /lokoja</t>
  </si>
  <si>
    <t xml:space="preserve">Katsina, Nigeria.   </t>
  </si>
  <si>
    <t>Abuja</t>
  </si>
  <si>
    <t>Tema, Ghana</t>
  </si>
  <si>
    <t>Delta, Nigeria</t>
  </si>
  <si>
    <t>Pune, India</t>
  </si>
  <si>
    <t>Port Elizabeth, South Africa</t>
  </si>
  <si>
    <t>Quito, Ecuador</t>
  </si>
  <si>
    <t>Lajibolala</t>
  </si>
  <si>
    <t>Mandera, Kenya</t>
  </si>
  <si>
    <t>Open Twitter Page for This Person</t>
  </si>
  <si>
    <t>ciscodevnet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</si>
  <si>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_sriram12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</si>
  <si>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mr_nitesh_09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</si>
  <si>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saadahmansur
In less than an hour, the global
#DevNetCreate livestream kicks
off from Asia Pacific. https://t.co/neEVVev55K
DevNet Create follows the sun as
sessions continue streaming from
Europe, the Middle East &amp;amp; Africa.
A 21-hour FREE event that spans
the globe. Join us and win prizes!</t>
  </si>
  <si>
    <t>elopes01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</si>
  <si>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jamalopez33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</si>
  <si>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sohonefertiti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</si>
  <si>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amprakasa
In less than an hour, the global
#DevNetCreate livestream kicks
off from Asia Pacific. https://t.co/neEVVev55K
DevNet Create follows the sun as
sessions continue streaming from
Europe, the Middle East &amp;amp; Africa.
A 21-hour FREE event that spans
the globe. Join us and win prizes!</t>
  </si>
  <si>
    <t>ludovicdew
In less than an hour, the global
#DevNetCreate livestream kicks
off from Asia Pacific. https://t.co/neEVVev55K
DevNet Create follows the sun as
sessions continue streaming from
Europe, the Middle East &amp;amp; Africa.
A 21-hour FREE event that spans
the globe. Join us and win prizes!</t>
  </si>
  <si>
    <t>bozhan_yx
In less than an hour, the global
#DevNetCreate livestream kicks
off from Asia Pacific. https://t.co/neEVVev55K
DevNet Create follows the sun as
sessions continue streaming from
Europe, the Middle East &amp;amp; Africa.
A 21-hour FREE event that spans
the globe. Join us and win prizes!</t>
  </si>
  <si>
    <t>hafifahm723
In less than an hour, the global
#DevNetCreate livestream kicks
off from Asia Pacific. https://t.co/neEVVev55K
DevNet Create follows the sun as
sessions continue streaming from
Europe, the Middle East &amp;amp; Africa.
A 21-hour FREE event that spans
the globe. Join us and win prizes!</t>
  </si>
  <si>
    <t>teresamdvignola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</si>
  <si>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angelinadeny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</si>
  <si>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mmone82325779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</si>
  <si>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suvashisv
In less than an hour, the global
#DevNetCreate livestream kicks
off from Asia Pacific. https://t.co/neEVVev55K
DevNet Create follows the sun as
sessions continue streaming from
Europe, the Middle East &amp;amp; Africa.
A 21-hour FREE event that spans
the globe. Join us and win prizes!</t>
  </si>
  <si>
    <t>draftsmanwolf
In less than an hour, the global
#DevNetCreate livestream kicks
off from Asia Pacific. https://t.co/neEVVev55K
DevNet Create follows the sun as
sessions continue streaming from
Europe, the Middle East &amp;amp; Africa.
A 21-hour FREE event that spans
the globe. Join us and win prizes!</t>
  </si>
  <si>
    <t>correaflavio
In less than an hour, the global
#DevNetCreate livestream kicks
off from Asia Pacific. https://t.co/neEVVev55K
DevNet Create follows the sun as
sessions continue streaming from
Europe, the Middle East &amp;amp; Africa.
A 21-hour FREE event that spans
the globe. Join us and win prizes!</t>
  </si>
  <si>
    <t>ikabir177
In less than an hour, the global
#DevNetCreate livestream kicks
off from Asia Pacific. https://t.co/neEVVev55K
DevNet Create follows the sun as
sessions continue streaming from
Europe, the Middle East &amp;amp; Africa.
A 21-hour FREE event that spans
the globe. Join us and win prizes!</t>
  </si>
  <si>
    <t>josemarin84
In less than an hour, the global
#DevNetCreate livestream kicks
off from Asia Pacific. https://t.co/neEVVev55K
DevNet Create follows the sun as
sessions continue streaming from
Europe, the Middle East &amp;amp; Africa.
A 21-hour FREE event that spans
the globe. Join us and win prizes!</t>
  </si>
  <si>
    <t>ceaser_august
In less than an hour, the global
#DevNetCreate livestream kicks
off from Asia Pacific. https://t.co/neEVVev55K
DevNet Create follows the sun as
sessions continue streaming from
Europe, the Middle East &amp;amp; Africa.
A 21-hour FREE event that spans
the globe. Join us and win prizes!</t>
  </si>
  <si>
    <t>dianamolinacer1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</si>
  <si>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mpvzulia3
In less than an hour, the global
#DevNetCreate livestream kicks
off from Asia Pacific. https://t.co/neEVVev55K
DevNet Create follows the sun as
sessions continue streaming from
Europe, the Middle East &amp;amp; Africa.
A 21-hour FREE event that spans
the globe. Join us and win prizes!</t>
  </si>
  <si>
    <t>uffs2vpwidvwbhj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</si>
  <si>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monickred1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</si>
  <si>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ranger_64
In less than an hour, the global
#DevNetCreate livestream kicks
off from Asia Pacific. https://t.co/neEVVev55K
DevNet Create follows the sun as
sessions continue streaming from
Europe, the Middle East &amp;amp; Africa.
A 21-hour FREE event that spans
the globe. Join us and win prizes!</t>
  </si>
  <si>
    <t>cassalussama
In less than an hour, the global
#DevNetCreate livestream kicks
off from Asia Pacific. https://t.co/neEVVev55K
DevNet Create follows the sun as
sessions continue streaming from
Europe, the Middle East &amp;amp; Africa.
A 21-hour FREE event that spans
the globe. Join us and win prizes!</t>
  </si>
  <si>
    <t>gordon_hogben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</si>
  <si>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ardanayik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</si>
  <si>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atfdumont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</si>
  <si>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shraddhanandtr7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</si>
  <si>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malika_e_hind
In less than an hour, the global
#DevNetCreate livestream kicks
off from Asia Pacific. https://t.co/neEVVev55K
DevNet Create follows the sun as
sessions continue streaming from
Europe, the Middle East &amp;amp; Africa.
A 21-hour FREE event that spans
the globe. Join us and win prizes!</t>
  </si>
  <si>
    <t>victorlonsoro
In less than an hour, the global
#DevNetCreate livestream kicks
off from Asia Pacific. https://t.co/neEVVev55K
DevNet Create follows the sun as
sessions continue streaming from
Europe, the Middle East &amp;amp; Africa.
A 21-hour FREE event that spans
the globe. Join us and win prizes!</t>
  </si>
  <si>
    <t>jst_hey
In less than an hour, the global
#DevNetCreate livestream kicks
off from Asia Pacific. https://t.co/neEVVev55K
DevNet Create follows the sun as
sessions continue streaming from
Europe, the Middle East &amp;amp; Africa.
A 21-hour FREE event that spans
the globe. Join us and win prizes!</t>
  </si>
  <si>
    <t>pavan_sangamesh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</si>
  <si>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antoniomihaici1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</si>
  <si>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balhihassen
In less than an hour, the global
#DevNetCreate livestream kicks
off from Asia Pacific. https://t.co/neEVVev55K
DevNet Create follows the sun as
sessions continue streaming from
Europe, the Middle East &amp;amp; Africa.
A 21-hour FREE event that spans
the globe. Join us and win prizes!</t>
  </si>
  <si>
    <t>_adhi22
In less than an hour, the global
#DevNetCreate livestream kicks
off from Asia Pacific. https://t.co/neEVVev55K
DevNet Create follows the sun as
sessions continue streaming from
Europe, the Middle East &amp;amp; Africa.
A 21-hour FREE event that spans
the globe. Join us and win prizes!</t>
  </si>
  <si>
    <t>baitoey05782567
In less than an hour, the global
#DevNetCreate livestream kicks
off from Asia Pacific. https://t.co/neEVVev55K
DevNet Create follows the sun as
sessions continue streaming from
Europe, the Middle East &amp;amp; Africa.
A 21-hour FREE event that spans
the globe. Join us and win prizes!</t>
  </si>
  <si>
    <t>desireeguasch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</si>
  <si>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ashok40507851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</si>
  <si>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mcceresgonzlez1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</si>
  <si>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jeandamascenet1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</si>
  <si>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aliciapenas1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</si>
  <si>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i_am_mathtutor
In less than an hour, the global
#DevNetCreate livestream kicks
off from Asia Pacific. https://t.co/neEVVev55K
DevNet Create follows the sun as
sessions continue streaming from
Europe, the Middle East &amp;amp; Africa.
A 21-hour FREE event that spans
the globe. Join us and win prizes!</t>
  </si>
  <si>
    <t>elijah21250897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</si>
  <si>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aslumoyameehaa
In less than an hour, the global
#DevNetCreate livestream kicks
off from Asia Pacific. https://t.co/neEVVev55K
DevNet Create follows the sun as
sessions continue streaming from
Europe, the Middle East &amp;amp; Africa.
A 21-hour FREE event that spans
the globe. Join us and win prizes!</t>
  </si>
  <si>
    <t>xraxxxx04
In less than an hour, the global
#DevNetCreate livestream kicks
off from Asia Pacific. https://t.co/neEVVev55K
DevNet Create follows the sun as
sessions continue streaming from
Europe, the Middle East &amp;amp; Africa.
A 21-hour FREE event that spans
the globe. Join us and win prizes!</t>
  </si>
  <si>
    <t>nuradde26903657
In less than an hour, the global
#DevNetCreate livestream kicks
off from Asia Pacific. https://t.co/neEVVev55K
DevNet Create follows the sun as
sessions continue streaming from
Europe, the Middle East &amp;amp; Africa.
A 21-hour FREE event that spans
the globe. Join us and win prizes!</t>
  </si>
  <si>
    <t>carlosberben
In less than an hour, the global
#DevNetCreate livestream kicks
off from Asia Pacific. https://t.co/neEVVev55K
DevNet Create follows the sun as
sessions continue streaming from
Europe, the Middle East &amp;amp; Africa.
A 21-hour FREE event that spans
the globe. Join us and win prizes!</t>
  </si>
  <si>
    <t>plvdaeckpw1pfqs
In less than an hour, the global
#DevNetCreate livestream kicks
off from Asia Pacific. https://t.co/neEVVev55K
DevNet Create follows the sun as
sessions continue streaming from
Europe, the Middle East &amp;amp; Africa.
A 21-hour FREE event that spans
the globe. Join us and win prizes!</t>
  </si>
  <si>
    <t>priyankaengtip4
In less than an hour, the global
#DevNetCreate livestream kicks
off from Asia Pacific. https://t.co/neEVVev55K
DevNet Create follows the sun as
sessions continue streaming from
Europe, the Middle East &amp;amp; Africa.
A 21-hour FREE event that spans
the globe. Join us and win prizes!</t>
  </si>
  <si>
    <t>tufailrazakhan4
In less than an hour, the global
#DevNetCreate livestream kicks
off from Asia Pacific. https://t.co/neEVVev55K
DevNet Create follows the sun as
sessions continue streaming from
Europe, the Middle East &amp;amp; Africa.
A 21-hour FREE event that spans
the globe. Join us and win prizes!</t>
  </si>
  <si>
    <t>ghosty36671191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</si>
  <si>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angelnvls_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</si>
  <si>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spitze19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</si>
  <si>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abrarsi26896065
In less than an hour, the global
#DevNetCreate livestream kicks
off from Asia Pacific. https://t.co/neEVVev55K
DevNet Create follows the sun as
sessions continue streaming from
Europe, the Middle East &amp;amp; Africa.
A 21-hour FREE event that spans
the globe. Join us and win prizes!</t>
  </si>
  <si>
    <t>zainny_porch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</si>
  <si>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snaplakheni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</si>
  <si>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abdoosh12816916
In less than an hour, the global
#DevNetCreate livestream kicks
off from Asia Pacific. https://t.co/neEVVev55K
DevNet Create follows the sun as
sessions continue streaming from
Europe, the Middle East &amp;amp; Africa.
A 21-hour FREE event that spans
the globe. Join us and win prizes!</t>
  </si>
  <si>
    <t>faizannaveedmir
In less than an hour, the global
#DevNetCreate livestream kicks
off from Asia Pacific. https://t.co/neEVVev55K
DevNet Create follows the sun as
sessions continue streaming from
Europe, the Middle East &amp;amp; Africa.
A 21-hour FREE event that spans
the globe. Join us and win prizes!</t>
  </si>
  <si>
    <t>bukechristopher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</si>
  <si>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anelechukwue
In less than an hour, the global
#DevNetCreate livestream kicks
off from Asia Pacific. https://t.co/neEVVev55K
DevNet Create follows the sun as
sessions continue streaming from
Europe, the Middle East &amp;amp; Africa.
A 21-hour FREE event that spans
the globe. Join us and win prizes!</t>
  </si>
  <si>
    <t>nimadewida
In less than an hour, the global
#DevNetCreate livestream kicks
off from Asia Pacific. https://t.co/neEVVev55K
DevNet Create follows the sun as
sessions continue streaming from
Europe, the Middle East &amp;amp; Africa.
A 21-hour FREE event that spans
the globe. Join us and win prizes!</t>
  </si>
  <si>
    <t>ram52806584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</si>
  <si>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sinaniwassolon
In less than an hour, the global
#DevNetCreate livestream kicks
off from Asia Pacific. https://t.co/neEVVev55K
DevNet Create follows the sun as
sessions continue streaming from
Europe, the Middle East &amp;amp; Africa.
A 21-hour FREE event that spans
the globe. Join us and win prizes!</t>
  </si>
  <si>
    <t>krishnasamy29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</si>
  <si>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sylvest81902641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</si>
  <si>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hashmi_ali_khan
In less than an hour, the global
#DevNetCreate livestream kicks
off from Asia Pacific. https://t.co/neEVVev55K
DevNet Create follows the sun as
sessions continue streaming from
Europe, the Middle East &amp;amp; Africa.
A 21-hour FREE event that spans
the globe. Join us and win prizes!</t>
  </si>
  <si>
    <t>ibrahim88862530
In less than an hour, the global
#DevNetCreate livestream kicks
off from Asia Pacific. https://t.co/neEVVev55K
DevNet Create follows the sun as
sessions continue streaming from
Europe, the Middle East &amp;amp; Africa.
A 21-hour FREE event that spans
the globe. Join us and win prizes!</t>
  </si>
  <si>
    <t>jiminwin30
In less than an hour, the global
#DevNetCreate livestream kicks
off from Asia Pacific. https://t.co/neEVVev55K
DevNet Create follows the sun as
sessions continue streaming from
Europe, the Middle East &amp;amp; Africa.
A 21-hour FREE event that spans
the globe. Join us and win prizes!</t>
  </si>
  <si>
    <t>drsivanandaraj1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</si>
  <si>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collabtrainer
In less than an hour, the global
#DevNetCreate livestream kicks
off from Asia Pacific. https://t.co/neEVVev55K
DevNet Create follows the sun as
sessions continue streaming from
Europe, the Middle East &amp;amp; Africa.
A 21-hour FREE event that spans
the globe. Join us and win prizes!</t>
  </si>
  <si>
    <t>garfaxad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</si>
  <si>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sulaimonakinye3
In less than an hour, the global
#DevNetCreate livestream kicks
off from Asia Pacific. https://t.co/neEVVev55K
DevNet Create follows the sun as
sessions continue streaming from
Europe, the Middle East &amp;amp; Africa.
A 21-hour FREE event that spans
the globe. Join us and win prizes!</t>
  </si>
  <si>
    <t>thinhvn12
In less than an hour, the global
#DevNetCreate livestream kicks
off from Asia Pacific. https://t.co/neEVVev55K
DevNet Create follows the sun as
sessions continue streaming from
Europe, the Middle East &amp;amp; Africa.
A 21-hour FREE event that spans
the globe. Join us and win prizes!</t>
  </si>
  <si>
    <t>laxmipr20576289
In less than an hour, the global
#DevNetCreate livestream kicks
off from Asia Pacific. https://t.co/neEVVev55K
DevNet Create follows the sun as
sessions continue streaming from
Europe, the Middle East &amp;amp; Africa.
A 21-hour FREE event that spans
the globe. Join us and win prizes!</t>
  </si>
  <si>
    <t>rosaroma2011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</si>
  <si>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stngsuhx
In less than an hour, the global
#DevNetCreate livestream kicks
off from Asia Pacific. https://t.co/neEVVev55K
DevNet Create follows the sun as
sessions continue streaming from
Europe, the Middle East &amp;amp; Africa.
A 21-hour FREE event that spans
the globe. Join us and win prizes!</t>
  </si>
  <si>
    <t>incrediblesale1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</si>
  <si>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aarushv19388480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</si>
  <si>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aalanperfume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</si>
  <si>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sourabh81246305
In less than an hour, the global
#DevNetCreate livestream kicks
off from Asia Pacific. https://t.co/neEVVev55K
DevNet Create follows the sun as
sessions continue streaming from
Europe, the Middle East &amp;amp; Africa.
A 21-hour FREE event that spans
the globe. Join us and win prizes!</t>
  </si>
  <si>
    <t>urmilad85732650
In less than an hour, the global
#DevNetCreate livestream kicks
off from Asia Pacific. https://t.co/neEVVev55K
DevNet Create follows the sun as
sessions continue streaming from
Europe, the Middle East &amp;amp; Africa.
A 21-hour FREE event that spans
the globe. Join us and win prizes!</t>
  </si>
  <si>
    <t>jailaxmi_mpys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</si>
  <si>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salmank01053497
In less than an hour, the global
#DevNetCreate livestream kicks
off from Asia Pacific. https://t.co/neEVVev55K
DevNet Create follows the sun as
sessions continue streaming from
Europe, the Middle East &amp;amp; Africa.
A 21-hour FREE event that spans
the globe. Join us and win prizes!</t>
  </si>
  <si>
    <t>dasireshmi
In less than an hour, the global
#DevNetCreate livestream kicks
off from Asia Pacific. https://t.co/neEVVev55K
DevNet Create follows the sun as
sessions continue streaming from
Europe, the Middle East &amp;amp; Africa.
A 21-hour FREE event that spans
the globe. Join us and win prizes!</t>
  </si>
  <si>
    <t>graeme_stirling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</si>
  <si>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sankets29758789
In less than an hour, the global
#DevNetCreate livestream kicks
off from Asia Pacific. https://t.co/neEVVev55K
DevNet Create follows the sun as
sessions continue streaming from
Europe, the Middle East &amp;amp; Africa.
A 21-hour FREE event that spans
the globe. Join us and win prizes!</t>
  </si>
  <si>
    <t>webclerk2
In less than an hour, the global
#DevNetCreate livestream kicks
off from Asia Pacific. https://t.co/neEVVev55K
DevNet Create follows the sun as
sessions continue streaming from
Europe, the Middle East &amp;amp; Africa.
A 21-hour FREE event that spans
the globe. Join us and win prizes!</t>
  </si>
  <si>
    <t>benitorayes007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</si>
  <si>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michael31903843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</si>
  <si>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akosuaagyeiwaad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</si>
  <si>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yalkharizmi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</si>
  <si>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tobi_aiyelokun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</si>
  <si>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jay_b_jayson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</si>
  <si>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pro_ahmad_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</si>
  <si>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badboyshamo911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</si>
  <si>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sandras65417869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</si>
  <si>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everythingghgh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</si>
  <si>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cradle08484711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</si>
  <si>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theophilusagbo7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</si>
  <si>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wegomakeit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</si>
  <si>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bradley_saili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</si>
  <si>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remajac87142097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</si>
  <si>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blessing_oe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</si>
  <si>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jignesh_bhudiya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</si>
  <si>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mridulkabra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</si>
  <si>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pfazamoh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</si>
  <si>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_rrw2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</si>
  <si>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bennkume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</si>
  <si>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onedrew1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</si>
  <si>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okwaput_samuel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</si>
  <si>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prosperadewale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</si>
  <si>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crewedmichael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</si>
  <si>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nanakwakupokuop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</si>
  <si>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wamlambezz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</si>
  <si>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josephn05683791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</si>
  <si>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godwin93232857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</si>
  <si>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hymatv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</si>
  <si>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el_agas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</si>
  <si>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yo__maxx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</si>
  <si>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ronaldo7575466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</si>
  <si>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astrojunior6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</si>
  <si>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mililanijeremi1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</si>
  <si>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khobby_sosa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</si>
  <si>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kituke_john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</si>
  <si>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opzyhush01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</si>
  <si>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abiscom2013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</si>
  <si>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rock58220002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</si>
  <si>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jtettey77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</si>
  <si>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maziifeanyichu6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</si>
  <si>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abdul99323764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</si>
  <si>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choicee19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</si>
  <si>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iamkaka3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</si>
  <si>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ikechukwu_craig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</si>
  <si>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oblacdaking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</si>
  <si>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_carryone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</si>
  <si>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ifeanyi69200269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</si>
  <si>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ch_sommie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</si>
  <si>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imaobongekanem9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</si>
  <si>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sssseremba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</si>
  <si>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rashlawq10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</si>
  <si>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labinnovative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</si>
  <si>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kwartjerry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</si>
  <si>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molacc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</si>
  <si>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felixsa13858019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</si>
  <si>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caktus_jacck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</si>
  <si>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calabar001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</si>
  <si>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qwesi2131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</si>
  <si>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cruise95478552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</si>
  <si>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bellangelica4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</si>
  <si>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realfm91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</si>
  <si>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buggsnow3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</si>
  <si>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edwardtekpetey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</si>
  <si>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jaxon102__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</si>
  <si>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isabell19600128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</si>
  <si>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lesleypageme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</si>
  <si>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ycampbell_m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</si>
  <si>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endlessred1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</si>
  <si>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mellyjcephas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</si>
  <si>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girlhypecode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</si>
  <si>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muslimazu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</si>
  <si>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humteq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</si>
  <si>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datslimgirl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</si>
  <si>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ibnpharouq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</si>
  <si>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maxibeal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</si>
  <si>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sebegozwide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</si>
  <si>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mcjohnson_07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</si>
  <si>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pennervilla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</si>
  <si>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amgchopstick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</si>
  <si>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kesscaleb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</si>
  <si>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mugisha93586265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</si>
  <si>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___muhd___md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</si>
  <si>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_arika_b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</si>
  <si>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abdulhamidmain3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</si>
  <si>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yhawofficial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</si>
  <si>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karumba_n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</si>
  <si>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bawasah1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</si>
  <si>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klauzesmg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</si>
  <si>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nanakojo121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</si>
  <si>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okwyjohn1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</si>
  <si>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stanley18544163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</si>
  <si>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braphilofficia1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</si>
  <si>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digigrowhub1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</si>
  <si>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adelle_gascoyne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</si>
  <si>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danymatheuv
En serio esperan que en los hogares
se explique a los niños sobre educación
sexual acorde a la edad? La realidad
nos dice que eso no está funcionando.
Al menos en este caso, parece que
no hay impunidad. https://t.co/nFB6C93rfE</t>
  </si>
  <si>
    <t>bangtanjc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</si>
  <si>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mohamedsalatba5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</si>
  <si>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renitocaf123
In less than an hour, the global
#DevNetCreate livestream kicks
off from Asia Pacific. https://t.co/neEVVev55K
DevNet Create follows the sun as
sessions continue streaming from
Europe, the Middle East &amp;amp; Africa.
A 21-hour FREE event that spans
the globe. Join us and win prizes!</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</si>
  <si>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</si>
  <si>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</si>
  <si>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</si>
  <si>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t>
  </si>
  <si>
    <t>Edge Weight</t>
  </si>
  <si>
    <t>G1</t>
  </si>
  <si>
    <t>G2</t>
  </si>
  <si>
    <t>0, 12, 96</t>
  </si>
  <si>
    <t>0, 136, 227</t>
  </si>
  <si>
    <t>Vertex Group</t>
  </si>
  <si>
    <t>Vertex 1 Group</t>
  </si>
  <si>
    <t>Vertex 2 Group</t>
  </si>
  <si>
    <t>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t>
  </si>
  <si>
    <t>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t>
  </si>
  <si>
    <t>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t>
  </si>
  <si>
    <t>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t>
  </si>
  <si>
    <t xml:space="preserve">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</si>
  <si>
    <t>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t>
  </si>
  <si>
    <t>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t>
  </si>
  <si>
    <t>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t>
  </si>
  <si>
    <t>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t>
  </si>
  <si>
    <t>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t>
  </si>
  <si>
    <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t>
  </si>
  <si>
    <t>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t>
  </si>
  <si>
    <t xml:space="preser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t>
  </si>
  <si>
    <t>Not Applicable</t>
  </si>
  <si>
    <t>Word</t>
  </si>
  <si>
    <t>Sentiment List#1</t>
  </si>
  <si>
    <t>Sentiment List#2</t>
  </si>
  <si>
    <t>Sentiment List#3</t>
  </si>
  <si>
    <t>Words in Sentiment List#1</t>
  </si>
  <si>
    <t>Words in Sentiment List#2</t>
  </si>
  <si>
    <t>Words in Sentiment List#3</t>
  </si>
  <si>
    <t>Non-categorized Words</t>
  </si>
  <si>
    <t>Total Words</t>
  </si>
  <si>
    <t>hour</t>
  </si>
  <si>
    <t>link</t>
  </si>
  <si>
    <t>#devnetcreate</t>
  </si>
  <si>
    <t>21</t>
  </si>
  <si>
    <t>devnet</t>
  </si>
  <si>
    <t>free</t>
  </si>
  <si>
    <t>build</t>
  </si>
  <si>
    <t>skills</t>
  </si>
  <si>
    <t>broadcast</t>
  </si>
  <si>
    <t>starting</t>
  </si>
  <si>
    <t>programmability</t>
  </si>
  <si>
    <t>experts</t>
  </si>
  <si>
    <t>australia</t>
  </si>
  <si>
    <t>culminating</t>
  </si>
  <si>
    <t>hq</t>
  </si>
  <si>
    <t>silicon</t>
  </si>
  <si>
    <t>valley</t>
  </si>
  <si>
    <t>early</t>
  </si>
  <si>
    <t>bird</t>
  </si>
  <si>
    <t>registration</t>
  </si>
  <si>
    <t>share</t>
  </si>
  <si>
    <t>friends</t>
  </si>
  <si>
    <t>follow</t>
  </si>
  <si>
    <t>latest</t>
  </si>
  <si>
    <t>info</t>
  </si>
  <si>
    <t>less</t>
  </si>
  <si>
    <t>global</t>
  </si>
  <si>
    <t>livestream</t>
  </si>
  <si>
    <t>kicks</t>
  </si>
  <si>
    <t>asia</t>
  </si>
  <si>
    <t>pacific</t>
  </si>
  <si>
    <t>create</t>
  </si>
  <si>
    <t>follows</t>
  </si>
  <si>
    <t>sun</t>
  </si>
  <si>
    <t>sessions</t>
  </si>
  <si>
    <t>continue</t>
  </si>
  <si>
    <t>streaming</t>
  </si>
  <si>
    <t>europe</t>
  </si>
  <si>
    <t>middle</t>
  </si>
  <si>
    <t>east</t>
  </si>
  <si>
    <t>africa</t>
  </si>
  <si>
    <t>event</t>
  </si>
  <si>
    <t>spans</t>
  </si>
  <si>
    <t>globe</t>
  </si>
  <si>
    <t>join</t>
  </si>
  <si>
    <t>win</t>
  </si>
  <si>
    <t>prizes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</si>
  <si>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</si>
  <si>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</si>
  <si>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</si>
  <si>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</si>
  <si>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</si>
  <si>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</si>
  <si>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</si>
  <si>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</si>
  <si>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</si>
  <si>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</si>
  <si>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</si>
  <si>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</si>
  <si>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</si>
  <si>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</si>
  <si>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</si>
  <si>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</si>
  <si>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</si>
  <si>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</si>
  <si>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</si>
  <si>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</si>
  <si>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</si>
  <si>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</si>
  <si>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</si>
  <si>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</si>
  <si>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</si>
  <si>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</si>
  <si>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</si>
  <si>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</si>
  <si>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</si>
  <si>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</si>
  <si>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Build</t>
  </si>
  <si>
    <t>your</t>
  </si>
  <si>
    <t>with</t>
  </si>
  <si>
    <t>DevNetCreate</t>
  </si>
  <si>
    <t>A</t>
  </si>
  <si>
    <t>from</t>
  </si>
  <si>
    <t>Australia</t>
  </si>
  <si>
    <t>amp</t>
  </si>
  <si>
    <t>at</t>
  </si>
  <si>
    <t>DevNet</t>
  </si>
  <si>
    <t>HQ</t>
  </si>
  <si>
    <t>in</t>
  </si>
  <si>
    <t>Silicon</t>
  </si>
  <si>
    <t>Valley</t>
  </si>
  <si>
    <t>FREE</t>
  </si>
  <si>
    <t>Early</t>
  </si>
  <si>
    <t>Bird</t>
  </si>
  <si>
    <t>Registration</t>
  </si>
  <si>
    <t>this</t>
  </si>
  <si>
    <t>Share</t>
  </si>
  <si>
    <t>the</t>
  </si>
  <si>
    <t>us</t>
  </si>
  <si>
    <t>for</t>
  </si>
  <si>
    <t>In</t>
  </si>
  <si>
    <t>than</t>
  </si>
  <si>
    <t>an</t>
  </si>
  <si>
    <t>off</t>
  </si>
  <si>
    <t>Asia</t>
  </si>
  <si>
    <t>Pacific</t>
  </si>
  <si>
    <t>Create</t>
  </si>
  <si>
    <t>as</t>
  </si>
  <si>
    <t>Europe</t>
  </si>
  <si>
    <t>Middle</t>
  </si>
  <si>
    <t>East</t>
  </si>
  <si>
    <t>Africa</t>
  </si>
  <si>
    <t>that</t>
  </si>
  <si>
    <t>Join</t>
  </si>
  <si>
    <t>and</t>
  </si>
  <si>
    <t>En</t>
  </si>
  <si>
    <t>serio</t>
  </si>
  <si>
    <t>esperan</t>
  </si>
  <si>
    <t>que</t>
  </si>
  <si>
    <t>los</t>
  </si>
  <si>
    <t>hogares</t>
  </si>
  <si>
    <t>se</t>
  </si>
  <si>
    <t>explique</t>
  </si>
  <si>
    <t>a</t>
  </si>
  <si>
    <t>niños</t>
  </si>
  <si>
    <t>sobre</t>
  </si>
  <si>
    <t>educación</t>
  </si>
  <si>
    <t>sexual</t>
  </si>
  <si>
    <t>acorde</t>
  </si>
  <si>
    <t>la</t>
  </si>
  <si>
    <t>edad</t>
  </si>
  <si>
    <t>La</t>
  </si>
  <si>
    <t>realidad</t>
  </si>
  <si>
    <t>nos</t>
  </si>
  <si>
    <t>dice</t>
  </si>
  <si>
    <t>eso</t>
  </si>
  <si>
    <t>no</t>
  </si>
  <si>
    <t>está</t>
  </si>
  <si>
    <t>funcionando</t>
  </si>
  <si>
    <t>Al</t>
  </si>
  <si>
    <t>menos</t>
  </si>
  <si>
    <t>este</t>
  </si>
  <si>
    <t>caso</t>
  </si>
  <si>
    <t>parece</t>
  </si>
  <si>
    <t>hay</t>
  </si>
  <si>
    <t>impunidad</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</si>
  <si>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</si>
  <si>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</si>
  <si>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</si>
  <si>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</si>
  <si>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</si>
  <si>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</si>
  <si>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</si>
  <si>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</si>
  <si>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</si>
  <si>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</si>
  <si>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</si>
  <si>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</si>
  <si>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</si>
  <si>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</si>
  <si>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</si>
  <si>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</si>
  <si>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</si>
  <si>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</si>
  <si>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</si>
  <si>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</si>
  <si>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</si>
  <si>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</si>
  <si>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</si>
  <si>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</si>
  <si>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</si>
  <si>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</si>
  <si>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</si>
  <si>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</si>
  <si>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</si>
  <si>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</si>
  <si>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</si>
  <si>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</si>
  <si>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</si>
  <si>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</si>
  <si>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</si>
  <si>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</si>
  <si>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</si>
  <si>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</si>
  <si>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</si>
  <si>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</si>
  <si>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</si>
  <si>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</si>
  <si>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</si>
  <si>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</si>
  <si>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</si>
  <si>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</si>
  <si>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</si>
  <si>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</si>
  <si>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</si>
  <si>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</si>
  <si>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</si>
  <si>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</si>
  <si>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</si>
  <si>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</si>
  <si>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</si>
  <si>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</si>
  <si>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</si>
  <si>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</si>
  <si>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</si>
  <si>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</si>
  <si>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</si>
  <si>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</si>
  <si>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</si>
  <si>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</si>
  <si>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</si>
  <si>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</si>
  <si>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</si>
  <si>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</si>
  <si>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</si>
  <si>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</si>
  <si>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</si>
  <si>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</si>
  <si>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</si>
  <si>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</si>
  <si>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</si>
  <si>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</si>
  <si>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</si>
  <si>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</si>
  <si>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</si>
  <si>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</si>
  <si>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</si>
  <si>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</si>
  <si>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</si>
  <si>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</si>
  <si>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</si>
  <si>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</si>
  <si>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</si>
  <si>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</si>
  <si>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</si>
  <si>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</si>
  <si>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</si>
  <si>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</si>
  <si>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</si>
  <si>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</si>
  <si>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</si>
  <si>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</si>
  <si>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</si>
  <si>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</si>
  <si>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</si>
  <si>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</si>
  <si>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</si>
  <si>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</si>
  <si>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</si>
  <si>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</si>
  <si>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</si>
  <si>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</si>
  <si>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</si>
  <si>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</si>
  <si>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</si>
  <si>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</si>
  <si>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</si>
  <si>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</si>
  <si>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</si>
  <si>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</si>
  <si>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</si>
  <si>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</si>
  <si>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</si>
  <si>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</si>
  <si>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</si>
  <si>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</si>
  <si>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</si>
  <si>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</si>
  <si>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</si>
  <si>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</si>
  <si>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</si>
  <si>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</si>
  <si>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</si>
  <si>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est</t>
  </si>
  <si>
    <t>esta</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</si>
  <si>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</si>
  <si>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</si>
  <si>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</si>
  <si>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</si>
  <si>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</si>
  <si>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</si>
  <si>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</si>
  <si>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</si>
  <si>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</si>
  <si>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</si>
  <si>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</si>
  <si>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</si>
  <si>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</si>
  <si>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</si>
  <si>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</si>
  <si>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</si>
  <si>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</si>
  <si>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</si>
  <si>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</si>
  <si>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</si>
  <si>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</si>
  <si>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</si>
  <si>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</si>
  <si>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</si>
  <si>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</si>
  <si>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</si>
  <si>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</si>
  <si>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</si>
  <si>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</si>
  <si>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</si>
  <si>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</si>
  <si>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</si>
  <si>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</si>
  <si>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</si>
  <si>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</si>
  <si>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</si>
  <si>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</si>
  <si>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</si>
  <si>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</si>
  <si>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</si>
  <si>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</si>
  <si>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</si>
  <si>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</si>
  <si>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</si>
  <si>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</si>
  <si>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</si>
  <si>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</si>
  <si>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</si>
  <si>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</si>
  <si>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</si>
  <si>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</si>
  <si>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</si>
  <si>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</si>
  <si>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</si>
  <si>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</si>
  <si>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</si>
  <si>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</si>
  <si>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</si>
  <si>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</si>
  <si>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</si>
  <si>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</si>
  <si>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</si>
  <si>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</si>
  <si>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</si>
  <si>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</si>
  <si>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</si>
  <si>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</si>
  <si>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</si>
  <si>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</si>
  <si>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</si>
  <si>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</si>
  <si>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</si>
  <si>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</si>
  <si>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</si>
  <si>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</si>
  <si>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</si>
  <si>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</si>
  <si>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</si>
  <si>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</si>
  <si>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</si>
  <si>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</si>
  <si>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</si>
  <si>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</si>
  <si>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</si>
  <si>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</si>
  <si>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</si>
  <si>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</si>
  <si>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</si>
  <si>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</si>
  <si>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</si>
  <si>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</si>
  <si>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</si>
  <si>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</si>
  <si>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</si>
  <si>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</si>
  <si>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</si>
  <si>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</si>
  <si>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</si>
  <si>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</si>
  <si>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</si>
  <si>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</si>
  <si>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</si>
  <si>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</si>
  <si>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m</t>
  </si>
  <si>
    <t>más</t>
  </si>
  <si>
    <t>may</t>
  </si>
  <si>
    <t>me</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</si>
  <si>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</si>
  <si>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</si>
  <si>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</si>
  <si>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</si>
  <si>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</si>
  <si>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</si>
  <si>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</si>
  <si>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</si>
  <si>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</si>
  <si>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</si>
  <si>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</si>
  <si>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</si>
  <si>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</si>
  <si>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</si>
  <si>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</si>
  <si>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</si>
  <si>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</si>
  <si>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</si>
  <si>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</si>
  <si>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</si>
  <si>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</si>
  <si>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</si>
  <si>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</si>
  <si>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</si>
  <si>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</si>
  <si>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</si>
  <si>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</si>
  <si>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</si>
  <si>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</si>
  <si>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</si>
  <si>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</si>
  <si>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</si>
  <si>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</si>
  <si>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</si>
  <si>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</si>
  <si>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not</t>
  </si>
  <si>
    <t>nous</t>
  </si>
  <si>
    <t>now</t>
  </si>
  <si>
    <t>nun</t>
  </si>
  <si>
    <t>nur</t>
  </si>
  <si>
    <t>o</t>
  </si>
  <si>
    <t>ó</t>
  </si>
  <si>
    <t>ö</t>
  </si>
  <si>
    <t>ob</t>
  </si>
  <si>
    <t>och</t>
  </si>
  <si>
    <t>oder</t>
  </si>
  <si>
    <t>of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</si>
  <si>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</si>
  <si>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</si>
  <si>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</si>
  <si>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</si>
  <si>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</si>
  <si>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</si>
  <si>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</si>
  <si>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</si>
  <si>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</si>
  <si>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</si>
  <si>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</si>
  <si>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</si>
  <si>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</si>
  <si>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</si>
  <si>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</si>
  <si>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</si>
  <si>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</si>
  <si>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</si>
  <si>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</si>
  <si>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</si>
  <si>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</si>
  <si>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</si>
  <si>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</si>
  <si>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</si>
  <si>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</si>
  <si>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</si>
  <si>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</si>
  <si>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</si>
  <si>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</si>
  <si>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</si>
  <si>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</si>
  <si>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</si>
  <si>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</si>
  <si>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</si>
  <si>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</si>
  <si>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</si>
  <si>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</si>
  <si>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</si>
  <si>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</si>
  <si>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</si>
  <si>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</si>
  <si>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</si>
  <si>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</si>
  <si>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</si>
  <si>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</si>
  <si>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</si>
  <si>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</si>
  <si>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</si>
  <si>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</si>
  <si>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</si>
  <si>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</si>
  <si>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</si>
  <si>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</si>
  <si>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</si>
  <si>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</si>
  <si>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</si>
  <si>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</si>
  <si>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</si>
  <si>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</si>
  <si>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</si>
  <si>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</si>
  <si>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</si>
  <si>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</si>
  <si>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</si>
  <si>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</si>
  <si>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</si>
  <si>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</si>
  <si>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</si>
  <si>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</si>
  <si>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</si>
  <si>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</si>
  <si>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</si>
  <si>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</si>
  <si>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</si>
  <si>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</si>
  <si>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</si>
  <si>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</si>
  <si>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</si>
  <si>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</si>
  <si>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</si>
  <si>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</si>
  <si>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</si>
  <si>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</si>
  <si>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</si>
  <si>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</si>
  <si>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</si>
  <si>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</si>
  <si>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</si>
  <si>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</si>
  <si>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</si>
  <si>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</si>
  <si>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</si>
  <si>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</si>
  <si>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</si>
  <si>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</si>
  <si>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</si>
  <si>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</si>
  <si>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</si>
  <si>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</si>
  <si>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</si>
  <si>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</si>
  <si>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</si>
  <si>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</si>
  <si>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</si>
  <si>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</si>
  <si>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</si>
  <si>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</si>
  <si>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</si>
  <si>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</si>
  <si>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</si>
  <si>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</si>
  <si>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</si>
  <si>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</si>
  <si>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</si>
  <si>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</si>
  <si>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</si>
  <si>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</si>
  <si>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</si>
  <si>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</si>
  <si>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</si>
  <si>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</si>
  <si>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</si>
  <si>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</si>
  <si>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</si>
  <si>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</si>
  <si>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</si>
  <si>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</si>
  <si>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</si>
  <si>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</si>
  <si>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</si>
  <si>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</si>
  <si>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</si>
  <si>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</si>
  <si>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</si>
  <si>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</si>
  <si>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</si>
  <si>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</si>
  <si>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</si>
  <si>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</si>
  <si>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</si>
  <si>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</si>
  <si>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</si>
  <si>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</si>
  <si>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</si>
  <si>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</si>
  <si>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</si>
  <si>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</si>
  <si>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</si>
  <si>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</si>
  <si>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</si>
  <si>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</si>
  <si>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</si>
  <si>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</si>
  <si>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</si>
  <si>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</si>
  <si>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</si>
  <si>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</si>
  <si>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</si>
  <si>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</si>
  <si>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</si>
  <si>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</si>
  <si>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</si>
  <si>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</si>
  <si>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</si>
  <si>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</si>
  <si>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</si>
  <si>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</si>
  <si>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</si>
  <si>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</si>
  <si>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</si>
  <si>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</si>
  <si>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</si>
  <si>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</si>
  <si>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</si>
  <si>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</si>
  <si>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</si>
  <si>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</si>
  <si>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</si>
  <si>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</si>
  <si>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</si>
  <si>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</si>
  <si>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</si>
  <si>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</si>
  <si>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</si>
  <si>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</si>
  <si>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</si>
  <si>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</si>
  <si>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</si>
  <si>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</si>
  <si>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</si>
  <si>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</si>
  <si>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</si>
  <si>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</si>
  <si>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</si>
  <si>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</si>
  <si>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</si>
  <si>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</si>
  <si>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</si>
  <si>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</si>
  <si>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</si>
  <si>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</si>
  <si>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</si>
  <si>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</si>
  <si>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</si>
  <si>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</si>
  <si>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</si>
  <si>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</si>
  <si>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</si>
  <si>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</si>
  <si>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</si>
  <si>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</si>
  <si>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</si>
  <si>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</si>
  <si>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</si>
  <si>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</si>
  <si>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</si>
  <si>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</si>
  <si>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</si>
  <si>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</si>
  <si>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</si>
  <si>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</si>
  <si>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</si>
  <si>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</si>
  <si>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</si>
  <si>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</si>
  <si>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</si>
  <si>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</si>
  <si>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</si>
  <si>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</si>
  <si>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</si>
  <si>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</si>
  <si>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</si>
  <si>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</si>
  <si>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</si>
  <si>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</si>
  <si>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</si>
  <si>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</si>
  <si>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</si>
  <si>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</si>
  <si>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</si>
  <si>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</si>
  <si>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</si>
  <si>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</si>
  <si>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</si>
  <si>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</si>
  <si>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</si>
  <si>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</si>
  <si>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</si>
  <si>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</si>
  <si>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</si>
  <si>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</si>
  <si>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</si>
  <si>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</si>
  <si>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</si>
  <si>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</si>
  <si>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</si>
  <si>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</si>
  <si>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</si>
  <si>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</si>
  <si>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</si>
  <si>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</si>
  <si>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</si>
  <si>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</si>
  <si>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</si>
  <si>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</si>
  <si>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</si>
  <si>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</si>
  <si>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</si>
  <si>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</si>
  <si>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</si>
  <si>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</si>
  <si>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</si>
  <si>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</si>
  <si>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</si>
  <si>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</si>
  <si>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</si>
  <si>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</si>
  <si>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</si>
  <si>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</si>
  <si>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</si>
  <si>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</si>
  <si>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</si>
  <si>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</si>
  <si>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</si>
  <si>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</si>
  <si>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</si>
  <si>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</si>
  <si>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</si>
  <si>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</si>
  <si>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</si>
  <si>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</si>
  <si>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</si>
  <si>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</si>
  <si>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</si>
  <si>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</si>
  <si>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</si>
  <si>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</si>
  <si>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</si>
  <si>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</si>
  <si>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</si>
  <si>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</si>
  <si>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</si>
  <si>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</si>
  <si>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</si>
  <si>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</si>
  <si>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</si>
  <si>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</si>
  <si>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</si>
  <si>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</si>
  <si>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</si>
  <si>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</si>
  <si>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</si>
  <si>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</si>
  <si>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</si>
  <si>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</si>
  <si>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</si>
  <si>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</si>
  <si>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</si>
  <si>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</si>
  <si>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</si>
  <si>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</si>
  <si>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</si>
  <si>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</si>
  <si>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</si>
  <si>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</si>
  <si>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</si>
  <si>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</si>
  <si>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</si>
  <si>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</si>
  <si>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</si>
  <si>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</si>
  <si>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</si>
  <si>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</si>
  <si>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</si>
  <si>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</si>
  <si>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</si>
  <si>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</si>
  <si>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</si>
  <si>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</si>
  <si>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</si>
  <si>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</si>
  <si>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</si>
  <si>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</si>
  <si>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</si>
  <si>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</si>
  <si>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</si>
  <si>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</si>
  <si>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</si>
  <si>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</si>
  <si>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</si>
  <si>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</si>
  <si>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</si>
  <si>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</si>
  <si>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</si>
  <si>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</si>
  <si>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</si>
  <si>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</si>
  <si>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</si>
  <si>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</si>
  <si>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</si>
  <si>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</si>
  <si>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</si>
  <si>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</si>
  <si>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</si>
  <si>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</si>
  <si>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</si>
  <si>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</si>
  <si>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</si>
  <si>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</si>
  <si>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</si>
  <si>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</si>
  <si>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</si>
  <si>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</si>
  <si>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</si>
  <si>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</si>
  <si>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</si>
  <si>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</si>
  <si>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</si>
  <si>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</si>
  <si>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</si>
  <si>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</si>
  <si>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</si>
  <si>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</si>
  <si>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</si>
  <si>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</si>
  <si>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</si>
  <si>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</si>
  <si>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</si>
  <si>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</si>
  <si>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</si>
  <si>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</si>
  <si>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</si>
  <si>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</si>
  <si>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</si>
  <si>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</si>
  <si>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</si>
  <si>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</si>
  <si>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</si>
  <si>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</si>
  <si>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</si>
  <si>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</si>
  <si>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</si>
  <si>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</si>
  <si>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</si>
  <si>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</si>
  <si>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</si>
  <si>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</si>
  <si>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</si>
  <si>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</si>
  <si>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</si>
  <si>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</si>
  <si>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</si>
  <si>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</si>
  <si>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</si>
  <si>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</si>
  <si>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</si>
  <si>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</si>
  <si>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</si>
  <si>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</si>
  <si>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</si>
  <si>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</si>
  <si>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</si>
  <si>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</si>
  <si>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</si>
  <si>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</si>
  <si>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</si>
  <si>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</si>
  <si>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</si>
  <si>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</si>
  <si>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</si>
  <si>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</si>
  <si>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</si>
  <si>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</si>
  <si>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</si>
  <si>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</si>
  <si>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</si>
  <si>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</si>
  <si>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</si>
  <si>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</si>
  <si>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</si>
  <si>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</si>
  <si>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</si>
  <si>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</si>
  <si>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</si>
  <si>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</si>
  <si>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</si>
  <si>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</si>
  <si>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</si>
  <si>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</si>
  <si>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</si>
  <si>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</si>
  <si>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</si>
  <si>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</si>
  <si>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</si>
  <si>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</si>
  <si>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</si>
  <si>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</si>
  <si>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</si>
  <si>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</si>
  <si>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</si>
  <si>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</si>
  <si>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</si>
  <si>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</si>
  <si>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</si>
  <si>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</si>
  <si>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</si>
  <si>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</si>
  <si>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</si>
  <si>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</si>
  <si>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</si>
  <si>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</si>
  <si>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</si>
  <si>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</si>
  <si>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</si>
  <si>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</si>
  <si>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</si>
  <si>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</si>
  <si>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</si>
  <si>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</si>
  <si>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</si>
  <si>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</si>
  <si>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</si>
  <si>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</si>
  <si>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</si>
  <si>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</si>
  <si>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</si>
  <si>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</si>
  <si>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</si>
  <si>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</si>
  <si>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</si>
  <si>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</si>
  <si>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</si>
  <si>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</si>
  <si>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</si>
  <si>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</si>
  <si>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</si>
  <si>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</si>
  <si>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</si>
  <si>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</si>
  <si>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</si>
  <si>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</si>
  <si>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</si>
  <si>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</si>
  <si>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</si>
  <si>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</si>
  <si>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</si>
  <si>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</si>
  <si>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</si>
  <si>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</si>
  <si>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</si>
  <si>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</si>
  <si>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</si>
  <si>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</si>
  <si>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</si>
  <si>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</si>
  <si>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</si>
  <si>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</si>
  <si>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</si>
  <si>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</si>
  <si>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</si>
  <si>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</si>
  <si>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</si>
  <si>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</si>
  <si>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</si>
  <si>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</si>
  <si>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</si>
  <si>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</si>
  <si>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</si>
  <si>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</si>
  <si>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</si>
  <si>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</si>
  <si>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</si>
  <si>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</si>
  <si>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</si>
  <si>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</si>
  <si>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</si>
  <si>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</si>
  <si>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</si>
  <si>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</si>
  <si>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</si>
  <si>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</si>
  <si>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</si>
  <si>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</si>
  <si>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</si>
  <si>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</si>
  <si>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</si>
  <si>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</si>
  <si>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</si>
  <si>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</si>
  <si>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</si>
  <si>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</si>
  <si>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</si>
  <si>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</si>
  <si>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</si>
  <si>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</si>
  <si>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</si>
  <si>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</si>
  <si>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</si>
  <si>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</si>
  <si>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</si>
  <si>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</si>
  <si>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</si>
  <si>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</si>
  <si>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</si>
  <si>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</si>
  <si>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</si>
  <si>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</si>
  <si>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</si>
  <si>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</si>
  <si>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</si>
  <si>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</si>
  <si>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</si>
  <si>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</si>
  <si>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</si>
  <si>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</si>
  <si>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</si>
  <si>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</si>
  <si>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</si>
  <si>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</si>
  <si>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</si>
  <si>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</si>
  <si>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</si>
  <si>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</si>
  <si>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</si>
  <si>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</si>
  <si>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</si>
  <si>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</si>
  <si>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</si>
  <si>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</si>
  <si>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</si>
  <si>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</si>
  <si>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</si>
  <si>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</si>
  <si>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</si>
  <si>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</si>
  <si>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</si>
  <si>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</si>
  <si>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</si>
  <si>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</si>
  <si>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</si>
  <si>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</si>
  <si>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</si>
  <si>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</si>
  <si>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</si>
  <si>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</si>
  <si>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</si>
  <si>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</si>
  <si>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</si>
  <si>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</si>
  <si>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</si>
  <si>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</si>
  <si>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</si>
  <si>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</si>
  <si>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</si>
  <si>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</si>
  <si>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</si>
  <si>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</si>
  <si>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</si>
  <si>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</si>
  <si>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</si>
  <si>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</si>
  <si>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</si>
  <si>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</si>
  <si>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</si>
  <si>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</si>
  <si>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</si>
  <si>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</si>
  <si>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</si>
  <si>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</si>
  <si>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</si>
  <si>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</si>
  <si>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</si>
  <si>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</si>
  <si>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</si>
  <si>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</si>
  <si>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</si>
  <si>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</si>
  <si>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</si>
  <si>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</si>
  <si>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</si>
  <si>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</si>
  <si>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</si>
  <si>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</si>
  <si>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</si>
  <si>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</si>
  <si>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</si>
  <si>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</si>
  <si>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</si>
  <si>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</si>
  <si>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</si>
  <si>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</si>
  <si>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</si>
  <si>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</si>
  <si>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</si>
  <si>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</si>
  <si>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</si>
  <si>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</si>
  <si>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</si>
  <si>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</si>
  <si>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</si>
  <si>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</si>
  <si>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</si>
  <si>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</si>
  <si>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</si>
  <si>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</si>
  <si>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</si>
  <si>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</si>
  <si>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</si>
  <si>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</si>
  <si>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</si>
  <si>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</si>
  <si>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</si>
  <si>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</si>
  <si>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</si>
  <si>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</si>
  <si>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</si>
  <si>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</si>
  <si>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</si>
  <si>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</si>
  <si>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</si>
  <si>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</si>
  <si>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</si>
  <si>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</si>
  <si>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</si>
  <si>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</si>
  <si>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</si>
  <si>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</si>
  <si>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</si>
  <si>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</si>
  <si>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</si>
  <si>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</si>
  <si>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</si>
  <si>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</si>
  <si>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</si>
  <si>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</si>
  <si>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</si>
  <si>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</si>
  <si>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</si>
  <si>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</si>
  <si>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</si>
  <si>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</si>
  <si>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</si>
  <si>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</si>
  <si>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</si>
  <si>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</si>
  <si>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</si>
  <si>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</si>
  <si>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</si>
  <si>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</si>
  <si>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</si>
  <si>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</si>
  <si>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</si>
  <si>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</si>
  <si>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</si>
  <si>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</si>
  <si>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</si>
  <si>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</si>
  <si>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</si>
  <si>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</si>
  <si>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</si>
  <si>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</si>
  <si>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</si>
  <si>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</si>
  <si>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</si>
  <si>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</si>
  <si>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</si>
  <si>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</si>
  <si>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</si>
  <si>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</si>
  <si>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</si>
  <si>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</si>
  <si>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</si>
  <si>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</si>
  <si>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</si>
  <si>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</si>
  <si>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</si>
  <si>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</si>
  <si>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</si>
  <si>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</si>
  <si>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</si>
  <si>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</si>
  <si>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</si>
  <si>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</si>
  <si>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</si>
  <si>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</si>
  <si>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</si>
  <si>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</si>
  <si>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</si>
  <si>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</si>
  <si>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</si>
  <si>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</si>
  <si>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</si>
  <si>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</si>
  <si>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</si>
  <si>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</si>
  <si>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</si>
  <si>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</si>
  <si>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</si>
  <si>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</si>
  <si>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</si>
  <si>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</si>
  <si>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</si>
  <si>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</si>
  <si>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</si>
  <si>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</si>
  <si>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</si>
  <si>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</si>
  <si>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</si>
  <si>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</si>
  <si>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</si>
  <si>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</si>
  <si>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</si>
  <si>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</si>
  <si>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</si>
  <si>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</si>
  <si>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</si>
  <si>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</si>
  <si>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</si>
  <si>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</si>
  <si>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</si>
  <si>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</si>
  <si>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</si>
  <si>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</si>
  <si>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</si>
  <si>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</si>
  <si>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</si>
  <si>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</si>
  <si>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</si>
  <si>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</si>
  <si>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</si>
  <si>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</si>
  <si>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</si>
  <si>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</si>
  <si>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</si>
  <si>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</si>
  <si>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</si>
  <si>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</si>
  <si>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</si>
  <si>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</si>
  <si>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</si>
  <si>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</si>
  <si>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</si>
  <si>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</si>
  <si>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</si>
  <si>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</si>
  <si>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</si>
  <si>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</si>
  <si>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</si>
  <si>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</si>
  <si>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</si>
  <si>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</si>
  <si>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</si>
  <si>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</si>
  <si>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</si>
  <si>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</si>
  <si>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</si>
  <si>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</si>
  <si>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</si>
  <si>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</si>
  <si>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</si>
  <si>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</si>
  <si>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</si>
  <si>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</si>
  <si>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</si>
  <si>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</si>
  <si>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</si>
  <si>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</si>
  <si>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</si>
  <si>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</si>
  <si>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</si>
  <si>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</si>
  <si>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</si>
  <si>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</si>
  <si>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</si>
  <si>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</si>
  <si>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</si>
  <si>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</si>
  <si>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</si>
  <si>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</si>
  <si>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</si>
  <si>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</si>
  <si>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</si>
  <si>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</si>
  <si>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</si>
  <si>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</si>
  <si>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</si>
  <si>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</si>
  <si>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</si>
  <si>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</si>
  <si>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</si>
  <si>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</si>
  <si>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</si>
  <si>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</si>
  <si>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</si>
  <si>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</si>
  <si>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</si>
  <si>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</si>
  <si>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</si>
  <si>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</si>
  <si>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</si>
  <si>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</si>
  <si>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</si>
  <si>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</si>
  <si>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</si>
  <si>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</si>
  <si>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</si>
  <si>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</si>
  <si>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</si>
  <si>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</si>
  <si>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</si>
  <si>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</si>
  <si>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</si>
  <si>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</si>
  <si>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</si>
  <si>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</si>
  <si>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</si>
  <si>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</si>
  <si>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</si>
  <si>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</si>
  <si>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</si>
  <si>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</si>
  <si>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</si>
  <si>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</si>
  <si>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</si>
  <si>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</si>
  <si>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</si>
  <si>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</si>
  <si>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</si>
  <si>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</si>
  <si>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</si>
  <si>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</si>
  <si>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</si>
  <si>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</si>
  <si>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</si>
  <si>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</si>
  <si>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</si>
  <si>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</si>
  <si>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</si>
  <si>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</si>
  <si>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</si>
  <si>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</si>
  <si>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</si>
  <si>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</si>
  <si>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</si>
  <si>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</si>
  <si>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</si>
  <si>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</si>
  <si>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</si>
  <si>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</si>
  <si>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</si>
  <si>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</si>
  <si>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</si>
  <si>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</si>
  <si>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</si>
  <si>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</si>
  <si>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</si>
  <si>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</si>
  <si>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</si>
  <si>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</si>
  <si>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</si>
  <si>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</si>
  <si>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</si>
  <si>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</si>
  <si>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</si>
  <si>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</si>
  <si>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</si>
  <si>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</si>
  <si>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</si>
  <si>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</si>
  <si>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</si>
  <si>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</si>
  <si>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</si>
  <si>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</si>
  <si>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</si>
  <si>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</si>
  <si>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</si>
  <si>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</si>
  <si>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</si>
  <si>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</si>
  <si>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</si>
  <si>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</si>
  <si>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</si>
  <si>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</si>
  <si>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</si>
  <si>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</si>
  <si>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</si>
  <si>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</si>
  <si>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</si>
  <si>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</si>
  <si>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</si>
  <si>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</si>
  <si>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</si>
  <si>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</si>
  <si>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</si>
  <si>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</si>
  <si>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</si>
  <si>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</si>
  <si>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</si>
  <si>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</si>
  <si>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</si>
  <si>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</si>
  <si>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</si>
  <si>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</si>
  <si>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</si>
  <si>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</si>
  <si>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</si>
  <si>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</si>
  <si>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</si>
  <si>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</si>
  <si>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</si>
  <si>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</si>
  <si>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</si>
  <si>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</si>
  <si>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</si>
  <si>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</si>
  <si>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</si>
  <si>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</si>
  <si>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</si>
  <si>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</si>
  <si>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</si>
  <si>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</si>
  <si>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</si>
  <si>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</si>
  <si>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</si>
  <si>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</si>
  <si>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</si>
  <si>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</si>
  <si>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</si>
  <si>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</si>
  <si>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</si>
  <si>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</si>
  <si>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</si>
  <si>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</si>
  <si>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</si>
  <si>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</si>
  <si>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</si>
  <si>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</si>
  <si>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</si>
  <si>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</si>
  <si>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</si>
  <si>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</si>
  <si>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</si>
  <si>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</si>
  <si>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</si>
  <si>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</si>
  <si>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</si>
  <si>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</si>
  <si>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</si>
  <si>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</si>
  <si>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</si>
  <si>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</si>
  <si>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</si>
  <si>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</si>
  <si>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</si>
  <si>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</si>
  <si>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</si>
  <si>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</si>
  <si>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</si>
  <si>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</si>
  <si>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</si>
  <si>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</si>
  <si>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</si>
  <si>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</si>
  <si>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</si>
  <si>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</si>
  <si>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</si>
  <si>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</si>
  <si>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</si>
  <si>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</si>
  <si>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</si>
  <si>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</si>
  <si>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</si>
  <si>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</si>
  <si>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</si>
  <si>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</si>
  <si>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</si>
  <si>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</si>
  <si>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</si>
  <si>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</si>
  <si>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</si>
  <si>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</si>
  <si>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</si>
  <si>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</si>
  <si>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</si>
  <si>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</si>
  <si>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</si>
  <si>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</si>
  <si>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</si>
  <si>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</si>
  <si>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</si>
  <si>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</si>
  <si>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</si>
  <si>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</si>
  <si>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</si>
  <si>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</si>
  <si>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</si>
  <si>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</si>
  <si>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</si>
  <si>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</si>
  <si>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</si>
  <si>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</si>
  <si>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</si>
  <si>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</si>
  <si>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</si>
  <si>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</si>
  <si>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</si>
  <si>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</si>
  <si>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</si>
  <si>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</si>
  <si>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</si>
  <si>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</si>
  <si>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</si>
  <si>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</si>
  <si>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</si>
  <si>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</si>
  <si>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</si>
  <si>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</si>
  <si>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</si>
  <si>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</si>
  <si>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</si>
  <si>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</si>
  <si>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</si>
  <si>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</si>
  <si>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</si>
  <si>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</si>
  <si>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</si>
  <si>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</si>
  <si>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</si>
  <si>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</si>
  <si>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</si>
  <si>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</si>
  <si>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</si>
  <si>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</si>
  <si>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</si>
  <si>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</si>
  <si>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</si>
  <si>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</si>
  <si>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</si>
  <si>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</si>
  <si>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</si>
  <si>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</si>
  <si>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</si>
  <si>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</si>
  <si>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</si>
  <si>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</si>
  <si>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</si>
  <si>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</si>
  <si>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</si>
  <si>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</si>
  <si>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</si>
  <si>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</si>
  <si>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</si>
  <si>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</si>
  <si>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</si>
  <si>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</si>
  <si>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</si>
  <si>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</si>
  <si>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</si>
  <si>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</si>
  <si>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</si>
  <si>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</si>
  <si>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</si>
  <si>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</si>
  <si>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</si>
  <si>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</si>
  <si>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</si>
  <si>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</si>
  <si>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</si>
  <si>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</si>
  <si>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</si>
  <si>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</si>
  <si>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</si>
  <si>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</si>
  <si>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</si>
  <si>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</si>
  <si>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</si>
  <si>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</si>
  <si>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</si>
  <si>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</si>
  <si>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</si>
  <si>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</si>
  <si>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</si>
  <si>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</si>
  <si>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</si>
  <si>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</si>
  <si>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</si>
  <si>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</si>
  <si>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</si>
  <si>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</si>
  <si>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</si>
  <si>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</si>
  <si>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</si>
  <si>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</si>
  <si>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</si>
  <si>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</si>
  <si>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</si>
  <si>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</si>
  <si>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</si>
  <si>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</si>
  <si>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</si>
  <si>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</si>
  <si>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</si>
  <si>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</si>
  <si>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</si>
  <si>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</si>
  <si>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</si>
  <si>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</si>
  <si>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</si>
  <si>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</si>
  <si>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</si>
  <si>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</si>
  <si>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</si>
  <si>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</si>
  <si>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</si>
  <si>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</si>
  <si>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</si>
  <si>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</si>
  <si>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</si>
  <si>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</si>
  <si>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</si>
  <si>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</si>
  <si>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</si>
  <si>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</si>
  <si>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</si>
  <si>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</si>
  <si>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</si>
  <si>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</si>
  <si>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</si>
  <si>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</si>
  <si>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</si>
  <si>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</si>
  <si>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</si>
  <si>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</si>
  <si>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</si>
  <si>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</si>
  <si>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</si>
  <si>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</si>
  <si>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</si>
  <si>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</si>
  <si>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</si>
  <si>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</si>
  <si>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</si>
  <si>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</si>
  <si>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</si>
  <si>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</si>
  <si>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</si>
  <si>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</si>
  <si>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</si>
  <si>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</si>
  <si>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</si>
  <si>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</si>
  <si>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</si>
  <si>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</si>
  <si>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</si>
  <si>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</si>
  <si>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</si>
  <si>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</si>
  <si>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</si>
  <si>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</si>
  <si>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</si>
  <si>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</si>
  <si>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</si>
  <si>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</si>
  <si>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</si>
  <si>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</si>
  <si>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</si>
  <si>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</si>
  <si>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</si>
  <si>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</si>
  <si>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</si>
  <si>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</si>
  <si>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</si>
  <si>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</si>
  <si>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</si>
  <si>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</si>
  <si>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</si>
  <si>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</si>
  <si>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</si>
  <si>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</si>
  <si>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</si>
  <si>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</si>
  <si>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</si>
  <si>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</si>
  <si>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</si>
  <si>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</si>
  <si>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</si>
  <si>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</si>
  <si>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</si>
  <si>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</si>
  <si>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</si>
  <si>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</si>
  <si>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</si>
  <si>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</si>
  <si>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</si>
  <si>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</si>
  <si>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</si>
  <si>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</si>
  <si>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</si>
  <si>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</si>
  <si>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</si>
  <si>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</si>
  <si>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</si>
  <si>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</si>
  <si>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</si>
  <si>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</si>
  <si>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</si>
  <si>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</si>
  <si>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</si>
  <si>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</si>
  <si>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</si>
  <si>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</si>
  <si>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</si>
  <si>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</si>
  <si>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</si>
  <si>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</si>
  <si>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</si>
  <si>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</si>
  <si>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</si>
  <si>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</si>
  <si>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</si>
  <si>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</si>
  <si>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</si>
  <si>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</si>
  <si>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</si>
  <si>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</si>
  <si>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</si>
  <si>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</si>
  <si>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</si>
  <si>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</si>
  <si>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</si>
  <si>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</si>
  <si>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</si>
  <si>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</si>
  <si>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</si>
  <si>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</si>
  <si>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</si>
  <si>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</si>
  <si>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</si>
  <si>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</si>
  <si>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</si>
  <si>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</si>
  <si>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</si>
  <si>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</si>
  <si>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</si>
  <si>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</si>
  <si>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</si>
  <si>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</si>
  <si>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</si>
  <si>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</si>
  <si>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</si>
  <si>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</si>
  <si>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</si>
  <si>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</si>
  <si>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</si>
  <si>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</si>
  <si>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</si>
  <si>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</si>
  <si>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</si>
  <si>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</si>
  <si>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</si>
  <si>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</si>
  <si>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</si>
  <si>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</si>
  <si>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</si>
  <si>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</si>
  <si>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</si>
  <si>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</si>
  <si>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</si>
  <si>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</si>
  <si>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</si>
  <si>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</si>
  <si>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</si>
  <si>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</si>
  <si>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</si>
  <si>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</si>
  <si>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</si>
  <si>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</si>
  <si>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</si>
  <si>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</si>
  <si>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</si>
  <si>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</si>
  <si>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</si>
  <si>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</si>
  <si>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</si>
  <si>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</si>
  <si>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</si>
  <si>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</si>
  <si>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</si>
  <si>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</si>
  <si>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</si>
  <si>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</si>
  <si>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</si>
  <si>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</si>
  <si>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</si>
  <si>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</si>
  <si>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</si>
  <si>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</si>
  <si>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</si>
  <si>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</si>
  <si>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</si>
  <si>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</si>
  <si>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</si>
  <si>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</si>
  <si>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</si>
  <si>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</si>
  <si>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</si>
  <si>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</si>
  <si>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</si>
  <si>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</si>
  <si>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</si>
  <si>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</si>
  <si>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</si>
  <si>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</si>
  <si>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</si>
  <si>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</si>
  <si>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</si>
  <si>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</si>
  <si>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</si>
  <si>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</si>
  <si>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</si>
  <si>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</si>
  <si>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</si>
  <si>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</si>
  <si>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</si>
  <si>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</si>
  <si>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</si>
  <si>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</si>
  <si>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</si>
  <si>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</si>
  <si>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</si>
  <si>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</si>
  <si>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</si>
  <si>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</si>
  <si>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</si>
  <si>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</si>
  <si>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</si>
  <si>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</si>
  <si>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</si>
  <si>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</si>
  <si>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</si>
  <si>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</si>
  <si>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</si>
  <si>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</si>
  <si>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</si>
  <si>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</si>
  <si>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</si>
  <si>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</si>
  <si>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</si>
  <si>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</si>
  <si>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</si>
  <si>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</si>
  <si>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</si>
  <si>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</si>
  <si>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</si>
  <si>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</si>
  <si>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</si>
  <si>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</si>
  <si>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</si>
  <si>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</si>
  <si>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</si>
  <si>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</si>
  <si>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</si>
  <si>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</si>
  <si>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</si>
  <si>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</si>
  <si>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</si>
  <si>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</si>
  <si>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</si>
  <si>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</si>
  <si>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</si>
  <si>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</si>
  <si>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</si>
  <si>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</si>
  <si>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</si>
  <si>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</si>
  <si>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</si>
  <si>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</si>
  <si>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</si>
  <si>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</si>
  <si>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</si>
  <si>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</si>
  <si>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</si>
  <si>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</si>
  <si>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</si>
  <si>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</si>
  <si>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</si>
  <si>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</si>
  <si>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</si>
  <si>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</si>
  <si>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</si>
  <si>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</si>
  <si>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</si>
  <si>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</si>
  <si>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</si>
  <si>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</si>
  <si>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</si>
  <si>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</si>
  <si>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</si>
  <si>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</si>
  <si>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</si>
  <si>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</si>
  <si>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</si>
  <si>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</si>
  <si>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</si>
  <si>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</si>
  <si>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</si>
  <si>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</si>
  <si>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</si>
  <si>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</si>
  <si>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</si>
  <si>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</si>
  <si>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</si>
  <si>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</si>
  <si>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</si>
  <si>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</si>
  <si>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</si>
  <si>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</si>
  <si>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</si>
  <si>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</si>
  <si>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</si>
  <si>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</si>
  <si>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</si>
  <si>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</si>
  <si>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</si>
  <si>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</si>
  <si>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</si>
  <si>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</si>
  <si>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</si>
  <si>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</si>
  <si>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</si>
  <si>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</si>
  <si>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</si>
  <si>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</si>
  <si>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</si>
  <si>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</si>
  <si>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</si>
  <si>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</si>
  <si>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</si>
  <si>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</si>
  <si>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</si>
  <si>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</si>
  <si>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</si>
  <si>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</si>
  <si>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</si>
  <si>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</si>
  <si>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</si>
  <si>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</si>
  <si>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</si>
  <si>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</si>
  <si>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</si>
  <si>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</si>
  <si>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</si>
  <si>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</si>
  <si>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</si>
  <si>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</si>
  <si>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</si>
  <si>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</si>
  <si>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</si>
  <si>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</si>
  <si>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</si>
  <si>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</si>
  <si>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</si>
  <si>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</si>
  <si>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</si>
  <si>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</si>
  <si>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</si>
  <si>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</si>
  <si>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</si>
  <si>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</si>
  <si>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</si>
  <si>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</si>
  <si>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</si>
  <si>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</si>
  <si>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</si>
  <si>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</si>
  <si>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</si>
  <si>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</si>
  <si>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</si>
  <si>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</si>
  <si>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</si>
  <si>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</si>
  <si>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</si>
  <si>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</si>
  <si>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</si>
  <si>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</si>
  <si>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</si>
  <si>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</si>
  <si>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</si>
  <si>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</si>
  <si>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</si>
  <si>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</si>
  <si>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</si>
  <si>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</si>
  <si>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</si>
  <si>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</si>
  <si>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</si>
  <si>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</si>
  <si>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</si>
  <si>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</si>
  <si>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</si>
  <si>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</si>
  <si>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</si>
  <si>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</si>
  <si>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</si>
  <si>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</si>
  <si>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</si>
  <si>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</si>
  <si>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</si>
  <si>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</si>
  <si>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</si>
  <si>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</si>
  <si>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</si>
  <si>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</si>
  <si>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</si>
  <si>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</si>
  <si>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</si>
  <si>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</si>
  <si>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</si>
  <si>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</si>
  <si>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</si>
  <si>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</si>
  <si>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</si>
  <si>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</si>
  <si>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</si>
  <si>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</si>
  <si>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</si>
  <si>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</si>
  <si>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</si>
  <si>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</si>
  <si>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</si>
  <si>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</si>
  <si>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</si>
  <si>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</si>
  <si>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</si>
  <si>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</si>
  <si>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</si>
  <si>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</si>
  <si>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</si>
  <si>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</si>
  <si>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</si>
  <si>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</si>
  <si>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</si>
  <si>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</si>
  <si>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</si>
  <si>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</si>
  <si>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</si>
  <si>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</si>
  <si>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</si>
  <si>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</si>
  <si>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</si>
  <si>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</si>
  <si>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</si>
  <si>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</si>
  <si>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</si>
  <si>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</si>
  <si>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</si>
  <si>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</si>
  <si>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</si>
  <si>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</si>
  <si>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</si>
  <si>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</si>
  <si>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</si>
  <si>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</si>
  <si>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</si>
  <si>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</si>
  <si>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</si>
  <si>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</si>
  <si>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</si>
  <si>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</si>
  <si>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</si>
  <si>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</si>
  <si>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</si>
  <si>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</si>
  <si>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</si>
  <si>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</si>
  <si>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</si>
  <si>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</si>
  <si>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</si>
  <si>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</si>
  <si>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</si>
  <si>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</si>
  <si>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</si>
  <si>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</si>
  <si>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</si>
  <si>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</si>
  <si>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</si>
  <si>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</si>
  <si>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</si>
  <si>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</si>
  <si>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</si>
  <si>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</si>
  <si>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</si>
  <si>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</si>
  <si>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</si>
  <si>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</si>
  <si>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</si>
  <si>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</si>
  <si>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</si>
  <si>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</si>
  <si>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</si>
  <si>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</si>
  <si>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</si>
  <si>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</si>
  <si>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</si>
  <si>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</si>
  <si>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</si>
  <si>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</si>
  <si>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</si>
  <si>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</si>
  <si>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</si>
  <si>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</si>
  <si>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</si>
  <si>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</si>
  <si>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</si>
  <si>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</si>
  <si>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</si>
  <si>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</si>
  <si>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</si>
  <si>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</si>
  <si>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</si>
  <si>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</si>
  <si>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</si>
  <si>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</si>
  <si>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</si>
  <si>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</si>
  <si>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</si>
  <si>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</si>
  <si>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</si>
  <si>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</si>
  <si>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</si>
  <si>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</si>
  <si>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</si>
  <si>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</si>
  <si>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</si>
  <si>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</si>
  <si>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</si>
  <si>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</si>
  <si>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</si>
  <si>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</si>
  <si>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</si>
  <si>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</si>
  <si>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</si>
  <si>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</si>
  <si>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</si>
  <si>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</si>
  <si>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</si>
  <si>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</si>
  <si>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</si>
  <si>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</si>
  <si>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</si>
  <si>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</si>
  <si>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</si>
  <si>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</si>
  <si>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</si>
  <si>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</si>
  <si>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</si>
  <si>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</si>
  <si>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</si>
  <si>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</si>
  <si>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</si>
  <si>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</si>
  <si>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</si>
  <si>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</si>
  <si>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</si>
  <si>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</si>
  <si>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</si>
  <si>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</si>
  <si>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</si>
  <si>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</si>
  <si>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</si>
  <si>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</si>
  <si>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</si>
  <si>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</si>
  <si>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</si>
  <si>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</si>
  <si>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</si>
  <si>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</si>
  <si>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</si>
  <si>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</si>
  <si>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</si>
  <si>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</si>
  <si>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</si>
  <si>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</si>
  <si>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</si>
  <si>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</si>
  <si>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</si>
  <si>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</si>
  <si>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</si>
  <si>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</si>
  <si>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</si>
  <si>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</si>
  <si>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</si>
  <si>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</si>
  <si>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</si>
  <si>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</si>
  <si>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</si>
  <si>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</si>
  <si>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</si>
  <si>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</si>
  <si>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</si>
  <si>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</si>
  <si>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</si>
  <si>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</si>
  <si>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</si>
  <si>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</si>
  <si>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</si>
  <si>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</si>
  <si>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</si>
  <si>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</si>
  <si>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</si>
  <si>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</si>
  <si>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</si>
  <si>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</si>
  <si>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</si>
  <si>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</si>
  <si>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</si>
  <si>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</si>
  <si>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</si>
  <si>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</si>
  <si>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</si>
  <si>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</si>
  <si>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</si>
  <si>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</si>
  <si>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</si>
  <si>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</si>
  <si>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</si>
  <si>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</si>
  <si>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</si>
  <si>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</si>
  <si>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</si>
  <si>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</si>
  <si>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</si>
  <si>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</si>
  <si>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</si>
  <si>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</si>
  <si>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</si>
  <si>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</si>
  <si>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</si>
  <si>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</si>
  <si>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</si>
  <si>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</si>
  <si>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</si>
  <si>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</si>
  <si>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</si>
  <si>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</si>
  <si>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</si>
  <si>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</si>
  <si>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</si>
  <si>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</si>
  <si>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</si>
  <si>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</si>
  <si>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</si>
  <si>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</si>
  <si>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</si>
  <si>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</si>
  <si>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</si>
  <si>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</si>
  <si>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</si>
  <si>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</si>
  <si>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</si>
  <si>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</si>
  <si>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</si>
  <si>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</si>
  <si>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</si>
  <si>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</si>
  <si>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</si>
  <si>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</si>
  <si>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</si>
  <si>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</si>
  <si>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</si>
  <si>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</si>
  <si>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</si>
  <si>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</si>
  <si>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</si>
  <si>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</si>
  <si>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</si>
  <si>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</si>
  <si>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</si>
  <si>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</si>
  <si>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</si>
  <si>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</si>
  <si>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</si>
  <si>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</si>
  <si>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</si>
  <si>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</si>
  <si>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</si>
  <si>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</si>
  <si>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</si>
  <si>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</si>
  <si>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</si>
  <si>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</si>
  <si>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</si>
  <si>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</si>
  <si>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</si>
  <si>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</si>
  <si>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</si>
  <si>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</si>
  <si>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</si>
  <si>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</si>
  <si>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</si>
  <si>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</si>
  <si>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</si>
  <si>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</si>
  <si>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</si>
  <si>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</si>
  <si>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</si>
  <si>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</si>
  <si>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</si>
  <si>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</si>
  <si>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</si>
  <si>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</si>
  <si>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</si>
  <si>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</si>
  <si>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</si>
  <si>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</si>
  <si>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</si>
  <si>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</si>
  <si>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</si>
  <si>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</si>
  <si>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</si>
  <si>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</si>
  <si>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</si>
  <si>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</si>
  <si>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</si>
  <si>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</si>
  <si>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</si>
  <si>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</si>
  <si>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</si>
  <si>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</si>
  <si>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</si>
  <si>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</si>
  <si>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</si>
  <si>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</si>
  <si>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</si>
  <si>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</si>
  <si>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</si>
  <si>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</si>
  <si>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</si>
  <si>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</si>
  <si>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</si>
  <si>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</si>
  <si>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</si>
  <si>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</si>
  <si>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</si>
  <si>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</si>
  <si>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</si>
  <si>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</si>
  <si>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</si>
  <si>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</si>
  <si>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</si>
  <si>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</si>
  <si>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</si>
  <si>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</si>
  <si>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</si>
  <si>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</si>
  <si>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</si>
  <si>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</si>
  <si>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</si>
  <si>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</si>
  <si>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</si>
  <si>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</si>
  <si>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</si>
  <si>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</si>
  <si>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</si>
  <si>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</si>
  <si>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</si>
  <si>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</si>
  <si>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</si>
  <si>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</si>
  <si>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</si>
  <si>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</si>
  <si>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</si>
  <si>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</si>
  <si>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</si>
  <si>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</si>
  <si>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</si>
  <si>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</si>
  <si>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</si>
  <si>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</si>
  <si>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</si>
  <si>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</si>
  <si>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</si>
  <si>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</si>
  <si>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</si>
  <si>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</si>
  <si>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</si>
  <si>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</si>
  <si>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</si>
  <si>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</si>
  <si>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</si>
  <si>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</si>
  <si>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</si>
  <si>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</si>
  <si>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</si>
  <si>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</si>
  <si>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</si>
  <si>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</si>
  <si>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</si>
  <si>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</si>
  <si>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</si>
  <si>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</si>
  <si>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</si>
  <si>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</si>
  <si>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</si>
  <si>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</si>
  <si>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</si>
  <si>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</si>
  <si>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</si>
  <si>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</si>
  <si>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</si>
  <si>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</si>
  <si>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</si>
  <si>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</si>
  <si>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</si>
  <si>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</si>
  <si>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</si>
  <si>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</si>
  <si>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</si>
  <si>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</si>
  <si>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</si>
  <si>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</si>
  <si>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</si>
  <si>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</si>
  <si>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</si>
  <si>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</si>
  <si>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</si>
  <si>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</si>
  <si>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</si>
  <si>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</si>
  <si>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</si>
  <si>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</si>
  <si>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</si>
  <si>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</si>
  <si>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</si>
  <si>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</si>
  <si>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</si>
  <si>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</si>
  <si>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</si>
  <si>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</si>
  <si>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</si>
  <si>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</si>
  <si>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</si>
  <si>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</si>
  <si>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</si>
  <si>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</si>
  <si>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</si>
  <si>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</si>
  <si>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</si>
  <si>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</si>
  <si>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</si>
  <si>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</si>
  <si>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</si>
  <si>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</si>
  <si>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</si>
  <si>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</si>
  <si>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</si>
  <si>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</si>
  <si>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</si>
  <si>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</si>
  <si>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</si>
  <si>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</si>
  <si>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</si>
  <si>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</si>
  <si>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</si>
  <si>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</si>
  <si>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</si>
  <si>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</si>
  <si>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</si>
  <si>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</si>
  <si>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</si>
  <si>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</si>
  <si>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</si>
  <si>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</si>
  <si>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</si>
  <si>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</si>
  <si>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</si>
  <si>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</si>
  <si>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</si>
  <si>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</si>
  <si>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</si>
  <si>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</si>
  <si>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</si>
  <si>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</si>
  <si>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</si>
  <si>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</si>
  <si>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</si>
  <si>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</si>
  <si>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</si>
  <si>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</si>
  <si>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</si>
  <si>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</si>
  <si>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</si>
  <si>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</si>
  <si>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</si>
  <si>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</si>
  <si>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</si>
  <si>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</si>
  <si>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</si>
  <si>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</si>
  <si>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</si>
  <si>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</si>
  <si>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</si>
  <si>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</si>
  <si>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</si>
  <si>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</si>
  <si>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</si>
  <si>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</si>
  <si>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</si>
  <si>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</si>
  <si>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</si>
  <si>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</si>
  <si>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</si>
  <si>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</si>
  <si>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</si>
  <si>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</si>
  <si>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</si>
  <si>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</si>
  <si>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</si>
  <si>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</si>
  <si>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</si>
  <si>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</si>
  <si>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</si>
  <si>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</si>
  <si>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</si>
  <si>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</si>
  <si>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</si>
  <si>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</si>
  <si>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</si>
  <si>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</si>
  <si>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</si>
  <si>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</si>
  <si>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</si>
  <si>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</si>
  <si>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</si>
  <si>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</si>
  <si>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</si>
  <si>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</si>
  <si>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</si>
  <si>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</si>
  <si>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</si>
  <si>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</si>
  <si>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</si>
  <si>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</si>
  <si>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</si>
  <si>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</si>
  <si>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</si>
  <si>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</si>
  <si>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</si>
  <si>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</si>
  <si>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</si>
  <si>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</si>
  <si>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</si>
  <si>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</si>
  <si>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</si>
  <si>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</si>
  <si>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</si>
  <si>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</si>
  <si>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</si>
  <si>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</si>
  <si>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</si>
  <si>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</si>
  <si>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</si>
  <si>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</si>
  <si>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</si>
  <si>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</si>
  <si>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</si>
  <si>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</si>
  <si>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</si>
  <si>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</si>
  <si>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</si>
  <si>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</si>
  <si>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</si>
  <si>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</si>
  <si>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</si>
  <si>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</si>
  <si>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</si>
  <si>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</si>
  <si>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</si>
  <si>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</si>
  <si>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</si>
  <si>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</si>
  <si>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</si>
  <si>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</si>
  <si>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</si>
  <si>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</si>
  <si>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</si>
  <si>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</si>
  <si>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</si>
  <si>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</si>
  <si>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</si>
  <si>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</si>
  <si>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</si>
  <si>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</si>
  <si>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</si>
  <si>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</si>
  <si>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</si>
  <si>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</si>
  <si>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</si>
  <si>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</si>
  <si>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</si>
  <si>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</si>
  <si>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</si>
  <si>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</si>
  <si>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</si>
  <si>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</si>
  <si>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</si>
  <si>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</si>
  <si>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</si>
  <si>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</si>
  <si>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</si>
  <si>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</si>
  <si>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</si>
  <si>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</si>
  <si>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</si>
  <si>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</si>
  <si>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</si>
  <si>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</si>
  <si>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</si>
  <si>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</si>
  <si>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</si>
  <si>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</si>
  <si>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</si>
  <si>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</si>
  <si>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</si>
  <si>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</si>
  <si>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</si>
  <si>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</si>
  <si>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</si>
  <si>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</si>
  <si>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</si>
  <si>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</si>
  <si>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</si>
  <si>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</si>
  <si>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</si>
  <si>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</si>
  <si>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</si>
  <si>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</si>
  <si>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</si>
  <si>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</si>
  <si>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</si>
  <si>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</si>
  <si>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</si>
  <si>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</si>
  <si>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</si>
  <si>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</si>
  <si>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</si>
  <si>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</si>
  <si>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</si>
  <si>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</si>
  <si>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</si>
  <si>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</si>
  <si>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</si>
  <si>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</si>
  <si>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</si>
  <si>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</si>
  <si>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</si>
  <si>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</si>
  <si>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</si>
  <si>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</si>
  <si>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</si>
  <si>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</si>
  <si>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</si>
  <si>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</si>
  <si>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</si>
  <si>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</si>
  <si>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</si>
  <si>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</si>
  <si>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</si>
  <si>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</si>
  <si>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</si>
  <si>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</si>
  <si>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</si>
  <si>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</si>
  <si>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</si>
  <si>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</si>
  <si>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</si>
  <si>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</si>
  <si>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</si>
  <si>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</si>
  <si>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</si>
  <si>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</si>
  <si>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</si>
  <si>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</si>
  <si>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</si>
  <si>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</si>
  <si>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</si>
  <si>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</si>
  <si>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</si>
  <si>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</si>
  <si>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</si>
  <si>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</si>
  <si>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</si>
  <si>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</si>
  <si>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</si>
  <si>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</si>
  <si>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</si>
  <si>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</si>
  <si>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</si>
  <si>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</si>
  <si>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</si>
  <si>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</si>
  <si>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</si>
  <si>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</si>
  <si>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</si>
  <si>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</si>
  <si>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</si>
  <si>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</si>
  <si>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</si>
  <si>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</si>
  <si>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</si>
  <si>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</si>
  <si>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</si>
  <si>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</si>
  <si>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</si>
  <si>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</si>
  <si>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</si>
  <si>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</si>
  <si>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</si>
  <si>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</si>
  <si>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</si>
  <si>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</si>
  <si>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</si>
  <si>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</si>
  <si>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</si>
  <si>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</si>
  <si>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</si>
  <si>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</si>
  <si>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</si>
  <si>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</si>
  <si>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</si>
  <si>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</si>
  <si>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</si>
  <si>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</si>
  <si>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</si>
  <si>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</si>
  <si>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</si>
  <si>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</si>
  <si>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</si>
  <si>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</si>
  <si>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</si>
  <si>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</si>
  <si>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</si>
  <si>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</si>
  <si>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</si>
  <si>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</si>
  <si>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</si>
  <si>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</si>
  <si>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</si>
  <si>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</si>
  <si>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</si>
  <si>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</si>
  <si>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</si>
  <si>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</si>
  <si>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</si>
  <si>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</si>
  <si>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</si>
  <si>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</si>
  <si>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</si>
  <si>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</si>
  <si>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</si>
  <si>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</si>
  <si>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</si>
  <si>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</si>
  <si>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</si>
  <si>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</si>
  <si>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</si>
  <si>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</si>
  <si>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</si>
  <si>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</si>
  <si>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</si>
  <si>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</si>
  <si>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</si>
  <si>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</si>
  <si>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</si>
  <si>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</si>
  <si>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</si>
  <si>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</si>
  <si>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</si>
  <si>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</si>
  <si>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</si>
  <si>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</si>
  <si>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</si>
  <si>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</si>
  <si>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</si>
  <si>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</si>
  <si>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</si>
  <si>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</si>
  <si>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</si>
  <si>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</si>
  <si>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</si>
  <si>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</si>
  <si>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</si>
  <si>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</si>
  <si>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</si>
  <si>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</si>
  <si>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</si>
  <si>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</si>
  <si>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</si>
  <si>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</si>
  <si>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</si>
  <si>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</si>
  <si>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</si>
  <si>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</si>
  <si>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</si>
  <si>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</si>
  <si>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</si>
  <si>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</si>
  <si>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</si>
  <si>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</si>
  <si>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</si>
  <si>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</si>
  <si>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</si>
  <si>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</si>
  <si>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</si>
  <si>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</si>
  <si>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</si>
  <si>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</si>
  <si>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</si>
  <si>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</si>
  <si>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</si>
  <si>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</si>
  <si>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</si>
  <si>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</si>
  <si>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</si>
  <si>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</si>
  <si>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</si>
  <si>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</si>
  <si>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</si>
  <si>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</si>
  <si>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</si>
  <si>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</si>
  <si>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</si>
  <si>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</si>
  <si>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</si>
  <si>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</si>
  <si>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</si>
  <si>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</si>
  <si>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</si>
  <si>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</si>
  <si>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</si>
  <si>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</si>
  <si>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</si>
  <si>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</si>
  <si>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</si>
  <si>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</si>
  <si>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</si>
  <si>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</si>
  <si>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</si>
  <si>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</si>
  <si>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</si>
  <si>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</si>
  <si>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</si>
  <si>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</si>
  <si>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</si>
  <si>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</si>
  <si>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</si>
  <si>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</si>
  <si>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</si>
  <si>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</si>
  <si>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</si>
  <si>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</si>
  <si>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</si>
  <si>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</si>
  <si>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</si>
  <si>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</si>
  <si>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</si>
  <si>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</si>
  <si>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</si>
  <si>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</si>
  <si>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</si>
  <si>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</si>
  <si>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</si>
  <si>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</si>
  <si>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</si>
  <si>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</si>
  <si>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</si>
  <si>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</si>
  <si>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</si>
  <si>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</si>
  <si>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</si>
  <si>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</si>
  <si>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</si>
  <si>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</si>
  <si>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</si>
  <si>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</si>
  <si>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</si>
  <si>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</si>
  <si>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</si>
  <si>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</si>
  <si>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</si>
  <si>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</si>
  <si>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</si>
  <si>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</si>
  <si>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</si>
  <si>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</si>
  <si>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</si>
  <si>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</si>
  <si>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</si>
  <si>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</si>
  <si>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</si>
  <si>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</si>
  <si>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</si>
  <si>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</si>
  <si>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</si>
  <si>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</si>
  <si>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</si>
  <si>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</si>
  <si>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</si>
  <si>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</si>
  <si>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</si>
  <si>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</si>
  <si>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</si>
  <si>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</si>
  <si>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</si>
  <si>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</si>
  <si>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</si>
  <si>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</si>
  <si>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</si>
  <si>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</si>
  <si>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</si>
  <si>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</si>
  <si>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</si>
  <si>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</si>
  <si>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</si>
  <si>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</si>
  <si>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</si>
  <si>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</si>
  <si>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</si>
  <si>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</si>
  <si>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</si>
  <si>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</si>
  <si>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</si>
  <si>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</si>
  <si>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</si>
  <si>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</si>
  <si>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</si>
  <si>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</si>
  <si>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</si>
  <si>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</si>
  <si>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</si>
  <si>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</si>
  <si>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</si>
  <si>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</si>
  <si>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</si>
  <si>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</si>
  <si>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</si>
  <si>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</si>
  <si>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</si>
  <si>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</si>
  <si>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</si>
  <si>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</si>
  <si>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</si>
  <si>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</si>
  <si>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</si>
  <si>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</si>
  <si>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</si>
  <si>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</si>
  <si>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</si>
  <si>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</si>
  <si>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</si>
  <si>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</si>
  <si>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</si>
  <si>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</si>
  <si>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</si>
  <si>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</si>
  <si>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</si>
  <si>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</si>
  <si>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</si>
  <si>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</si>
  <si>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</si>
  <si>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</si>
  <si>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</si>
  <si>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</si>
  <si>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</si>
  <si>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</si>
  <si>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</si>
  <si>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</si>
  <si>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</si>
  <si>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</si>
  <si>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</si>
  <si>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</si>
  <si>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</si>
  <si>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</si>
  <si>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</si>
  <si>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</si>
  <si>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</si>
  <si>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</si>
  <si>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</si>
  <si>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</si>
  <si>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</si>
  <si>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</si>
  <si>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</si>
  <si>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</si>
  <si>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</si>
  <si>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</si>
  <si>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</si>
  <si>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</si>
  <si>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</si>
  <si>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</si>
  <si>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</si>
  <si>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</si>
  <si>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</si>
  <si>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</si>
  <si>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</si>
  <si>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</si>
  <si>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</si>
  <si>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</si>
  <si>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</si>
  <si>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</si>
  <si>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</si>
  <si>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</si>
  <si>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</si>
  <si>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</si>
  <si>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</si>
  <si>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</si>
  <si>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</si>
  <si>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</si>
  <si>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</si>
  <si>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</si>
  <si>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</si>
  <si>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</si>
  <si>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</si>
  <si>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</si>
  <si>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</si>
  <si>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</si>
  <si>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</si>
  <si>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</si>
  <si>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</si>
  <si>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</si>
  <si>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</si>
  <si>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</si>
  <si>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</si>
  <si>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</si>
  <si>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</si>
  <si>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</si>
  <si>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</si>
  <si>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</si>
  <si>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</si>
  <si>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</si>
  <si>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</si>
  <si>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</si>
  <si>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</si>
  <si>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</si>
  <si>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</si>
  <si>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</si>
  <si>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</si>
  <si>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</si>
  <si>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</si>
  <si>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</si>
  <si>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</si>
  <si>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</si>
  <si>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</si>
  <si>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</si>
  <si>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</si>
  <si>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</si>
  <si>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</si>
  <si>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</si>
  <si>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</si>
  <si>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</si>
  <si>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</si>
  <si>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</si>
  <si>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</si>
  <si>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</si>
  <si>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</si>
  <si>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</si>
  <si>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</si>
  <si>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</si>
  <si>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</si>
  <si>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</si>
  <si>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</si>
  <si>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</si>
  <si>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</si>
  <si>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</si>
  <si>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</si>
  <si>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</si>
  <si>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</si>
  <si>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</si>
  <si>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</si>
  <si>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</si>
  <si>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</si>
  <si>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</si>
  <si>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</si>
  <si>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</si>
  <si>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</si>
  <si>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</si>
  <si>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</si>
  <si>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</si>
  <si>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</si>
  <si>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</si>
  <si>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</si>
  <si>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</si>
  <si>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</si>
  <si>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</si>
  <si>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</si>
  <si>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</si>
  <si>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</si>
  <si>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</si>
  <si>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</si>
  <si>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</si>
  <si>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</si>
  <si>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</si>
  <si>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</si>
  <si>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</si>
  <si>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</si>
  <si>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</si>
  <si>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</si>
  <si>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</si>
  <si>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</si>
  <si>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</si>
  <si>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</si>
  <si>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</si>
  <si>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</si>
  <si>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</si>
  <si>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</si>
  <si>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</si>
  <si>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</si>
  <si>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</si>
  <si>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</si>
  <si>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</si>
  <si>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</si>
  <si>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</si>
  <si>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</si>
  <si>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</si>
  <si>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</si>
  <si>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</si>
  <si>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</si>
  <si>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</si>
  <si>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</si>
  <si>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</si>
  <si>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</si>
  <si>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</si>
  <si>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</si>
  <si>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</si>
  <si>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</si>
  <si>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</si>
  <si>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</si>
  <si>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</si>
  <si>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</si>
  <si>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</si>
  <si>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</si>
  <si>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</si>
  <si>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</si>
  <si>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</si>
  <si>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</si>
  <si>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</si>
  <si>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</si>
  <si>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</si>
  <si>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</si>
  <si>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</si>
  <si>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</si>
  <si>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</si>
  <si>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</si>
  <si>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</si>
  <si>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</si>
  <si>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</si>
  <si>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</si>
  <si>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</si>
  <si>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</si>
  <si>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</si>
  <si>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</si>
  <si>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</si>
  <si>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</si>
  <si>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</si>
  <si>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</si>
  <si>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</si>
  <si>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</si>
  <si>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</si>
  <si>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</si>
  <si>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</si>
  <si>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</si>
  <si>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</si>
  <si>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</si>
  <si>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</si>
  <si>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</si>
  <si>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</si>
  <si>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</si>
  <si>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</si>
  <si>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</si>
  <si>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</si>
  <si>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</si>
  <si>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</si>
  <si>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</si>
  <si>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</si>
  <si>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</si>
  <si>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</si>
  <si>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</si>
  <si>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</si>
  <si>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</si>
  <si>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</si>
  <si>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</si>
  <si>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</si>
  <si>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</si>
  <si>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</si>
  <si>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</si>
  <si>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</si>
  <si>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</si>
  <si>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</si>
  <si>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</si>
  <si>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</si>
  <si>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</si>
  <si>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</si>
  <si>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</si>
  <si>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</si>
  <si>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</si>
  <si>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</si>
  <si>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</si>
  <si>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</si>
  <si>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</si>
  <si>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</si>
  <si>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</si>
  <si>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</si>
  <si>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</si>
  <si>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</si>
  <si>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</si>
  <si>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</si>
  <si>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</si>
  <si>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</si>
  <si>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</si>
  <si>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</si>
  <si>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</si>
  <si>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</si>
  <si>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</si>
  <si>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</si>
  <si>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</si>
  <si>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</si>
  <si>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</si>
  <si>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</si>
  <si>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</si>
  <si>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</si>
  <si>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</si>
  <si>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</si>
  <si>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</si>
  <si>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</si>
  <si>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</si>
  <si>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</si>
  <si>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</si>
  <si>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</si>
  <si>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</si>
  <si>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</si>
  <si>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</si>
  <si>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</si>
  <si>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</si>
  <si>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</si>
  <si>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</si>
  <si>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</si>
  <si>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</si>
  <si>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</si>
  <si>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</si>
  <si>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</si>
  <si>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</si>
  <si>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</si>
  <si>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</si>
  <si>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</si>
  <si>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</si>
  <si>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</si>
  <si>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</si>
  <si>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</si>
  <si>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</si>
  <si>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</si>
  <si>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</si>
  <si>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</si>
  <si>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</si>
  <si>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</si>
  <si>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</si>
  <si>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</si>
  <si>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</si>
  <si>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</si>
  <si>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</si>
  <si>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</si>
  <si>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</si>
  <si>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</si>
  <si>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</si>
  <si>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</si>
  <si>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</si>
  <si>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</si>
  <si>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</si>
  <si>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</si>
  <si>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</si>
  <si>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</si>
  <si>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</si>
  <si>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</si>
  <si>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</si>
  <si>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</si>
  <si>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</si>
  <si>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</si>
  <si>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</si>
  <si>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</si>
  <si>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</si>
  <si>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</si>
  <si>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</si>
  <si>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</si>
  <si>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</si>
  <si>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</si>
  <si>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</si>
  <si>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</si>
  <si>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</si>
  <si>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</si>
  <si>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</si>
  <si>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</si>
  <si>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</si>
  <si>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</si>
  <si>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</si>
  <si>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</si>
  <si>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</si>
  <si>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</si>
  <si>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</si>
  <si>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</si>
  <si>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</si>
  <si>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</si>
  <si>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</si>
  <si>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</si>
  <si>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</si>
  <si>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</si>
  <si>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</si>
  <si>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</si>
  <si>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</si>
  <si>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</si>
  <si>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</si>
  <si>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</si>
  <si>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</si>
  <si>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</si>
  <si>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</si>
  <si>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</si>
  <si>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</si>
  <si>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</si>
  <si>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</si>
  <si>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</si>
  <si>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</si>
  <si>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</si>
  <si>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</si>
  <si>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</si>
  <si>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</si>
  <si>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</si>
  <si>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</si>
  <si>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</si>
  <si>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</si>
  <si>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</si>
  <si>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</si>
  <si>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</si>
  <si>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</si>
  <si>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</si>
  <si>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</si>
  <si>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</si>
  <si>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</si>
  <si>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</si>
  <si>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</si>
  <si>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</si>
  <si>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</si>
  <si>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</si>
  <si>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</si>
  <si>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</si>
  <si>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</si>
  <si>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</si>
  <si>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</si>
  <si>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</si>
  <si>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</si>
  <si>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</si>
  <si>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</si>
  <si>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</si>
  <si>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</si>
  <si>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</si>
  <si>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</si>
  <si>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</si>
  <si>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</si>
  <si>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</si>
  <si>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</si>
  <si>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</si>
  <si>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</si>
  <si>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</si>
  <si>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</si>
  <si>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</si>
  <si>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</si>
  <si>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</si>
  <si>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</si>
  <si>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</si>
  <si>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</si>
  <si>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</si>
  <si>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</si>
  <si>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</si>
  <si>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</si>
  <si>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</si>
  <si>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</si>
  <si>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</si>
  <si>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</si>
  <si>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</si>
  <si>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</si>
  <si>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</si>
  <si>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</si>
  <si>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</si>
  <si>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</si>
  <si>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</si>
  <si>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</si>
  <si>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</si>
  <si>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</si>
  <si>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</si>
  <si>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</si>
  <si>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</si>
  <si>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</si>
  <si>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</si>
  <si>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</si>
  <si>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</si>
  <si>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</si>
  <si>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</si>
  <si>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</si>
  <si>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</si>
  <si>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</si>
  <si>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</si>
  <si>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</si>
  <si>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</si>
  <si>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</si>
  <si>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</si>
  <si>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</si>
  <si>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</si>
  <si>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</si>
  <si>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</si>
  <si>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</si>
  <si>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</si>
  <si>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</si>
  <si>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</si>
  <si>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</si>
  <si>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</si>
  <si>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</si>
  <si>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</si>
  <si>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</si>
  <si>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</si>
  <si>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</si>
  <si>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</si>
  <si>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</si>
  <si>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</si>
  <si>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</si>
  <si>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</si>
  <si>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</si>
  <si>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</si>
  <si>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</si>
  <si>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</si>
  <si>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</si>
  <si>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</si>
  <si>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</si>
  <si>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</si>
  <si>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</si>
  <si>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</si>
  <si>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</si>
  <si>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</si>
  <si>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</si>
  <si>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</si>
  <si>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</si>
  <si>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</si>
  <si>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</si>
  <si>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</si>
  <si>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</si>
  <si>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</si>
  <si>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</si>
  <si>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</si>
  <si>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</si>
  <si>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</si>
  <si>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</si>
  <si>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</si>
  <si>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</si>
  <si>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</si>
  <si>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</si>
  <si>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</si>
  <si>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</si>
  <si>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</si>
  <si>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</si>
  <si>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</si>
  <si>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</si>
  <si>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</si>
  <si>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</si>
  <si>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</si>
  <si>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</si>
  <si>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</si>
  <si>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</si>
  <si>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</si>
  <si>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</si>
  <si>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</si>
  <si>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</si>
  <si>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</si>
  <si>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</si>
  <si>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</si>
  <si>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</si>
  <si>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</si>
  <si>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</si>
  <si>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</si>
  <si>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</si>
  <si>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</si>
  <si>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</si>
  <si>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</si>
  <si>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</si>
  <si>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</si>
  <si>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</si>
  <si>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</si>
  <si>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</si>
  <si>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</si>
  <si>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</si>
  <si>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</si>
  <si>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</si>
  <si>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</si>
  <si>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</si>
  <si>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</si>
  <si>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</si>
  <si>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</si>
  <si>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</si>
  <si>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</si>
  <si>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</si>
  <si>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</si>
  <si>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</si>
  <si>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</si>
  <si>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</si>
  <si>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</si>
  <si>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</si>
  <si>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</si>
  <si>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</si>
  <si>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</si>
  <si>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</si>
  <si>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</si>
  <si>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</si>
  <si>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</si>
  <si>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</si>
  <si>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</si>
  <si>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</si>
  <si>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</si>
  <si>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</si>
  <si>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</si>
  <si>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</si>
  <si>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</si>
  <si>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</si>
  <si>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</si>
  <si>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</si>
  <si>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</si>
  <si>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</si>
  <si>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</si>
  <si>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</si>
  <si>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</si>
  <si>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</si>
  <si>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</si>
  <si>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</si>
  <si>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</si>
  <si>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</si>
  <si>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</si>
  <si>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</si>
  <si>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</si>
  <si>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</si>
  <si>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</si>
  <si>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</si>
  <si>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</si>
  <si>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</si>
  <si>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</si>
  <si>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</si>
  <si>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</si>
  <si>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</si>
  <si>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</si>
  <si>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</si>
  <si>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</si>
  <si>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</si>
  <si>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</si>
  <si>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</si>
  <si>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</si>
  <si>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</si>
  <si>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</si>
  <si>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</si>
  <si>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</si>
  <si>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</si>
  <si>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</si>
  <si>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</si>
  <si>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</si>
  <si>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</si>
  <si>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</si>
  <si>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</si>
  <si>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</si>
  <si>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</si>
  <si>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</si>
  <si>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</si>
  <si>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</si>
  <si>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</si>
  <si>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</si>
  <si>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</si>
  <si>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</si>
  <si>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</si>
  <si>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</si>
  <si>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</si>
  <si>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</si>
  <si>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</si>
  <si>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</si>
  <si>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</si>
  <si>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</si>
  <si>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</si>
  <si>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</si>
  <si>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</si>
  <si>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</si>
  <si>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</si>
  <si>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</si>
  <si>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</si>
  <si>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</si>
  <si>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</si>
  <si>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</si>
  <si>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</si>
  <si>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</si>
  <si>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</si>
  <si>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</si>
  <si>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</si>
  <si>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</si>
  <si>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</si>
  <si>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</si>
  <si>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</si>
  <si>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</si>
  <si>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</si>
  <si>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</si>
  <si>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</si>
  <si>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</si>
  <si>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</si>
  <si>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</si>
  <si>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</si>
  <si>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</si>
  <si>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</si>
  <si>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</si>
  <si>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</si>
  <si>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</si>
  <si>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</si>
  <si>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</si>
  <si>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</si>
  <si>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</si>
  <si>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</si>
  <si>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</si>
  <si>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</si>
  <si>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</si>
  <si>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</si>
  <si>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</si>
  <si>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</si>
  <si>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</si>
  <si>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</si>
  <si>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</si>
  <si>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</si>
  <si>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</si>
  <si>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</si>
  <si>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</si>
  <si>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</si>
  <si>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</si>
  <si>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</si>
  <si>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</si>
  <si>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</si>
  <si>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</si>
  <si>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</si>
  <si>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</si>
  <si>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</si>
  <si>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</si>
  <si>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</si>
  <si>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</si>
  <si>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</si>
  <si>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</si>
  <si>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</si>
  <si>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</si>
  <si>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</si>
  <si>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</si>
  <si>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</si>
  <si>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</si>
  <si>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</si>
  <si>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</si>
  <si>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</si>
  <si>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</si>
  <si>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</si>
  <si>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</si>
  <si>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</si>
  <si>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</si>
  <si>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</si>
  <si>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</si>
  <si>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</si>
  <si>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</si>
  <si>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</si>
  <si>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</si>
  <si>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</si>
  <si>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</si>
  <si>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</si>
  <si>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</si>
  <si>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</si>
  <si>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</si>
  <si>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</si>
  <si>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</si>
  <si>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</si>
  <si>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</si>
  <si>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</si>
  <si>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</si>
  <si>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</si>
  <si>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</si>
  <si>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</si>
  <si>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</si>
  <si>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</si>
  <si>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</si>
  <si>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</si>
  <si>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</si>
  <si>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</si>
  <si>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</si>
  <si>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</si>
  <si>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</si>
  <si>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</si>
  <si>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</si>
  <si>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</si>
  <si>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</si>
  <si>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</si>
  <si>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</si>
  <si>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</si>
  <si>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</si>
  <si>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</si>
  <si>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</si>
  <si>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</si>
  <si>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</si>
  <si>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</si>
  <si>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</si>
  <si>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</si>
  <si>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</si>
  <si>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</si>
  <si>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</si>
  <si>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</si>
  <si>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</si>
  <si>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</si>
  <si>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</si>
  <si>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</si>
  <si>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</si>
  <si>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</si>
  <si>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</si>
  <si>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</si>
  <si>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</si>
  <si>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</si>
  <si>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</si>
  <si>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</si>
  <si>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</si>
  <si>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</si>
  <si>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</si>
  <si>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</si>
  <si>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</si>
  <si>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</si>
  <si>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</si>
  <si>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</si>
  <si>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</si>
  <si>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</si>
  <si>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</si>
  <si>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</si>
  <si>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</si>
  <si>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</si>
  <si>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</si>
  <si>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</si>
  <si>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</si>
  <si>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</si>
  <si>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</si>
  <si>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</si>
  <si>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</si>
  <si>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</si>
  <si>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</si>
  <si>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</si>
  <si>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</si>
  <si>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</si>
  <si>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</si>
  <si>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</si>
  <si>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</si>
  <si>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</si>
  <si>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</si>
  <si>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</si>
  <si>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</si>
  <si>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</si>
  <si>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</si>
  <si>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</si>
  <si>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</si>
  <si>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</si>
  <si>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</si>
  <si>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</si>
  <si>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</si>
  <si>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</si>
  <si>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</si>
  <si>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</si>
  <si>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</si>
  <si>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</si>
  <si>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</si>
  <si>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</si>
  <si>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</si>
  <si>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</si>
  <si>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</si>
  <si>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</si>
  <si>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</si>
  <si>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</si>
  <si>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</si>
  <si>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</si>
  <si>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</si>
  <si>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</si>
  <si>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</si>
  <si>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</si>
  <si>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</si>
  <si>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</si>
  <si>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</si>
  <si>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</si>
  <si>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</si>
  <si>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</si>
  <si>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</si>
  <si>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</si>
  <si>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</si>
  <si>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</si>
  <si>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</si>
  <si>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</si>
  <si>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</si>
  <si>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</si>
  <si>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</si>
  <si>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</si>
  <si>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</si>
  <si>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</si>
  <si>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</si>
  <si>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</si>
  <si>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</si>
  <si>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</si>
  <si>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</si>
  <si>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</si>
  <si>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</si>
  <si>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</si>
  <si>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</si>
  <si>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</si>
  <si>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</si>
  <si>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</si>
  <si>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</si>
  <si>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</si>
  <si>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</si>
  <si>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</si>
  <si>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</si>
  <si>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</si>
  <si>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</si>
  <si>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</si>
  <si>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</si>
  <si>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</si>
  <si>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</si>
  <si>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</si>
  <si>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</si>
  <si>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</si>
  <si>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</si>
  <si>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</si>
  <si>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</si>
  <si>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</si>
  <si>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</si>
  <si>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</si>
  <si>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</si>
  <si>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</si>
  <si>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</si>
  <si>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</si>
  <si>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</si>
  <si>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</si>
  <si>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</si>
  <si>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</si>
  <si>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</si>
  <si>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</si>
  <si>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</si>
  <si>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</si>
  <si>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</si>
  <si>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</si>
  <si>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</si>
  <si>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</si>
  <si>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</si>
  <si>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</si>
  <si>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</si>
  <si>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</si>
  <si>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</si>
  <si>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</si>
  <si>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</si>
  <si>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</si>
  <si>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</si>
  <si>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</si>
  <si>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</si>
  <si>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</si>
  <si>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</si>
  <si>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</si>
  <si>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</si>
  <si>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</si>
  <si>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</si>
  <si>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</si>
  <si>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</si>
  <si>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</si>
  <si>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</si>
  <si>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</si>
  <si>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</si>
  <si>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</si>
  <si>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</si>
  <si>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</si>
  <si>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</si>
  <si>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</si>
  <si>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</si>
  <si>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</si>
  <si>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</si>
  <si>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</si>
  <si>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</si>
  <si>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</si>
  <si>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</si>
  <si>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</si>
  <si>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</si>
  <si>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</si>
  <si>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</si>
  <si>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</si>
  <si>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</si>
  <si>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</si>
  <si>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</si>
  <si>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</si>
  <si>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</si>
  <si>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</si>
  <si>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</si>
  <si>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</si>
  <si>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</si>
  <si>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</si>
  <si>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</si>
  <si>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</si>
  <si>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</si>
  <si>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</si>
  <si>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</si>
  <si>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</si>
  <si>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</si>
  <si>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</si>
  <si>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</si>
  <si>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</si>
  <si>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</si>
  <si>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</si>
  <si>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</si>
  <si>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</si>
  <si>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</si>
  <si>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</si>
  <si>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</si>
  <si>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</si>
  <si>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</si>
  <si>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</si>
  <si>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</si>
  <si>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</si>
  <si>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</si>
  <si>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</si>
  <si>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</si>
  <si>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</si>
  <si>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</si>
  <si>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</si>
  <si>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</si>
  <si>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</si>
  <si>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</si>
  <si>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</si>
  <si>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</si>
  <si>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</si>
  <si>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</si>
  <si>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</si>
  <si>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</si>
  <si>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</si>
  <si>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</si>
  <si>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</si>
  <si>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</si>
  <si>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</si>
  <si>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</si>
  <si>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</si>
  <si>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</si>
  <si>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</si>
  <si>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</si>
  <si>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</si>
  <si>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</si>
  <si>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</si>
  <si>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</si>
  <si>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</si>
  <si>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</si>
  <si>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</si>
  <si>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</si>
  <si>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</si>
  <si>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</si>
  <si>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</si>
  <si>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</si>
  <si>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</si>
  <si>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</si>
  <si>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</si>
  <si>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</si>
  <si>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</si>
  <si>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</si>
  <si>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</si>
  <si>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</si>
  <si>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</si>
  <si>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</si>
  <si>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</si>
  <si>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</si>
  <si>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</si>
  <si>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</si>
  <si>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</si>
  <si>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</si>
  <si>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</si>
  <si>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</si>
  <si>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</si>
  <si>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</si>
  <si>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</si>
  <si>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</si>
  <si>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</si>
  <si>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</si>
  <si>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</si>
  <si>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</si>
  <si>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</si>
  <si>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</si>
  <si>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</si>
  <si>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</si>
  <si>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</si>
  <si>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</si>
  <si>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</si>
  <si>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</si>
  <si>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</si>
  <si>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</si>
  <si>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</si>
  <si>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</si>
  <si>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</si>
  <si>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</si>
  <si>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</si>
  <si>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</si>
  <si>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</si>
  <si>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</si>
  <si>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</si>
  <si>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</si>
  <si>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</si>
  <si>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</si>
  <si>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</si>
  <si>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</si>
  <si>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</si>
  <si>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</si>
  <si>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</si>
  <si>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</si>
  <si>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</si>
  <si>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</si>
  <si>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</si>
  <si>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</si>
  <si>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</si>
  <si>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</si>
  <si>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</si>
  <si>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</si>
  <si>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</si>
  <si>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</si>
  <si>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</si>
  <si>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</si>
  <si>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</si>
  <si>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</si>
  <si>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</si>
  <si>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</si>
  <si>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</si>
  <si>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</si>
  <si>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</si>
  <si>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</si>
  <si>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</si>
  <si>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</si>
  <si>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</si>
  <si>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</si>
  <si>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</si>
  <si>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</si>
  <si>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</si>
  <si>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</si>
  <si>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</si>
  <si>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</si>
  <si>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</si>
  <si>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</si>
  <si>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</si>
  <si>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</si>
  <si>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</si>
  <si>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</si>
  <si>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</si>
  <si>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</si>
  <si>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</si>
  <si>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</si>
  <si>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</si>
  <si>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</si>
  <si>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</si>
  <si>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</si>
  <si>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</si>
  <si>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</si>
  <si>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</si>
  <si>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</si>
  <si>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</si>
  <si>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</si>
  <si>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</si>
  <si>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</si>
  <si>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</si>
  <si>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</si>
  <si>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</si>
  <si>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</si>
  <si>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</si>
  <si>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</si>
  <si>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</si>
  <si>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</si>
  <si>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</si>
  <si>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</si>
  <si>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</si>
  <si>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</si>
  <si>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</si>
  <si>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</si>
  <si>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</si>
  <si>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</si>
  <si>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</si>
  <si>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</si>
  <si>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</si>
  <si>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</si>
  <si>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</si>
  <si>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</si>
  <si>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</si>
  <si>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</si>
  <si>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</si>
  <si>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</si>
  <si>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</si>
  <si>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</si>
  <si>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</si>
  <si>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</si>
  <si>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</si>
  <si>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</si>
  <si>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</si>
  <si>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</si>
  <si>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</si>
  <si>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</si>
  <si>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</si>
  <si>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</si>
  <si>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</si>
  <si>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</si>
  <si>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</si>
  <si>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</si>
  <si>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</si>
  <si>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</si>
  <si>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</si>
  <si>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</si>
  <si>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</si>
  <si>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</si>
  <si>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</si>
  <si>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</si>
  <si>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</si>
  <si>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</si>
  <si>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</si>
  <si>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</si>
  <si>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</si>
  <si>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</si>
  <si>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</si>
  <si>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</si>
  <si>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</si>
  <si>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</si>
  <si>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</si>
  <si>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</si>
  <si>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</si>
  <si>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</si>
  <si>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</si>
  <si>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</si>
  <si>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</si>
  <si>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</si>
  <si>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</si>
  <si>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</si>
  <si>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</si>
  <si>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</si>
  <si>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</si>
  <si>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</si>
  <si>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</si>
  <si>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</si>
  <si>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</si>
  <si>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</si>
  <si>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</si>
  <si>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</si>
  <si>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</si>
  <si>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</si>
  <si>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</si>
  <si>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</si>
  <si>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</si>
  <si>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</si>
  <si>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</si>
  <si>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</si>
  <si>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</si>
  <si>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</si>
  <si>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</si>
  <si>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</si>
  <si>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</si>
  <si>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</si>
  <si>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</si>
  <si>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</si>
  <si>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</si>
  <si>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</si>
  <si>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</si>
  <si>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</si>
  <si>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</si>
  <si>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</si>
  <si>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</si>
  <si>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</si>
  <si>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</si>
  <si>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</si>
  <si>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</si>
  <si>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</si>
  <si>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</si>
  <si>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</si>
  <si>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</si>
  <si>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</si>
  <si>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</si>
  <si>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</si>
  <si>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</si>
  <si>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</si>
  <si>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</si>
  <si>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</si>
  <si>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</si>
  <si>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</si>
  <si>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</si>
  <si>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</si>
  <si>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</si>
  <si>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</si>
  <si>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</si>
  <si>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</si>
  <si>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</si>
  <si>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</si>
  <si>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</si>
  <si>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</si>
  <si>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</si>
  <si>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</si>
  <si>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</si>
  <si>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</si>
  <si>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</si>
  <si>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</si>
  <si>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</si>
  <si>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</si>
  <si>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</si>
  <si>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</si>
  <si>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</si>
  <si>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</si>
  <si>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</si>
  <si>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</si>
  <si>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</si>
  <si>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</si>
  <si>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</si>
  <si>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</si>
  <si>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</si>
  <si>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</si>
  <si>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</si>
  <si>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</si>
  <si>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</si>
  <si>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</si>
  <si>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</si>
  <si>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</si>
  <si>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</si>
  <si>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</si>
  <si>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</si>
  <si>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</si>
  <si>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</si>
  <si>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</si>
  <si>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</si>
  <si>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</si>
  <si>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</si>
  <si>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</si>
  <si>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</si>
  <si>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</si>
  <si>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</si>
  <si>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</si>
  <si>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</si>
  <si>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</si>
  <si>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</si>
  <si>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</si>
  <si>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</si>
  <si>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</si>
  <si>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</si>
  <si>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</si>
  <si>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</si>
  <si>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</si>
  <si>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</si>
  <si>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</si>
  <si>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</si>
  <si>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</si>
  <si>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</si>
  <si>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</si>
  <si>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</si>
  <si>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</si>
  <si>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</si>
  <si>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</si>
  <si>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</si>
  <si>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</si>
  <si>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</si>
  <si>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</si>
  <si>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</si>
  <si>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</si>
  <si>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</si>
  <si>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</si>
  <si>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</si>
  <si>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</si>
  <si>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</si>
  <si>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</si>
  <si>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</si>
  <si>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</si>
  <si>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</si>
  <si>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</si>
  <si>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</si>
  <si>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</si>
  <si>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</si>
  <si>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</si>
  <si>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</si>
  <si>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</si>
  <si>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</si>
  <si>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</si>
  <si>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</si>
  <si>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</si>
  <si>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</si>
  <si>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</si>
  <si>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</si>
  <si>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</si>
  <si>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</si>
  <si>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</si>
  <si>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</si>
  <si>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</si>
  <si>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</si>
  <si>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</si>
  <si>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</si>
  <si>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</si>
  <si>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</si>
  <si>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</si>
  <si>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</si>
  <si>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</si>
  <si>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</si>
  <si>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</si>
  <si>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</si>
  <si>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</si>
  <si>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</si>
  <si>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</si>
  <si>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</si>
  <si>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</si>
  <si>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</si>
  <si>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</si>
  <si>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</si>
  <si>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</si>
  <si>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</si>
  <si>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</si>
  <si>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</si>
  <si>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</si>
  <si>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</si>
  <si>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</si>
  <si>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</si>
  <si>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</si>
  <si>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</si>
  <si>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</si>
  <si>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</si>
  <si>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</si>
  <si>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</si>
  <si>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</si>
  <si>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</si>
  <si>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</si>
  <si>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</si>
  <si>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</si>
  <si>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</si>
  <si>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</si>
  <si>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</si>
  <si>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</si>
  <si>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</si>
  <si>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</si>
  <si>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</si>
  <si>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</si>
  <si>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</si>
  <si>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</si>
  <si>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</si>
  <si>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</si>
  <si>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</si>
  <si>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</si>
  <si>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</si>
  <si>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</si>
  <si>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</si>
  <si>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</si>
  <si>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</si>
  <si>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</si>
  <si>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</si>
  <si>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</si>
  <si>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</si>
  <si>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</si>
  <si>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</si>
  <si>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</si>
  <si>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</si>
  <si>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</si>
  <si>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</si>
  <si>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</si>
  <si>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</si>
  <si>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</si>
  <si>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</si>
  <si>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</si>
  <si>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</si>
  <si>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</si>
  <si>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</si>
  <si>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</si>
  <si>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</si>
  <si>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</si>
  <si>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</si>
  <si>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</si>
  <si>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</si>
  <si>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</si>
  <si>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</si>
  <si>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</si>
  <si>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</si>
  <si>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</si>
  <si>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</si>
  <si>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</si>
  <si>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</si>
  <si>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</si>
  <si>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</si>
  <si>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</si>
  <si>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</si>
  <si>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</si>
  <si>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</si>
  <si>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</si>
  <si>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</si>
  <si>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</si>
  <si>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</si>
  <si>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</si>
  <si>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</si>
  <si>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</si>
  <si>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</si>
  <si>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</si>
  <si>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</si>
  <si>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</si>
  <si>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</si>
  <si>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</si>
  <si>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</si>
  <si>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</si>
  <si>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</si>
  <si>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</si>
  <si>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</si>
  <si>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</si>
  <si>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</si>
  <si>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</si>
  <si>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</si>
  <si>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</si>
  <si>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</si>
  <si>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</si>
  <si>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</si>
  <si>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</si>
  <si>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</si>
  <si>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</si>
  <si>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</si>
  <si>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</si>
  <si>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</si>
  <si>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</si>
  <si>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</si>
  <si>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</si>
  <si>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</si>
  <si>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</si>
  <si>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</si>
  <si>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</si>
  <si>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</si>
  <si>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</si>
  <si>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</si>
  <si>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</si>
  <si>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</si>
  <si>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</si>
  <si>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</si>
  <si>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</si>
  <si>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</si>
  <si>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</si>
  <si>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</si>
  <si>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</si>
  <si>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</si>
  <si>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</si>
  <si>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</si>
  <si>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</si>
  <si>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</si>
  <si>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</si>
  <si>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</si>
  <si>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</si>
  <si>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</si>
  <si>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</si>
  <si>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</si>
  <si>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</si>
  <si>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</si>
  <si>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</si>
  <si>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</si>
  <si>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</si>
  <si>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</si>
  <si>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</si>
  <si>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</si>
  <si>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</si>
  <si>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</si>
  <si>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</si>
  <si>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</si>
  <si>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</si>
  <si>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</si>
  <si>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</si>
  <si>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</si>
  <si>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</si>
  <si>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</si>
  <si>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</si>
  <si>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</si>
  <si>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</si>
  <si>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</si>
  <si>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</si>
  <si>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</si>
  <si>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</si>
  <si>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</si>
  <si>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</si>
  <si>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</si>
  <si>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</si>
  <si>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</si>
  <si>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</si>
  <si>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</si>
  <si>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</si>
  <si>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</si>
  <si>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</si>
  <si>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</si>
  <si>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</si>
  <si>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</si>
  <si>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</si>
  <si>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</si>
  <si>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</si>
  <si>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</si>
  <si>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</si>
  <si>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</si>
  <si>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</si>
  <si>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</si>
  <si>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</si>
  <si>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</si>
  <si>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</si>
  <si>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</si>
  <si>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</si>
  <si>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</si>
  <si>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</si>
  <si>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</si>
  <si>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</si>
  <si>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</si>
  <si>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</si>
  <si>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</si>
  <si>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</si>
  <si>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</si>
  <si>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</si>
  <si>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</si>
  <si>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</si>
  <si>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</si>
  <si>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</si>
  <si>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</si>
  <si>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</si>
  <si>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</si>
  <si>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</si>
  <si>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</si>
  <si>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</si>
  <si>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</si>
  <si>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</si>
  <si>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</si>
  <si>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</si>
  <si>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</si>
  <si>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</si>
  <si>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</si>
  <si>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</si>
  <si>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</si>
  <si>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</si>
  <si>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</si>
  <si>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</si>
  <si>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</si>
  <si>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</si>
  <si>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</si>
  <si>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</si>
  <si>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</si>
  <si>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</si>
  <si>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</si>
  <si>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</si>
  <si>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</si>
  <si>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</si>
  <si>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</si>
  <si>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</si>
  <si>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</si>
  <si>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</si>
  <si>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</si>
  <si>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</si>
  <si>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</si>
  <si>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</si>
  <si>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</si>
  <si>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</si>
  <si>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</si>
  <si>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</si>
  <si>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</si>
  <si>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</si>
  <si>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</si>
  <si>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</si>
  <si>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</si>
  <si>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</si>
  <si>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</si>
  <si>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</si>
  <si>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</si>
  <si>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</si>
  <si>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</si>
  <si>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</si>
  <si>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</si>
  <si>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</si>
  <si>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</si>
  <si>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</si>
  <si>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</si>
  <si>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</si>
  <si>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</si>
  <si>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</si>
  <si>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</si>
  <si>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</si>
  <si>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</si>
  <si>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</si>
  <si>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</si>
  <si>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</si>
  <si>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</si>
  <si>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</si>
  <si>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</si>
  <si>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</si>
  <si>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</si>
  <si>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</si>
  <si>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</si>
  <si>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</si>
  <si>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</si>
  <si>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</si>
  <si>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</si>
  <si>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</si>
  <si>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</si>
  <si>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</si>
  <si>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</si>
  <si>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</si>
  <si>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</si>
  <si>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</si>
  <si>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</si>
  <si>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</si>
  <si>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</si>
  <si>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</si>
  <si>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</si>
  <si>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</si>
  <si>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</si>
  <si>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</si>
  <si>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</si>
  <si>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</si>
  <si>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</si>
  <si>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</si>
  <si>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</si>
  <si>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</si>
  <si>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</si>
  <si>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</si>
  <si>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</si>
  <si>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</si>
  <si>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</si>
  <si>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</si>
  <si>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</si>
  <si>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</si>
  <si>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</si>
  <si>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</si>
  <si>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</si>
  <si>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</si>
  <si>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</si>
  <si>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</si>
  <si>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</si>
  <si>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</si>
  <si>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</si>
  <si>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</si>
  <si>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</si>
  <si>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</si>
  <si>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</si>
  <si>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</si>
  <si>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</si>
  <si>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</si>
  <si>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</si>
  <si>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</si>
  <si>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</si>
  <si>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</si>
  <si>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</si>
  <si>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</si>
  <si>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</si>
  <si>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</si>
  <si>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</si>
  <si>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</si>
  <si>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</si>
  <si>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</si>
  <si>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</si>
  <si>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</si>
  <si>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</si>
  <si>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</si>
  <si>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</si>
  <si>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</si>
  <si>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</si>
  <si>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</si>
  <si>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</si>
  <si>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</si>
  <si>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</si>
  <si>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</si>
  <si>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</si>
  <si>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</si>
  <si>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</si>
  <si>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</si>
  <si>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</si>
  <si>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</si>
  <si>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</si>
  <si>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</si>
  <si>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</si>
  <si>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</si>
  <si>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</si>
  <si>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</si>
  <si>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</si>
  <si>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</si>
  <si>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</si>
  <si>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</si>
  <si>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</si>
  <si>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</si>
  <si>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</si>
  <si>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</si>
  <si>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</si>
  <si>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</si>
  <si>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</si>
  <si>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</si>
  <si>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</si>
  <si>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</si>
  <si>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</si>
  <si>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</si>
  <si>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</si>
  <si>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</si>
  <si>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</si>
  <si>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</si>
  <si>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</si>
  <si>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</si>
  <si>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</si>
  <si>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</si>
  <si>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</si>
  <si>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</si>
  <si>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</si>
  <si>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</si>
  <si>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</si>
  <si>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</si>
  <si>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</si>
  <si>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</si>
  <si>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</si>
  <si>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</si>
  <si>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</si>
  <si>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</si>
  <si>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</si>
  <si>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</si>
  <si>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</si>
  <si>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</si>
  <si>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</si>
  <si>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</si>
  <si>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</si>
  <si>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</si>
  <si>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</si>
  <si>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</si>
  <si>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</si>
  <si>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</si>
  <si>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</si>
  <si>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</si>
  <si>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</si>
  <si>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</si>
  <si>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</si>
  <si>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</si>
  <si>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</si>
  <si>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</si>
  <si>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</si>
  <si>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</si>
  <si>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</si>
  <si>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</si>
  <si>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</si>
  <si>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</si>
  <si>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</si>
  <si>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</si>
  <si>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</si>
  <si>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</si>
  <si>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</si>
  <si>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</si>
  <si>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</si>
  <si>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</si>
  <si>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</si>
  <si>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</si>
  <si>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</si>
  <si>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</si>
  <si>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</si>
  <si>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</si>
  <si>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</si>
  <si>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</si>
  <si>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</si>
  <si>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</si>
  <si>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</si>
  <si>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</si>
  <si>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</si>
  <si>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</si>
  <si>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</si>
  <si>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</si>
  <si>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</si>
  <si>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</si>
  <si>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</si>
  <si>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</si>
  <si>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</si>
  <si>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</si>
  <si>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</si>
  <si>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</si>
  <si>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</si>
  <si>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</si>
  <si>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</si>
  <si>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</si>
  <si>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</si>
  <si>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</si>
  <si>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</si>
  <si>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</si>
  <si>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</si>
  <si>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</si>
  <si>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</si>
  <si>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</si>
  <si>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</si>
  <si>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</si>
  <si>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</si>
  <si>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</si>
  <si>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</si>
  <si>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</si>
  <si>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</si>
  <si>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</si>
  <si>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</si>
  <si>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</si>
  <si>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</si>
  <si>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</si>
  <si>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</si>
  <si>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</si>
  <si>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</si>
  <si>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</si>
  <si>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</si>
  <si>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</si>
  <si>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</si>
  <si>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</si>
  <si>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</si>
  <si>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</si>
  <si>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</si>
  <si>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</si>
  <si>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</si>
  <si>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</si>
  <si>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</si>
  <si>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</si>
  <si>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</si>
  <si>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</si>
  <si>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</si>
  <si>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</si>
  <si>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</si>
  <si>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</si>
  <si>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</si>
  <si>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</si>
  <si>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</si>
  <si>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</si>
  <si>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</si>
  <si>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</si>
  <si>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</si>
  <si>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</si>
  <si>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</si>
  <si>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</si>
  <si>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</si>
  <si>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</si>
  <si>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</si>
  <si>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</si>
  <si>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</si>
  <si>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</si>
  <si>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</si>
  <si>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</si>
  <si>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</si>
  <si>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</si>
  <si>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</si>
  <si>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</si>
  <si>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</si>
  <si>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</si>
  <si>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</si>
  <si>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</si>
  <si>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</si>
  <si>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</si>
  <si>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</si>
  <si>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</si>
  <si>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</si>
  <si>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</si>
  <si>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</si>
  <si>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</si>
  <si>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</si>
  <si>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</si>
  <si>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</si>
  <si>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</si>
  <si>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</si>
  <si>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</si>
  <si>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</si>
  <si>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</si>
  <si>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</si>
  <si>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</si>
  <si>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</si>
  <si>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</si>
  <si>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</si>
  <si>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</si>
  <si>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</si>
  <si>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</si>
  <si>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</si>
  <si>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</si>
  <si>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</si>
  <si>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</si>
  <si>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</si>
  <si>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</si>
  <si>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</si>
  <si>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</si>
  <si>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</si>
  <si>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</si>
  <si>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</si>
  <si>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</si>
  <si>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</si>
  <si>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</si>
  <si>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</si>
  <si>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</si>
  <si>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</si>
  <si>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</si>
  <si>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</si>
  <si>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</si>
  <si>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</si>
  <si>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</si>
  <si>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</si>
  <si>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</si>
  <si>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</si>
  <si>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</si>
  <si>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</si>
  <si>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</si>
  <si>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</si>
  <si>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</si>
  <si>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</si>
  <si>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</si>
  <si>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</si>
  <si>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</si>
  <si>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</si>
  <si>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</si>
  <si>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</si>
  <si>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</si>
  <si>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</si>
  <si>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</si>
  <si>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</si>
  <si>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</si>
  <si>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</si>
  <si>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</si>
  <si>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</si>
  <si>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</si>
  <si>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</si>
  <si>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</si>
  <si>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</si>
  <si>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</si>
  <si>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</si>
  <si>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</si>
  <si>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</si>
  <si>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</si>
  <si>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</si>
  <si>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</si>
  <si>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</si>
  <si>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</si>
  <si>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</si>
  <si>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</si>
  <si>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</si>
  <si>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</si>
  <si>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</si>
  <si>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</si>
  <si>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</si>
  <si>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</si>
  <si>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</si>
  <si>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</si>
  <si>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</si>
  <si>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</si>
  <si>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</si>
  <si>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</si>
  <si>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</si>
  <si>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</si>
  <si>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</si>
  <si>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</si>
  <si>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</si>
  <si>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</si>
  <si>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</si>
  <si>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</si>
  <si>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</si>
  <si>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</si>
  <si>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</si>
  <si>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</si>
  <si>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</si>
  <si>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</si>
  <si>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</si>
  <si>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</si>
  <si>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</si>
  <si>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</si>
  <si>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</si>
  <si>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</si>
  <si>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</si>
  <si>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</si>
  <si>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</si>
  <si>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</si>
  <si>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</si>
  <si>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</si>
  <si>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</si>
  <si>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</si>
  <si>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</si>
  <si>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</si>
  <si>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</si>
  <si>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</si>
  <si>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</si>
  <si>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</si>
  <si>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</si>
  <si>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</si>
  <si>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</si>
  <si>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</si>
  <si>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</si>
  <si>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</si>
  <si>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</si>
  <si>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</si>
  <si>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</si>
  <si>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</si>
  <si>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</si>
  <si>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</si>
  <si>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</si>
  <si>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</si>
  <si>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</si>
  <si>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</si>
  <si>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</si>
  <si>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</si>
  <si>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</si>
  <si>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</si>
  <si>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</si>
  <si>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</si>
  <si>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</si>
  <si>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</si>
  <si>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</si>
  <si>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</si>
  <si>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</si>
  <si>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</si>
  <si>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</si>
  <si>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</si>
  <si>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</si>
  <si>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</si>
  <si>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</si>
  <si>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</si>
  <si>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</si>
  <si>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</si>
  <si>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</si>
  <si>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</si>
  <si>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</si>
  <si>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</si>
  <si>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</si>
  <si>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</si>
  <si>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</si>
  <si>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</si>
  <si>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</si>
  <si>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</si>
  <si>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</si>
  <si>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</si>
  <si>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</si>
  <si>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</si>
  <si>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</si>
  <si>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</si>
  <si>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</si>
  <si>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</si>
  <si>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</si>
  <si>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</si>
  <si>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</si>
  <si>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</si>
  <si>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</si>
  <si>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</si>
  <si>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</si>
  <si>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</si>
  <si>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</si>
  <si>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</si>
  <si>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</si>
  <si>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</si>
  <si>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</si>
  <si>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</si>
  <si>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</si>
  <si>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</si>
  <si>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</si>
  <si>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</si>
  <si>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</si>
  <si>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</si>
  <si>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</si>
  <si>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</si>
  <si>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</si>
  <si>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</si>
  <si>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</si>
  <si>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</si>
  <si>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</si>
  <si>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</si>
  <si>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</si>
  <si>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</si>
  <si>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</si>
  <si>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</si>
  <si>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</si>
  <si>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</si>
  <si>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</si>
  <si>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</si>
  <si>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</si>
  <si>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</si>
  <si>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</si>
  <si>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</si>
  <si>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</si>
  <si>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</si>
  <si>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</si>
  <si>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</si>
  <si>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</si>
  <si>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</si>
  <si>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</si>
  <si>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</si>
  <si>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</si>
  <si>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</si>
  <si>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</si>
  <si>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</si>
  <si>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</si>
  <si>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</si>
  <si>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</si>
  <si>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</si>
  <si>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</si>
  <si>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</si>
  <si>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</si>
  <si>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</si>
  <si>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</si>
  <si>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</si>
  <si>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</si>
  <si>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</si>
  <si>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</si>
  <si>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</si>
  <si>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</si>
  <si>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</si>
  <si>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</si>
  <si>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</si>
  <si>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</si>
  <si>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</si>
  <si>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</si>
  <si>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</si>
  <si>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</si>
  <si>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</si>
  <si>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</si>
  <si>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</si>
  <si>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</si>
  <si>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</si>
  <si>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</si>
  <si>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</si>
  <si>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</si>
  <si>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</si>
  <si>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</si>
  <si>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</si>
  <si>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</si>
  <si>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</si>
  <si>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</si>
  <si>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</si>
  <si>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</si>
  <si>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</si>
  <si>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</si>
  <si>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</si>
  <si>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</si>
  <si>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</si>
  <si>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</si>
  <si>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</si>
  <si>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</si>
  <si>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</si>
  <si>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</si>
  <si>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</si>
  <si>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</si>
  <si>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</si>
  <si>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</si>
  <si>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</si>
  <si>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</si>
  <si>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</si>
  <si>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</si>
  <si>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</si>
  <si>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</si>
  <si>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</si>
  <si>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</si>
  <si>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</si>
  <si>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</si>
  <si>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</si>
  <si>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</si>
  <si>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</si>
  <si>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</si>
  <si>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</si>
  <si>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</si>
  <si>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</si>
  <si>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</si>
  <si>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</si>
  <si>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</si>
  <si>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</si>
  <si>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</si>
  <si>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</si>
  <si>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</si>
  <si>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</si>
  <si>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</si>
  <si>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</si>
  <si>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</si>
  <si>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</si>
  <si>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</si>
  <si>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</si>
  <si>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</si>
  <si>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</si>
  <si>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</si>
  <si>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</si>
  <si>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</si>
  <si>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</si>
  <si>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</si>
  <si>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</si>
  <si>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</si>
  <si>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</si>
  <si>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</si>
  <si>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</si>
  <si>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</si>
  <si>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</si>
  <si>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</si>
  <si>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</si>
  <si>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</si>
  <si>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</si>
  <si>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</si>
  <si>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</si>
  <si>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</si>
  <si>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</si>
  <si>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</si>
  <si>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</si>
  <si>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</si>
  <si>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</si>
  <si>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</si>
  <si>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</si>
  <si>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</si>
  <si>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</si>
  <si>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</si>
  <si>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</si>
  <si>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</si>
  <si>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</si>
  <si>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</si>
  <si>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</si>
  <si>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</si>
  <si>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</si>
  <si>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</si>
  <si>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</si>
  <si>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</si>
  <si>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</si>
  <si>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</si>
  <si>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</si>
  <si>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</si>
  <si>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</si>
  <si>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</si>
  <si>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</si>
  <si>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</si>
  <si>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</si>
  <si>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</si>
  <si>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</si>
  <si>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</si>
  <si>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</si>
  <si>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</si>
  <si>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</si>
  <si>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</si>
  <si>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</si>
  <si>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</si>
  <si>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</si>
  <si>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</si>
  <si>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</si>
  <si>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</si>
  <si>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</si>
  <si>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</si>
  <si>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</si>
  <si>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</si>
  <si>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</si>
  <si>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</si>
  <si>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</si>
  <si>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</si>
  <si>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</si>
  <si>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</si>
  <si>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</si>
  <si>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</si>
  <si>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</si>
  <si>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</si>
  <si>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</si>
  <si>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</si>
  <si>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</si>
  <si>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</si>
  <si>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</si>
  <si>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</si>
  <si>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</si>
  <si>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</si>
  <si>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</si>
  <si>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</si>
  <si>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</si>
  <si>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</si>
  <si>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</si>
  <si>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</si>
  <si>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</si>
  <si>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</si>
  <si>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</si>
  <si>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</si>
  <si>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</si>
  <si>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</si>
  <si>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</si>
  <si>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</si>
  <si>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</si>
  <si>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</si>
  <si>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</si>
  <si>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</si>
  <si>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</si>
  <si>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</si>
  <si>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</si>
  <si>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</si>
  <si>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</si>
  <si>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</si>
  <si>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</si>
  <si>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</si>
  <si>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</si>
  <si>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</si>
  <si>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</si>
  <si>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</si>
  <si>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</si>
  <si>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</si>
  <si>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</si>
  <si>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</si>
  <si>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</si>
  <si>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</si>
  <si>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</si>
  <si>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</si>
  <si>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</si>
  <si>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</si>
  <si>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</si>
  <si>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</si>
  <si>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</si>
  <si>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</si>
  <si>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</si>
  <si>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</si>
  <si>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</si>
  <si>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</si>
  <si>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</si>
  <si>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</si>
  <si>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</si>
  <si>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</si>
  <si>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</si>
  <si>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</si>
  <si>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</si>
  <si>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</si>
  <si>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</si>
  <si>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</si>
  <si>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</si>
  <si>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</si>
  <si>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</si>
  <si>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</si>
  <si>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</si>
  <si>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</si>
  <si>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</si>
  <si>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</si>
  <si>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</si>
  <si>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</si>
  <si>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</si>
  <si>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</si>
  <si>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</si>
  <si>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</si>
  <si>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</si>
  <si>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</si>
  <si>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</si>
  <si>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</si>
  <si>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</si>
  <si>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</si>
  <si>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</si>
  <si>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</si>
  <si>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</si>
  <si>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</si>
  <si>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</si>
  <si>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</si>
  <si>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</si>
  <si>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</si>
  <si>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</si>
  <si>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</si>
  <si>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</si>
  <si>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</si>
  <si>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</si>
  <si>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</si>
  <si>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</si>
  <si>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</si>
  <si>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</si>
  <si>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</si>
  <si>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</si>
  <si>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</si>
  <si>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</si>
  <si>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</si>
  <si>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</si>
  <si>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</si>
  <si>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</si>
  <si>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</si>
  <si>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</si>
  <si>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</si>
  <si>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</si>
  <si>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</si>
  <si>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</si>
  <si>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</si>
  <si>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</si>
  <si>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</si>
  <si>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</si>
  <si>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</si>
  <si>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</si>
  <si>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</si>
  <si>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</si>
  <si>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</si>
  <si>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</si>
  <si>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</si>
  <si>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</si>
  <si>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</si>
  <si>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</si>
  <si>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</si>
  <si>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</si>
  <si>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</si>
  <si>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</si>
  <si>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</si>
  <si>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</si>
  <si>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</si>
  <si>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</si>
  <si>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</si>
  <si>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</si>
  <si>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</si>
  <si>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</si>
  <si>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</si>
  <si>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</si>
  <si>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</si>
  <si>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</si>
  <si>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</si>
  <si>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</si>
  <si>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</si>
  <si>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</si>
  <si>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</si>
  <si>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</si>
  <si>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</si>
  <si>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</si>
  <si>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</si>
  <si>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</si>
  <si>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</si>
  <si>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</si>
  <si>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</si>
  <si>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</si>
  <si>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</si>
  <si>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</si>
  <si>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</si>
  <si>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</si>
  <si>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</si>
  <si>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</si>
  <si>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</si>
  <si>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</si>
  <si>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</si>
  <si>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</si>
  <si>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</si>
  <si>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</si>
  <si>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</si>
  <si>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</si>
  <si>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</si>
  <si>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</si>
  <si>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</si>
  <si>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</si>
  <si>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</si>
  <si>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</si>
  <si>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</si>
  <si>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</si>
  <si>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</si>
  <si>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</si>
  <si>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</si>
  <si>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</si>
  <si>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</si>
  <si>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</si>
  <si>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</si>
  <si>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</si>
  <si>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</si>
  <si>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</si>
  <si>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</si>
  <si>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</si>
  <si>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</si>
  <si>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</si>
  <si>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</si>
  <si>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</si>
  <si>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</si>
  <si>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</si>
  <si>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</si>
  <si>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</si>
  <si>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</si>
  <si>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</si>
  <si>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</si>
  <si>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</si>
  <si>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</si>
  <si>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</si>
  <si>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</si>
  <si>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</si>
  <si>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</si>
  <si>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</si>
  <si>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</si>
  <si>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</si>
  <si>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</si>
  <si>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</si>
  <si>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</si>
  <si>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</si>
  <si>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</si>
  <si>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</si>
  <si>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</si>
  <si>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</si>
  <si>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</si>
  <si>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</si>
  <si>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</si>
  <si>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</si>
  <si>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</si>
  <si>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</si>
  <si>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</si>
  <si>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</si>
  <si>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</si>
  <si>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</si>
  <si>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</si>
  <si>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</si>
  <si>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</si>
  <si>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</si>
  <si>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</si>
  <si>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</si>
  <si>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</si>
  <si>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</si>
  <si>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</si>
  <si>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</si>
  <si>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</si>
  <si>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</si>
  <si>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</si>
  <si>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</si>
  <si>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</si>
  <si>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</si>
  <si>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</si>
  <si>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</si>
  <si>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</si>
  <si>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</si>
  <si>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</si>
  <si>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</si>
  <si>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</si>
  <si>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</si>
  <si>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</si>
  <si>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</si>
  <si>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</si>
  <si>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</si>
  <si>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</si>
  <si>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</si>
  <si>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</si>
  <si>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</si>
  <si>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</si>
  <si>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</si>
  <si>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</si>
  <si>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</si>
  <si>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</si>
  <si>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</si>
  <si>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</si>
  <si>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</si>
  <si>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</si>
  <si>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</si>
  <si>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</si>
  <si>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</si>
  <si>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</si>
  <si>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</si>
  <si>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</si>
  <si>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</si>
  <si>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</si>
  <si>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</si>
  <si>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</si>
  <si>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</si>
  <si>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</si>
  <si>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</si>
  <si>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</si>
  <si>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</si>
  <si>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</si>
  <si>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</si>
  <si>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</si>
  <si>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</si>
  <si>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</si>
  <si>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</si>
  <si>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</si>
  <si>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</si>
  <si>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</si>
  <si>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</si>
  <si>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</si>
  <si>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</si>
  <si>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</si>
  <si>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</si>
  <si>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</si>
  <si>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</si>
  <si>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</si>
  <si>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</si>
  <si>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</si>
  <si>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</si>
  <si>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</si>
  <si>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</si>
  <si>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</si>
  <si>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</si>
  <si>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</si>
  <si>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</si>
  <si>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</si>
  <si>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</si>
  <si>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</si>
  <si>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</si>
  <si>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</si>
  <si>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</si>
  <si>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</si>
  <si>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</si>
  <si>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</si>
  <si>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</si>
  <si>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</si>
  <si>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</si>
  <si>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</si>
  <si>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</si>
  <si>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</si>
  <si>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</si>
  <si>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</si>
  <si>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</si>
  <si>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</si>
  <si>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</si>
  <si>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</si>
  <si>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</si>
  <si>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</si>
  <si>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</si>
  <si>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</si>
  <si>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</si>
  <si>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</si>
  <si>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</si>
  <si>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</si>
  <si>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</si>
  <si>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</si>
  <si>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</si>
  <si>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</si>
  <si>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</si>
  <si>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</si>
  <si>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</si>
  <si>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</si>
  <si>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</si>
  <si>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</si>
  <si>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</si>
  <si>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</si>
  <si>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</si>
  <si>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</si>
  <si>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</si>
  <si>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</si>
  <si>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</si>
  <si>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</si>
  <si>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</si>
  <si>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</si>
  <si>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</si>
  <si>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</si>
  <si>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</si>
  <si>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</si>
  <si>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</si>
  <si>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</si>
  <si>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</si>
  <si>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</si>
  <si>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</si>
  <si>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</si>
  <si>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</si>
  <si>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</si>
  <si>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</si>
  <si>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</si>
  <si>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</si>
  <si>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</si>
  <si>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</si>
  <si>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</si>
  <si>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</si>
  <si>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</si>
  <si>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</si>
  <si>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</si>
  <si>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</si>
  <si>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</si>
  <si>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</si>
  <si>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</si>
  <si>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</si>
  <si>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</si>
  <si>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</si>
  <si>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</si>
  <si>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</si>
  <si>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</si>
  <si>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</si>
  <si>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</si>
  <si>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</si>
  <si>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</si>
  <si>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</si>
  <si>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</si>
  <si>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</si>
  <si>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</si>
  <si>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</si>
  <si>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</si>
  <si>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</si>
  <si>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</si>
  <si>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</si>
  <si>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</si>
  <si>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</si>
  <si>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</si>
  <si>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</si>
  <si>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</si>
  <si>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</si>
  <si>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</si>
  <si>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</si>
  <si>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</si>
  <si>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</si>
  <si>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</si>
  <si>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</si>
  <si>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</si>
  <si>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</si>
  <si>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</si>
  <si>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</si>
  <si>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</si>
  <si>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</si>
  <si>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</si>
  <si>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</si>
  <si>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</si>
  <si>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</si>
  <si>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</si>
  <si>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</si>
  <si>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</si>
  <si>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</si>
  <si>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</si>
  <si>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</si>
  <si>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</si>
  <si>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</si>
  <si>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</si>
  <si>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</si>
  <si>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</si>
  <si>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</si>
  <si>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</si>
  <si>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</si>
  <si>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</si>
  <si>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</si>
  <si>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</si>
  <si>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</si>
  <si>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</si>
  <si>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</si>
  <si>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</si>
  <si>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</si>
  <si>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</si>
  <si>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</si>
  <si>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</si>
  <si>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</si>
  <si>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</si>
  <si>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</si>
  <si>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</si>
  <si>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</si>
  <si>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</si>
  <si>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</si>
  <si>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</si>
  <si>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</si>
  <si>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</si>
  <si>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</si>
  <si>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</si>
  <si>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</si>
  <si>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</si>
  <si>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</si>
  <si>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</si>
  <si>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</si>
  <si>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</si>
  <si>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</si>
  <si>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</si>
  <si>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</si>
  <si>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</si>
  <si>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</si>
  <si>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</si>
  <si>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</si>
  <si>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</si>
  <si>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</si>
  <si>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</si>
  <si>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</si>
  <si>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</si>
  <si>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</si>
  <si>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</si>
  <si>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</si>
  <si>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</si>
  <si>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</si>
  <si>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</si>
  <si>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</si>
  <si>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</si>
  <si>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</si>
  <si>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</si>
  <si>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</si>
  <si>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</si>
  <si>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</si>
  <si>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</si>
  <si>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</si>
  <si>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</si>
  <si>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</si>
  <si>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</si>
  <si>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</si>
  <si>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</si>
  <si>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</si>
  <si>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</si>
  <si>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</si>
  <si>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</si>
  <si>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</si>
  <si>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</si>
  <si>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</si>
  <si>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</si>
  <si>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</si>
  <si>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</si>
  <si>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</si>
  <si>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</si>
  <si>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</si>
  <si>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</si>
  <si>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</si>
  <si>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</si>
  <si>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</si>
  <si>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</si>
  <si>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</si>
  <si>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</si>
  <si>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</si>
  <si>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</si>
  <si>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</si>
  <si>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</si>
  <si>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</si>
  <si>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</si>
  <si>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</si>
  <si>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</si>
  <si>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</si>
  <si>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</si>
  <si>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</si>
  <si>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</si>
  <si>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</si>
  <si>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</si>
  <si>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</si>
  <si>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</si>
  <si>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</si>
  <si>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</si>
  <si>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</si>
  <si>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</si>
  <si>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</si>
  <si>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</si>
  <si>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</si>
  <si>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</si>
  <si>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</si>
  <si>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</si>
  <si>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</si>
  <si>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</si>
  <si>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</si>
  <si>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</si>
  <si>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</si>
  <si>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</si>
  <si>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</si>
  <si>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</si>
  <si>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</si>
  <si>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</si>
  <si>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</si>
  <si>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</si>
  <si>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</si>
  <si>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</si>
  <si>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</si>
  <si>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</si>
  <si>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</si>
  <si>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</si>
  <si>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</si>
  <si>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</si>
  <si>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</si>
  <si>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</si>
  <si>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</si>
  <si>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</si>
  <si>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</si>
  <si>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</si>
  <si>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</si>
  <si>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</si>
  <si>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</si>
  <si>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</si>
  <si>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</si>
  <si>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</si>
  <si>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</si>
  <si>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</si>
  <si>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</si>
  <si>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</si>
  <si>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</si>
  <si>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</si>
  <si>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</si>
  <si>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</si>
  <si>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</si>
  <si>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</si>
  <si>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</si>
  <si>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</si>
  <si>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</si>
  <si>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</si>
  <si>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</si>
  <si>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</si>
  <si>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</si>
  <si>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</si>
  <si>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</si>
  <si>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</si>
  <si>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</si>
  <si>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</si>
  <si>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</si>
  <si>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</si>
  <si>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</si>
  <si>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</si>
  <si>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</si>
  <si>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</si>
  <si>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</si>
  <si>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</si>
  <si>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</si>
  <si>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</si>
  <si>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</si>
  <si>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</si>
  <si>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</si>
  <si>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</si>
  <si>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</si>
  <si>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</si>
  <si>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</si>
  <si>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</si>
  <si>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</si>
  <si>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</si>
  <si>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</si>
  <si>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</si>
  <si>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</si>
  <si>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</si>
  <si>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</si>
  <si>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</si>
  <si>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</si>
  <si>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</si>
  <si>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</si>
  <si>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</si>
  <si>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</si>
  <si>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</si>
  <si>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</si>
  <si>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</si>
  <si>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</si>
  <si>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</si>
  <si>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</si>
  <si>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</si>
  <si>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</si>
  <si>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</si>
  <si>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</si>
  <si>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</si>
  <si>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</si>
  <si>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</si>
  <si>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</si>
  <si>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</si>
  <si>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</si>
  <si>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</si>
  <si>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</si>
  <si>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</si>
  <si>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</si>
  <si>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</si>
  <si>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</si>
  <si>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</si>
  <si>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</si>
  <si>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</si>
  <si>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</si>
  <si>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</si>
  <si>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</si>
  <si>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</si>
  <si>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</si>
  <si>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</si>
  <si>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</si>
  <si>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</si>
  <si>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</si>
  <si>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</si>
  <si>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</si>
  <si>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</si>
  <si>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</si>
  <si>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</si>
  <si>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</si>
  <si>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</si>
  <si>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</si>
  <si>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</si>
  <si>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</si>
  <si>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</si>
  <si>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</si>
  <si>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</si>
  <si>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</si>
  <si>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</si>
  <si>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</si>
  <si>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</si>
  <si>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</si>
  <si>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</si>
  <si>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</si>
  <si>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</si>
  <si>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</si>
  <si>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</si>
  <si>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</si>
  <si>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</si>
  <si>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</si>
  <si>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</si>
  <si>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</si>
  <si>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</si>
  <si>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</si>
  <si>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</si>
  <si>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</si>
  <si>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</si>
  <si>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</si>
  <si>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</si>
  <si>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</si>
  <si>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</si>
  <si>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</si>
  <si>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</si>
  <si>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</si>
  <si>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</si>
  <si>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</si>
  <si>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</si>
  <si>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</si>
  <si>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</si>
  <si>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</si>
  <si>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</si>
  <si>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</si>
  <si>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</si>
  <si>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</si>
  <si>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</si>
  <si>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</si>
  <si>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</si>
  <si>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</si>
  <si>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</si>
  <si>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</si>
  <si>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</si>
  <si>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</si>
  <si>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</si>
  <si>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</si>
  <si>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</si>
  <si>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</si>
  <si>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</si>
  <si>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</si>
  <si>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</si>
  <si>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</si>
  <si>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</si>
  <si>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</si>
  <si>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</si>
  <si>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</si>
  <si>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</si>
  <si>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</si>
  <si>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</si>
  <si>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</si>
  <si>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</si>
  <si>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</si>
  <si>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</si>
  <si>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</si>
  <si>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</si>
  <si>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</si>
  <si>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</si>
  <si>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</si>
  <si>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</si>
  <si>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</si>
  <si>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</si>
  <si>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</si>
  <si>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</si>
  <si>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</si>
  <si>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</si>
  <si>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</si>
  <si>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</si>
  <si>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</si>
  <si>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</si>
  <si>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</si>
  <si>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</si>
  <si>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</si>
  <si>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</si>
  <si>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</si>
  <si>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</si>
  <si>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</si>
  <si>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</si>
  <si>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</si>
  <si>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</si>
  <si>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</si>
  <si>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</si>
  <si>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</si>
  <si>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</si>
  <si>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</si>
  <si>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</si>
  <si>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</si>
  <si>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</si>
  <si>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</si>
  <si>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</si>
  <si>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</si>
  <si>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</si>
  <si>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</si>
  <si>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</si>
  <si>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</si>
  <si>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</si>
  <si>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</si>
  <si>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</si>
  <si>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</si>
  <si>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</si>
  <si>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</si>
  <si>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</si>
  <si>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</si>
  <si>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</si>
  <si>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</si>
  <si>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</si>
  <si>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</si>
  <si>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</si>
  <si>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</si>
  <si>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</si>
  <si>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</si>
  <si>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</si>
  <si>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</si>
  <si>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</si>
  <si>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</si>
  <si>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</si>
  <si>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</si>
  <si>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</si>
  <si>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</si>
  <si>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</si>
  <si>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</si>
  <si>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</si>
  <si>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</si>
  <si>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</si>
  <si>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</si>
  <si>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</si>
  <si>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</si>
  <si>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</si>
  <si>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</si>
  <si>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</si>
  <si>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</si>
  <si>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</si>
  <si>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</si>
  <si>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</si>
  <si>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</si>
  <si>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</si>
  <si>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</si>
  <si>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</si>
  <si>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</si>
  <si>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</si>
  <si>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</si>
  <si>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</si>
  <si>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</si>
  <si>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</si>
  <si>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</si>
  <si>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</si>
  <si>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</si>
  <si>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</si>
  <si>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</si>
  <si>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</si>
  <si>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</si>
  <si>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</si>
  <si>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</si>
  <si>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</si>
  <si>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</si>
  <si>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</si>
  <si>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</si>
  <si>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</si>
  <si>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</si>
  <si>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</si>
  <si>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</si>
  <si>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</si>
  <si>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</si>
  <si>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</si>
  <si>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</si>
  <si>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</si>
  <si>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</si>
  <si>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</si>
  <si>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</si>
  <si>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</si>
  <si>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</si>
  <si>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</si>
  <si>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</si>
  <si>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</si>
  <si>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</si>
  <si>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</si>
  <si>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</si>
  <si>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</si>
  <si>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</si>
  <si>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</si>
  <si>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</si>
  <si>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</si>
  <si>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</si>
  <si>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</si>
  <si>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</si>
  <si>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</si>
  <si>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</si>
  <si>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</si>
  <si>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</si>
  <si>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</si>
  <si>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</si>
  <si>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</si>
  <si>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</si>
  <si>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</si>
  <si>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</si>
  <si>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</si>
  <si>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</si>
  <si>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</si>
  <si>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</si>
  <si>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</si>
  <si>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</si>
  <si>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</si>
  <si>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</si>
  <si>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</si>
  <si>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</si>
  <si>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</si>
  <si>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</si>
  <si>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</si>
  <si>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</si>
  <si>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</si>
  <si>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</si>
  <si>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</si>
  <si>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</si>
  <si>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</si>
  <si>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</si>
  <si>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</si>
  <si>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</si>
  <si>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</si>
  <si>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</si>
  <si>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</si>
  <si>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</si>
  <si>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</si>
  <si>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</si>
  <si>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</si>
  <si>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</si>
  <si>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</si>
  <si>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</si>
  <si>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</si>
  <si>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</si>
  <si>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</si>
  <si>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</si>
  <si>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</si>
  <si>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</si>
  <si>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</si>
  <si>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</si>
  <si>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</si>
  <si>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</si>
  <si>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</si>
  <si>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</si>
  <si>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</si>
  <si>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</si>
  <si>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</si>
  <si>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</si>
  <si>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</si>
  <si>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</si>
  <si>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</si>
  <si>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</si>
  <si>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</si>
  <si>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</si>
  <si>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</si>
  <si>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</si>
  <si>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</si>
  <si>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</si>
  <si>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</si>
  <si>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</si>
  <si>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</si>
  <si>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</si>
  <si>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</si>
  <si>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</si>
  <si>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</si>
  <si>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</si>
  <si>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</si>
  <si>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</si>
  <si>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</si>
  <si>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</si>
  <si>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</si>
  <si>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</si>
  <si>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</si>
  <si>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</si>
  <si>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</si>
  <si>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</si>
  <si>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</si>
  <si>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</si>
  <si>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</si>
  <si>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</si>
  <si>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</si>
  <si>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</si>
  <si>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</si>
  <si>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</si>
  <si>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</si>
  <si>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</si>
  <si>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</si>
  <si>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</si>
  <si>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</si>
  <si>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</si>
  <si>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</si>
  <si>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</si>
  <si>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</si>
  <si>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</si>
  <si>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</si>
  <si>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</si>
  <si>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</si>
  <si>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</si>
  <si>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</si>
  <si>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</si>
  <si>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</si>
  <si>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</si>
  <si>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</si>
  <si>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</si>
  <si>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</si>
  <si>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</si>
  <si>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</si>
  <si>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</si>
  <si>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</si>
  <si>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</si>
  <si>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</si>
  <si>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</si>
  <si>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</si>
  <si>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</si>
  <si>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</si>
  <si>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</si>
  <si>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</si>
  <si>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</si>
  <si>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</si>
  <si>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</si>
  <si>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</si>
  <si>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</si>
  <si>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</si>
  <si>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</si>
  <si>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</si>
  <si>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</si>
  <si>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</si>
  <si>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</si>
  <si>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</si>
  <si>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</si>
  <si>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</si>
  <si>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</si>
  <si>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</si>
  <si>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</si>
  <si>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</si>
  <si>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</si>
  <si>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</si>
  <si>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</si>
  <si>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</si>
  <si>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</si>
  <si>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</si>
  <si>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</si>
  <si>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</si>
  <si>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</si>
  <si>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</si>
  <si>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</si>
  <si>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</si>
  <si>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</si>
  <si>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</si>
  <si>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</si>
  <si>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</si>
  <si>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</si>
  <si>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</si>
  <si>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</si>
  <si>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</si>
  <si>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</si>
  <si>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</si>
  <si>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</si>
  <si>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</si>
  <si>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</si>
  <si>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</si>
  <si>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</si>
  <si>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</si>
  <si>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</si>
  <si>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</si>
  <si>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</si>
  <si>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</si>
  <si>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</si>
  <si>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</si>
  <si>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</si>
  <si>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</si>
  <si>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</si>
  <si>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</si>
  <si>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</si>
  <si>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</si>
  <si>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</si>
  <si>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</si>
  <si>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</si>
  <si>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</si>
  <si>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</si>
  <si>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</si>
  <si>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</si>
  <si>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</si>
  <si>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</si>
  <si>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</si>
  <si>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</si>
  <si>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</si>
  <si>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</si>
  <si>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</si>
  <si>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</si>
  <si>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</si>
  <si>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</si>
  <si>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</si>
  <si>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</si>
  <si>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</si>
  <si>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</si>
  <si>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</si>
  <si>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</si>
  <si>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</si>
  <si>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</si>
  <si>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</si>
  <si>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</si>
  <si>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</si>
  <si>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</si>
  <si>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</si>
  <si>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</si>
  <si>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</si>
  <si>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</si>
  <si>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</si>
  <si>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</si>
  <si>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</si>
  <si>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</si>
  <si>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</si>
  <si>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</si>
  <si>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</si>
  <si>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</si>
  <si>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</si>
  <si>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</si>
  <si>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</si>
  <si>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</si>
  <si>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</si>
  <si>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</si>
  <si>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</si>
  <si>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</si>
  <si>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</si>
  <si>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</si>
  <si>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</si>
  <si>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</si>
  <si>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</si>
  <si>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</si>
  <si>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</si>
  <si>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</si>
  <si>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</si>
  <si>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</si>
  <si>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</si>
  <si>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</si>
  <si>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</si>
  <si>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</si>
  <si>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</si>
  <si>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</si>
  <si>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</si>
  <si>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</si>
  <si>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</si>
  <si>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</si>
  <si>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</si>
  <si>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</si>
  <si>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</si>
  <si>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</si>
  <si>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</si>
  <si>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</si>
  <si>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</si>
  <si>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</si>
  <si>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</si>
  <si>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</si>
  <si>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</si>
  <si>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</si>
  <si>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</si>
  <si>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</si>
  <si>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</si>
  <si>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</si>
  <si>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</si>
  <si>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</si>
  <si>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</si>
  <si>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</si>
  <si>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</si>
  <si>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</si>
  <si>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</si>
  <si>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</si>
  <si>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</si>
  <si>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</si>
  <si>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</si>
  <si>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</si>
  <si>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</si>
  <si>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</si>
  <si>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</si>
  <si>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</si>
  <si>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</si>
  <si>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</si>
  <si>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</si>
  <si>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</si>
  <si>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</si>
  <si>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</si>
  <si>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</si>
  <si>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</si>
  <si>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</si>
  <si>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</si>
  <si>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</si>
  <si>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</si>
  <si>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</si>
  <si>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</si>
  <si>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</si>
  <si>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</si>
  <si>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</si>
  <si>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</si>
  <si>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</si>
  <si>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</si>
  <si>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</si>
  <si>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</si>
  <si>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</si>
  <si>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</si>
  <si>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</si>
  <si>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</si>
  <si>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</si>
  <si>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</si>
  <si>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</si>
  <si>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</si>
  <si>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</si>
  <si>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</si>
  <si>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</si>
  <si>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</si>
  <si>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</si>
  <si>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</si>
  <si>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</si>
  <si>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</si>
  <si>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</si>
  <si>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</si>
  <si>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</si>
  <si>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</si>
  <si>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</si>
  <si>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</si>
  <si>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</si>
  <si>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</si>
  <si>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</si>
  <si>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</si>
  <si>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</si>
  <si>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</si>
  <si>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</si>
  <si>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</si>
  <si>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</si>
  <si>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</si>
  <si>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</si>
  <si>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</si>
  <si>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</si>
  <si>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</si>
  <si>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</si>
  <si>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</si>
  <si>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</si>
  <si>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</si>
  <si>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</si>
  <si>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</si>
  <si>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</si>
  <si>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</si>
  <si>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</si>
  <si>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</si>
  <si>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</si>
  <si>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</si>
  <si>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</si>
  <si>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</si>
  <si>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</si>
  <si>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</si>
  <si>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</si>
  <si>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</si>
  <si>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</si>
  <si>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</si>
  <si>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</si>
  <si>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</si>
  <si>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</si>
  <si>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</si>
  <si>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</si>
  <si>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</si>
  <si>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</si>
  <si>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</si>
  <si>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</si>
  <si>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</si>
  <si>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</si>
  <si>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</si>
  <si>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</si>
  <si>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</si>
  <si>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</si>
  <si>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</si>
  <si>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</si>
  <si>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</si>
  <si>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</si>
  <si>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</si>
  <si>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</si>
  <si>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</si>
  <si>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</si>
  <si>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</si>
  <si>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</si>
  <si>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</si>
  <si>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</si>
  <si>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</si>
  <si>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</si>
  <si>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</si>
  <si>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</si>
  <si>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</si>
  <si>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</si>
  <si>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</si>
  <si>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</si>
  <si>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</si>
  <si>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</si>
  <si>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</si>
  <si>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</si>
  <si>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</si>
  <si>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</si>
  <si>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</si>
  <si>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</si>
  <si>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</si>
  <si>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</si>
  <si>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</si>
  <si>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</si>
  <si>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</si>
  <si>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</si>
  <si>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</si>
  <si>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</si>
  <si>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</si>
  <si>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</si>
  <si>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</si>
  <si>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</si>
  <si>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</si>
  <si>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</si>
  <si>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</si>
  <si>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</si>
  <si>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</si>
  <si>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</si>
  <si>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</si>
  <si>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</si>
  <si>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</si>
  <si>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</si>
  <si>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</si>
  <si>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</si>
  <si>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</si>
  <si>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</si>
  <si>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</si>
  <si>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</si>
  <si>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</si>
  <si>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</si>
  <si>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</si>
  <si>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</si>
  <si>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</si>
  <si>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</si>
  <si>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</si>
  <si>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</si>
  <si>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</si>
  <si>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</si>
  <si>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</si>
  <si>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</si>
  <si>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</si>
  <si>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</si>
  <si>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</si>
  <si>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</si>
  <si>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</si>
  <si>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</si>
  <si>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</si>
  <si>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</si>
  <si>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</si>
  <si>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</si>
  <si>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</si>
  <si>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</si>
  <si>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</si>
  <si>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</si>
  <si>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</si>
  <si>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</si>
  <si>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</si>
  <si>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</si>
  <si>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</si>
  <si>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</si>
  <si>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</si>
  <si>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</si>
  <si>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</si>
  <si>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</si>
  <si>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</si>
  <si>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</si>
  <si>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</si>
  <si>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</si>
  <si>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</si>
  <si>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</si>
  <si>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</si>
  <si>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</si>
  <si>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</si>
  <si>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</si>
  <si>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</si>
  <si>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</si>
  <si>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</si>
  <si>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</si>
  <si>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</si>
  <si>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</si>
  <si>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</si>
  <si>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</si>
  <si>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</si>
  <si>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</si>
  <si>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</si>
  <si>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</si>
  <si>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</si>
  <si>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</si>
  <si>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</si>
  <si>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</si>
  <si>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</si>
  <si>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</si>
  <si>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</si>
  <si>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</si>
  <si>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</si>
  <si>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</si>
  <si>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</si>
  <si>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</si>
  <si>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</si>
  <si>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</si>
  <si>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</si>
  <si>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</si>
  <si>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</si>
  <si>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</si>
  <si>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</si>
  <si>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</si>
  <si>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</si>
  <si>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</si>
  <si>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</si>
  <si>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</si>
  <si>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</si>
  <si>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</si>
  <si>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</si>
  <si>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</si>
  <si>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</si>
  <si>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</si>
  <si>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</si>
  <si>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</si>
  <si>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</si>
  <si>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</si>
  <si>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</si>
  <si>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</si>
  <si>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</si>
  <si>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</si>
  <si>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</si>
  <si>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</si>
  <si>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</si>
  <si>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</si>
  <si>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</si>
  <si>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</si>
  <si>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</si>
  <si>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</si>
  <si>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</si>
  <si>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</si>
  <si>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</si>
  <si>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</si>
  <si>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</si>
  <si>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</si>
  <si>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</si>
  <si>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</si>
  <si>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</si>
  <si>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</si>
  <si>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</si>
  <si>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</si>
  <si>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</si>
  <si>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</si>
  <si>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</si>
  <si>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</si>
  <si>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</si>
  <si>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</si>
  <si>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</si>
  <si>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</si>
  <si>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</si>
  <si>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</si>
  <si>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</si>
  <si>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</si>
  <si>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</si>
  <si>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</si>
  <si>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</si>
  <si>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</si>
  <si>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</si>
  <si>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</si>
  <si>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</si>
  <si>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</si>
  <si>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</si>
  <si>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</si>
  <si>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</si>
  <si>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</si>
  <si>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</si>
  <si>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</si>
  <si>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</si>
  <si>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</si>
  <si>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</si>
  <si>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</si>
  <si>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</si>
  <si>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</si>
  <si>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</si>
  <si>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</si>
  <si>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</si>
  <si>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</si>
  <si>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</si>
  <si>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</si>
  <si>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</si>
  <si>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</si>
  <si>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</si>
  <si>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</si>
  <si>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</si>
  <si>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</si>
  <si>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</si>
  <si>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</si>
  <si>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</si>
  <si>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</si>
  <si>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</si>
  <si>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</si>
  <si>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</si>
  <si>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</si>
  <si>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</si>
  <si>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</si>
  <si>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</si>
  <si>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</si>
  <si>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</si>
  <si>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</si>
  <si>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</si>
  <si>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</si>
  <si>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</si>
  <si>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</si>
  <si>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</si>
  <si>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</si>
  <si>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</si>
  <si>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</si>
  <si>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</si>
  <si>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</si>
  <si>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</si>
  <si>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</si>
  <si>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</si>
  <si>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</si>
  <si>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</si>
  <si>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</si>
  <si>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</si>
  <si>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</si>
  <si>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</si>
  <si>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</si>
  <si>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</si>
  <si>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</si>
  <si>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</si>
  <si>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</si>
  <si>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</si>
  <si>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</si>
  <si>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</si>
  <si>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</si>
  <si>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</si>
  <si>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</si>
  <si>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</si>
  <si>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</si>
  <si>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</si>
  <si>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</si>
  <si>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</si>
  <si>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</si>
  <si>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</si>
  <si>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</si>
  <si>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</si>
  <si>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</si>
  <si>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</si>
  <si>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</si>
  <si>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</si>
  <si>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</si>
  <si>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</si>
  <si>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</si>
  <si>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</si>
  <si>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</si>
  <si>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</si>
  <si>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</si>
  <si>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</si>
  <si>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</si>
  <si>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</si>
  <si>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</si>
  <si>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</si>
  <si>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</si>
  <si>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</si>
  <si>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</si>
  <si>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</si>
  <si>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</si>
  <si>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</si>
  <si>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</si>
  <si>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</si>
  <si>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</si>
  <si>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</si>
  <si>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</si>
  <si>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</si>
  <si>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</si>
  <si>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</si>
  <si>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</si>
  <si>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</si>
  <si>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</si>
  <si>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</si>
  <si>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</si>
  <si>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</si>
  <si>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</si>
  <si>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</si>
  <si>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</si>
  <si>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</si>
  <si>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</si>
  <si>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</si>
  <si>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</si>
  <si>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</si>
  <si>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</si>
  <si>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</si>
  <si>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</si>
  <si>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</si>
  <si>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</si>
  <si>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</si>
  <si>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</si>
  <si>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</si>
  <si>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</si>
  <si>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</si>
  <si>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</si>
  <si>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</si>
  <si>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</si>
  <si>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</si>
  <si>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</si>
  <si>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</si>
  <si>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</si>
  <si>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</si>
  <si>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</si>
  <si>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</si>
  <si>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</si>
  <si>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</si>
  <si>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</si>
  <si>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</si>
  <si>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</si>
  <si>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</si>
  <si>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</si>
  <si>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</si>
  <si>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</si>
  <si>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</si>
  <si>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</si>
  <si>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</si>
  <si>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</si>
  <si>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</si>
  <si>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</si>
  <si>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</si>
  <si>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</si>
  <si>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</si>
  <si>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</si>
  <si>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</si>
  <si>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</si>
  <si>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</si>
  <si>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</si>
  <si>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</si>
  <si>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</si>
  <si>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</si>
  <si>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</si>
  <si>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</si>
  <si>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</si>
  <si>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</si>
  <si>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</si>
  <si>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</si>
  <si>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</si>
  <si>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</si>
  <si>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</si>
  <si>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</si>
  <si>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</si>
  <si>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</si>
  <si>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</si>
  <si>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</si>
  <si>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</si>
  <si>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</si>
  <si>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</si>
  <si>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</si>
  <si>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</si>
  <si>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</si>
  <si>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</si>
  <si>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</si>
  <si>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</si>
  <si>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</si>
  <si>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</si>
  <si>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</si>
  <si>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</si>
  <si>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</si>
  <si>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</si>
  <si>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</si>
  <si>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</si>
  <si>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</si>
  <si>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</si>
  <si>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</si>
  <si>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</si>
  <si>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</si>
  <si>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</si>
  <si>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</si>
  <si>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</si>
  <si>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</si>
  <si>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</si>
  <si>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</si>
  <si>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</si>
  <si>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</si>
  <si>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</si>
  <si>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</si>
  <si>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</si>
  <si>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</si>
  <si>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</si>
  <si>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</si>
  <si>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</si>
  <si>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</si>
  <si>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</si>
  <si>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</si>
  <si>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</si>
  <si>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</si>
  <si>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</si>
  <si>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</si>
  <si>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</si>
  <si>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</si>
  <si>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</si>
  <si>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</si>
  <si>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</si>
  <si>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</si>
  <si>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</si>
  <si>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</si>
  <si>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</si>
  <si>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</si>
  <si>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</si>
  <si>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</si>
  <si>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</si>
  <si>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</si>
  <si>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</si>
  <si>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</si>
  <si>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</si>
  <si>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</si>
  <si>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</si>
  <si>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</si>
  <si>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</si>
  <si>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</si>
  <si>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</si>
  <si>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</si>
  <si>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</si>
  <si>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</si>
  <si>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</si>
  <si>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</si>
  <si>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</si>
  <si>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</si>
  <si>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</si>
  <si>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</si>
  <si>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</si>
  <si>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</si>
  <si>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</si>
  <si>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</si>
  <si>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</si>
  <si>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</si>
  <si>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</si>
  <si>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</si>
  <si>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</si>
  <si>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</si>
  <si>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</si>
  <si>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</si>
  <si>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</si>
  <si>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</si>
  <si>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</si>
  <si>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</si>
  <si>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</si>
  <si>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</si>
  <si>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</si>
  <si>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</si>
  <si>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</si>
  <si>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</si>
  <si>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</si>
  <si>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</si>
  <si>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</si>
  <si>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</si>
  <si>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</si>
  <si>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</si>
  <si>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</si>
  <si>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</si>
  <si>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</si>
  <si>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</si>
  <si>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</si>
  <si>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</si>
  <si>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</si>
  <si>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</si>
  <si>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</si>
  <si>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</si>
  <si>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</si>
  <si>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</si>
  <si>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</si>
  <si>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</si>
  <si>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</si>
  <si>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</si>
  <si>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</si>
  <si>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</si>
  <si>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</si>
  <si>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</si>
  <si>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</si>
  <si>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</si>
  <si>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</si>
  <si>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</si>
  <si>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</si>
  <si>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</si>
  <si>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</si>
  <si>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</si>
  <si>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</si>
  <si>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</si>
  <si>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</si>
  <si>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</si>
  <si>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</si>
  <si>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</si>
  <si>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</si>
  <si>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</si>
  <si>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</si>
  <si>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</si>
  <si>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</si>
  <si>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</si>
  <si>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</si>
  <si>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</si>
  <si>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</si>
  <si>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</si>
  <si>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</si>
  <si>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</si>
  <si>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</si>
  <si>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</si>
  <si>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</si>
  <si>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</si>
  <si>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</si>
  <si>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</si>
  <si>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</si>
  <si>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</si>
  <si>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</si>
  <si>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</si>
  <si>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</si>
  <si>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</si>
  <si>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</si>
  <si>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</si>
  <si>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</si>
  <si>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</si>
  <si>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</si>
  <si>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</si>
  <si>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</si>
  <si>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</si>
  <si>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</si>
  <si>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</si>
  <si>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</si>
  <si>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</si>
  <si>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</si>
  <si>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</si>
  <si>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</si>
  <si>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</si>
  <si>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</si>
  <si>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</si>
  <si>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</si>
  <si>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</si>
  <si>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</si>
  <si>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</si>
  <si>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</si>
  <si>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</si>
  <si>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</si>
  <si>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</si>
  <si>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</si>
  <si>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</si>
  <si>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</si>
  <si>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</si>
  <si>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</si>
  <si>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</si>
  <si>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</si>
  <si>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</si>
  <si>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</si>
  <si>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</si>
  <si>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</si>
  <si>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</si>
  <si>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</si>
  <si>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</si>
  <si>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</si>
  <si>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</si>
  <si>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</si>
  <si>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</si>
  <si>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</si>
  <si>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</si>
  <si>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</si>
  <si>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</si>
  <si>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</si>
  <si>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</si>
  <si>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</si>
  <si>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</si>
  <si>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</si>
  <si>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</si>
  <si>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</si>
  <si>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</si>
  <si>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</si>
  <si>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</si>
  <si>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</si>
  <si>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</si>
  <si>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</si>
  <si>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</si>
  <si>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</si>
  <si>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</si>
  <si>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</si>
  <si>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</si>
  <si>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</si>
  <si>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</si>
  <si>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</si>
  <si>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</si>
  <si>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</si>
  <si>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</si>
  <si>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</si>
  <si>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</si>
  <si>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</si>
  <si>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</si>
  <si>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</si>
  <si>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</si>
  <si>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</si>
  <si>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</si>
  <si>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</si>
  <si>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</si>
  <si>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</si>
  <si>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</si>
  <si>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</si>
  <si>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</si>
  <si>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</si>
  <si>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</si>
  <si>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</si>
  <si>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</si>
  <si>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</si>
  <si>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</si>
  <si>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</si>
  <si>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</si>
  <si>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</si>
  <si>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</si>
  <si>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</si>
  <si>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</si>
  <si>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</si>
  <si>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</si>
  <si>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</si>
  <si>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</si>
  <si>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</si>
  <si>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</si>
  <si>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</si>
  <si>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</si>
  <si>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</si>
  <si>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</si>
  <si>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</si>
  <si>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</si>
  <si>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</si>
  <si>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</si>
  <si>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</si>
  <si>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</si>
  <si>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</si>
  <si>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</si>
  <si>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</si>
  <si>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</si>
  <si>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</si>
  <si>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</si>
  <si>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</si>
  <si>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</si>
  <si>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</si>
  <si>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</si>
  <si>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</si>
  <si>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</si>
  <si>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</si>
  <si>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</si>
  <si>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</si>
  <si>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</si>
  <si>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</si>
  <si>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</si>
  <si>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</si>
  <si>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</si>
  <si>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</si>
  <si>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</si>
  <si>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</si>
  <si>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</si>
  <si>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</si>
  <si>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</si>
  <si>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</si>
  <si>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</si>
  <si>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</si>
  <si>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</si>
  <si>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</si>
  <si>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</si>
  <si>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</si>
  <si>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</si>
  <si>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</si>
  <si>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</si>
  <si>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</si>
  <si>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</si>
  <si>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</si>
  <si>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</si>
  <si>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</si>
  <si>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</si>
  <si>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</si>
  <si>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</si>
  <si>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</si>
  <si>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</si>
  <si>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</si>
  <si>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</si>
  <si>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</si>
  <si>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</si>
  <si>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</si>
  <si>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</si>
  <si>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</si>
  <si>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</si>
  <si>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</si>
  <si>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</si>
  <si>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</si>
  <si>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</si>
  <si>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</si>
  <si>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</si>
  <si>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</si>
  <si>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</si>
  <si>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</si>
  <si>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</si>
  <si>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</si>
  <si>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</si>
  <si>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</si>
  <si>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</si>
  <si>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</si>
  <si>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</si>
  <si>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</si>
  <si>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</si>
  <si>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</si>
  <si>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</si>
  <si>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</si>
  <si>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</si>
  <si>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</si>
  <si>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</si>
  <si>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</si>
  <si>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</si>
  <si>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</si>
  <si>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</si>
  <si>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</si>
  <si>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</si>
  <si>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</si>
  <si>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</si>
  <si>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</si>
  <si>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</si>
  <si>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</si>
  <si>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</si>
  <si>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</si>
  <si>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</si>
  <si>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</si>
  <si>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</si>
  <si>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</si>
  <si>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</si>
  <si>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</si>
  <si>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</si>
  <si>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</si>
  <si>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</si>
  <si>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</si>
  <si>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</si>
  <si>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</si>
  <si>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</si>
  <si>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</si>
  <si>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</si>
  <si>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</si>
  <si>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</si>
  <si>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</si>
  <si>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</si>
  <si>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</si>
  <si>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</si>
  <si>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</si>
  <si>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</si>
  <si>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</si>
  <si>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</si>
  <si>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</si>
  <si>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</si>
  <si>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</si>
  <si>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</si>
  <si>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</si>
  <si>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</si>
  <si>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</si>
  <si>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</si>
  <si>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</si>
  <si>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</si>
  <si>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</si>
  <si>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</si>
  <si>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</si>
  <si>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</si>
  <si>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</si>
  <si>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</si>
  <si>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</si>
  <si>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</si>
  <si>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</si>
  <si>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</si>
  <si>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</si>
  <si>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</si>
  <si>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</si>
  <si>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</si>
  <si>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</si>
  <si>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</si>
  <si>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</si>
  <si>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</si>
  <si>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</si>
  <si>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</si>
  <si>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</si>
  <si>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</si>
  <si>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</si>
  <si>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</si>
  <si>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</si>
  <si>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</si>
  <si>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</si>
  <si>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</si>
  <si>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</si>
  <si>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</si>
  <si>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</si>
  <si>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</si>
  <si>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</si>
  <si>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</si>
  <si>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</si>
  <si>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</si>
  <si>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</si>
  <si>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</si>
  <si>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</si>
  <si>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</si>
  <si>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</si>
  <si>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</si>
  <si>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</si>
  <si>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</si>
  <si>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</si>
  <si>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</si>
  <si>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</si>
  <si>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</si>
  <si>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</si>
  <si>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</si>
  <si>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</si>
  <si>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</si>
  <si>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</si>
  <si>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</si>
  <si>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</si>
  <si>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</si>
  <si>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</si>
  <si>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</si>
  <si>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</si>
  <si>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</si>
  <si>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</si>
  <si>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</si>
  <si>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</si>
  <si>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</si>
  <si>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</si>
  <si>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</si>
  <si>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</si>
  <si>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</si>
  <si>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</si>
  <si>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</si>
  <si>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</si>
  <si>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</si>
  <si>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</si>
  <si>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</si>
  <si>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</si>
  <si>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</si>
  <si>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</si>
  <si>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</si>
  <si>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</si>
  <si>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</si>
  <si>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</si>
  <si>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</si>
  <si>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</si>
  <si>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</si>
  <si>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</si>
  <si>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</si>
  <si>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</si>
  <si>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</si>
  <si>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</si>
  <si>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</si>
  <si>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</si>
  <si>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</si>
  <si>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</si>
  <si>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</si>
  <si>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</si>
  <si>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</si>
  <si>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</si>
  <si>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</si>
  <si>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</si>
  <si>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</si>
  <si>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</si>
  <si>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</si>
  <si>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</si>
  <si>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</si>
  <si>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</si>
  <si>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</si>
  <si>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</si>
  <si>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</si>
  <si>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</si>
  <si>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</si>
  <si>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</si>
  <si>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</si>
  <si>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</si>
  <si>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</si>
  <si>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</si>
  <si>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</si>
  <si>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</si>
  <si>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</si>
  <si>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</si>
  <si>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</si>
  <si>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</si>
  <si>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</si>
  <si>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</si>
  <si>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</si>
  <si>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</si>
  <si>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</si>
  <si>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</si>
  <si>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</si>
  <si>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</si>
  <si>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</si>
  <si>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</si>
  <si>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</si>
  <si>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</si>
  <si>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</si>
  <si>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</si>
  <si>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</si>
  <si>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</si>
  <si>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</si>
  <si>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</si>
  <si>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</si>
  <si>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</si>
  <si>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</si>
  <si>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</si>
  <si>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</si>
  <si>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</si>
  <si>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</si>
  <si>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</si>
  <si>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</si>
  <si>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</si>
  <si>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</si>
  <si>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</si>
  <si>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</si>
  <si>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</si>
  <si>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</si>
  <si>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</si>
  <si>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</si>
  <si>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</si>
  <si>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</si>
  <si>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</si>
  <si>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</si>
  <si>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</si>
  <si>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</si>
  <si>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</si>
  <si>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</si>
  <si>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</si>
  <si>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</si>
  <si>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</si>
  <si>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</si>
  <si>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</si>
  <si>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</si>
  <si>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</si>
  <si>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</si>
  <si>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</si>
  <si>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</si>
  <si>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</si>
  <si>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</si>
  <si>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</si>
  <si>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</si>
  <si>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</si>
  <si>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</si>
  <si>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</si>
  <si>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</si>
  <si>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</si>
  <si>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</si>
  <si>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</si>
  <si>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</si>
  <si>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</si>
  <si>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</si>
  <si>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</si>
  <si>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</si>
  <si>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</si>
  <si>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</si>
  <si>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</si>
  <si>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</si>
  <si>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</si>
  <si>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</si>
  <si>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</si>
  <si>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</si>
  <si>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</si>
  <si>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</si>
  <si>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</si>
  <si>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</si>
  <si>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</si>
  <si>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https://mkto.cisco.com/devnet-create.html?utm_campaign=devnetcreate21&amp;utm_source=mediabuy&amp;utm_medium=ptwitter-dn-africa</t>
  </si>
  <si>
    <t>https://developer.cisco.com/devnetcreate/2020?utm_campaign=devnetcreate21&amp;utm_source=mediabuy&amp;utm_medium=mediabuy-devvie</t>
  </si>
  <si>
    <t>https://twitter.com/elcomerciocom/status/1313236731202809862</t>
  </si>
  <si>
    <t>Entire Graph Count</t>
  </si>
  <si>
    <t>Top URLs in Tweet in G1</t>
  </si>
  <si>
    <t>Top URLs in Tweet in G2</t>
  </si>
  <si>
    <t>G1 Count</t>
  </si>
  <si>
    <t>G2 Count</t>
  </si>
  <si>
    <t>Top URLs in Tweet</t>
  </si>
  <si>
    <t>https://mkto.cisco.com/devnet-create.html?utm_campaign=devnetcreate21&amp;utm_source=mediabuy&amp;utm_medium=ptwitter-dn-africa https://developer.cisco.com/devnetcreate/2020?utm_campaign=devnetcreate21&amp;utm_source=mediabuy&amp;utm_medium=mediabuy-devvie</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</si>
  <si>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</si>
  <si>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</si>
  <si>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</si>
  <si>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</si>
  <si>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</si>
  <si>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</si>
  <si>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</si>
  <si>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</si>
  <si>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</si>
  <si>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</si>
  <si>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</si>
  <si>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</si>
  <si>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hour link #devnetcreate 21 devnet free build skills broadcast starting</t>
  </si>
  <si>
    <t>Top Word Pairs in Tweet in Entire Graph</t>
  </si>
  <si>
    <t>21,hour</t>
  </si>
  <si>
    <t>build,skills</t>
  </si>
  <si>
    <t>skills,#devnetcreate</t>
  </si>
  <si>
    <t>#devnetcreate,21</t>
  </si>
  <si>
    <t>hour,broadcast</t>
  </si>
  <si>
    <t>broadcast,starting</t>
  </si>
  <si>
    <t>starting,programmability</t>
  </si>
  <si>
    <t>programmability,experts</t>
  </si>
  <si>
    <t>experts,australia</t>
  </si>
  <si>
    <t>australia,culminating</t>
  </si>
  <si>
    <t>Top Word Pairs in Tweet in G1</t>
  </si>
  <si>
    <t>Top Word Pairs in Tweet in G2</t>
  </si>
  <si>
    <t>Top Word Pairs in Tweet</t>
  </si>
  <si>
    <t>21,hour  build,skills  skills,#devnetcreate  #devnetcreate,21  hour,broadcast  broadcast,starting  starting,programmability  programmability,experts  experts,australia  australia,culminating</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</si>
  <si>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</si>
  <si>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</si>
  <si>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</si>
  <si>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</si>
  <si>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</si>
  <si>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</si>
  <si>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</si>
  <si>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</si>
  <si>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</si>
  <si>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</si>
  <si>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</si>
  <si>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</si>
  <si>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ycampbell_m graeme_stirling rashlawq10 mmone82325779 _carryone molacc jamalopez33 qwesi2131 mugisha93586265 i_am_mathtutor</t>
  </si>
  <si>
    <t>URLs in Tweet by Count</t>
  </si>
  <si>
    <t>URLs in Tweet by Salience</t>
  </si>
  <si>
    <t>Domains in Tweet by Count</t>
  </si>
  <si>
    <t>Domains in Tweet by Salience</t>
  </si>
  <si>
    <t>Hashtags in Tweet by Count</t>
  </si>
  <si>
    <t>Hashtags in Tweet by Salience</t>
  </si>
  <si>
    <t>Top Words in Tweet by Count</t>
  </si>
  <si>
    <t>hour less global #devnetcreate livestream kicks asia pacific devnet create</t>
  </si>
  <si>
    <t>hour #devnetcreate 21 devnet free link build skills broadcast starting</t>
  </si>
  <si>
    <t>link build skills #devnetcreate 21 hour broadcast starting programmability experts</t>
  </si>
  <si>
    <t>serio esperan hogares explique niños educación sexual acorde edad realidad</t>
  </si>
  <si>
    <t>Top Words in Tweet by Salience</t>
  </si>
  <si>
    <t>link build skills broadcast starting programmability experts australia culminating hq</t>
  </si>
  <si>
    <t>Top Word Pairs in Tweet by Count</t>
  </si>
  <si>
    <t>less,hour  hour,global  global,#devnetcreate  #devnetcreate,livestream  livestream,kicks  kicks,asia  asia,pacific  pacific,devnet  devnet,create  create,follows</t>
  </si>
  <si>
    <t>build,skills  skills,#devnetcreate  #devnetcreate,21  21,hour  hour,broadcast  broadcast,starting  starting,programmability  programmability,experts  experts,australia  australia,culminating</t>
  </si>
  <si>
    <t>serio,esperan  esperan,hogares  hogares,explique  explique,niños  niños,educación  educación,sexual  sexual,acorde  acorde,edad  edad,realidad  realidad,dice</t>
  </si>
  <si>
    <t>Top Word Pairs in Tweet by Salience</t>
  </si>
  <si>
    <t>build,skills  skills,#devnetcreate  #devnetcreate,21  hour,broadcast  broadcast,starting  starting,programmability  programmability,experts  experts,australia  australia,culminating  culminating,devnet</t>
  </si>
  <si>
    <t>Count of Tweet Date (UTC)</t>
  </si>
  <si>
    <t>Row Labels</t>
  </si>
  <si>
    <t>Grand Total</t>
  </si>
  <si>
    <t>2020</t>
  </si>
  <si>
    <t>Sep</t>
  </si>
  <si>
    <t>14-Sep</t>
  </si>
  <si>
    <t>4 AM</t>
  </si>
  <si>
    <t>6 PM</t>
  </si>
  <si>
    <t>15-Sep</t>
  </si>
  <si>
    <t>8 PM</t>
  </si>
  <si>
    <t>9 PM</t>
  </si>
  <si>
    <t>10 PM</t>
  </si>
  <si>
    <t>11 PM</t>
  </si>
  <si>
    <t>16-Sep</t>
  </si>
  <si>
    <t>12 AM</t>
  </si>
  <si>
    <t>2 AM</t>
  </si>
  <si>
    <t>3 AM</t>
  </si>
  <si>
    <t>6 AM</t>
  </si>
  <si>
    <t>7 AM</t>
  </si>
  <si>
    <t>8 AM</t>
  </si>
  <si>
    <t>9 AM</t>
  </si>
  <si>
    <t>10 AM</t>
  </si>
  <si>
    <t>11 AM</t>
  </si>
  <si>
    <t>12 PM</t>
  </si>
  <si>
    <t>1 PM</t>
  </si>
  <si>
    <t>2 PM</t>
  </si>
  <si>
    <t>3 PM</t>
  </si>
  <si>
    <t>4 PM</t>
  </si>
  <si>
    <t>5 PM</t>
  </si>
  <si>
    <t>7 PM</t>
  </si>
  <si>
    <t>17-Sep</t>
  </si>
  <si>
    <t>1 AM</t>
  </si>
  <si>
    <t>18-Sep</t>
  </si>
  <si>
    <t>19-Sep</t>
  </si>
  <si>
    <t>21-Sep</t>
  </si>
  <si>
    <t>23-Sep</t>
  </si>
  <si>
    <t>Oct</t>
  </si>
  <si>
    <t>5-Oct</t>
  </si>
  <si>
    <t>6-Oct</t>
  </si>
  <si>
    <t>13-Oct</t>
  </si>
  <si>
    <t>14-Oct</t>
  </si>
  <si>
    <t>5 AM</t>
  </si>
  <si>
    <t>15-Oct</t>
  </si>
  <si>
    <t>16-Oct</t>
  </si>
  <si>
    <t>17-Oct</t>
  </si>
  <si>
    <t>18-Oct</t>
  </si>
  <si>
    <t>19-Oct</t>
  </si>
  <si>
    <t>20-Oct</t>
  </si>
  <si>
    <t>128, 128, 128</t>
  </si>
  <si>
    <t>Red</t>
  </si>
  <si>
    <t>G1: hour link #devnetcreate 21 devnet free build skills broadcast starting</t>
  </si>
  <si>
    <t>Edge Weight▓1▓1▓0▓True▓Gray▓Red▓▓Edge Weight▓1▓1▓0▓3▓10▓False▓Edge Weight▓1▓1▓0▓35▓12▓False▓▓0▓0▓0▓True▓Black▓Black▓▓Betweenness Centrality▓0▓0▓3▓150▓1000▓False▓▓0▓0▓0▓0▓0▓False▓▓0▓0▓0▓0▓0▓False▓▓0▓0▓0▓0▓0▓False</t>
  </si>
  <si>
    <t>Subgraph</t>
  </si>
  <si>
    <t>GraphSource░TwitterIDList▓GraphTerm░DevNetCreate Tweets▓ImportDescription░The graph represents a network of 189 Twitter users whose recent tweets were included in a list (DevNetCreate Tweets) of 8780 tweet IDs,  or who were replied to or mentioned in those tweets.  6 out of 8780 tweets were collected.  The network was obtained from Twitter on Saturday, 24 October 2020 at 23:16 UTC.
The tweets in the network were tweeted over the 0-minute period from Tuesday, 06 October 2020 at 23:00 UTC to Tuesday, 06 October 2020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"mentions".▓ImportSuggestedTitle░NodeXL Twitter DevNetCreate Tweets Saturday, 24 October 2020 at 22:45 UTC▓ImportSuggestedFileNameNoExtension░2020-10-24 22-45-27 NodeXL DevNetCreate Tweets▓GroupingDescription░The graph's vertices were grouped by cluster using the Clauset-Newman-Moore cluster algorithm.▓LayoutAlgorithm░The graph was laid out using the Harel-Koren Fast Multiscale layout algorithm.▓GraphDirectedness░The graph is directed.</t>
  </si>
  <si>
    <t xml:space="preserve">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</si>
  <si>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TwitterIDList</t>
  </si>
  <si>
    <t>DevNetCreate Tweets</t>
  </si>
  <si>
    <t>The graph represents a network of 189 Twitter users whose recent tweets were included in a list (DevNetCreate Tweets) of 8780 tweet IDs,  or who were replied to or mentioned in those tweets.  6 out of 8780 tweets were collected.  The network was obtained from Twitter on Saturday, 24 October 2020 at 23:16 UTC.
The tweets in the network were tweeted over the 0-minute period from Tuesday, 06 October 2020 at 23:00 UTC to Tuesday, 06 October 2020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</si>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</sst>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898071"/>
        <c:axId val="44551440"/>
      </c:barChart>
      <c:catAx>
        <c:axId val="428980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551440"/>
        <c:crosses val="autoZero"/>
        <c:auto val="1"/>
        <c:lblOffset val="100"/>
        <c:noMultiLvlLbl val="0"/>
      </c:catAx>
      <c:valAx>
        <c:axId val="44551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98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DevNetCreate Tweets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78"/>
                <c:pt idx="0">
                  <c:v>4 AM
14-Sep
Sep
2020</c:v>
                </c:pt>
                <c:pt idx="1">
                  <c:v>6 PM</c:v>
                </c:pt>
                <c:pt idx="2">
                  <c:v>8 PM
15-Sep</c:v>
                </c:pt>
                <c:pt idx="3">
                  <c:v>9 PM</c:v>
                </c:pt>
                <c:pt idx="4">
                  <c:v>10 PM</c:v>
                </c:pt>
                <c:pt idx="5">
                  <c:v>11 PM</c:v>
                </c:pt>
                <c:pt idx="6">
                  <c:v>12 AM
16-Sep</c:v>
                </c:pt>
                <c:pt idx="7">
                  <c:v>2 AM</c:v>
                </c:pt>
                <c:pt idx="8">
                  <c:v>3 AM</c:v>
                </c:pt>
                <c:pt idx="9">
                  <c:v>4 AM</c:v>
                </c:pt>
                <c:pt idx="10">
                  <c:v>6 AM</c:v>
                </c:pt>
                <c:pt idx="11">
                  <c:v>7 AM</c:v>
                </c:pt>
                <c:pt idx="12">
                  <c:v>8 AM</c:v>
                </c:pt>
                <c:pt idx="13">
                  <c:v>9 AM</c:v>
                </c:pt>
                <c:pt idx="14">
                  <c:v>10 AM</c:v>
                </c:pt>
                <c:pt idx="15">
                  <c:v>11 AM</c:v>
                </c:pt>
                <c:pt idx="16">
                  <c:v>12 PM</c:v>
                </c:pt>
                <c:pt idx="17">
                  <c:v>1 PM</c:v>
                </c:pt>
                <c:pt idx="18">
                  <c:v>2 PM</c:v>
                </c:pt>
                <c:pt idx="19">
                  <c:v>3 PM</c:v>
                </c:pt>
                <c:pt idx="20">
                  <c:v>4 PM</c:v>
                </c:pt>
                <c:pt idx="21">
                  <c:v>5 PM</c:v>
                </c:pt>
                <c:pt idx="22">
                  <c:v>6 PM</c:v>
                </c:pt>
                <c:pt idx="23">
                  <c:v>7 PM</c:v>
                </c:pt>
                <c:pt idx="24">
                  <c:v>8 PM</c:v>
                </c:pt>
                <c:pt idx="25">
                  <c:v>9 PM</c:v>
                </c:pt>
                <c:pt idx="26">
                  <c:v>10 PM</c:v>
                </c:pt>
                <c:pt idx="27">
                  <c:v>11 PM</c:v>
                </c:pt>
                <c:pt idx="28">
                  <c:v>12 AM
17-Sep</c:v>
                </c:pt>
                <c:pt idx="29">
                  <c:v>1 AM</c:v>
                </c:pt>
                <c:pt idx="30">
                  <c:v>2 AM</c:v>
                </c:pt>
                <c:pt idx="31">
                  <c:v>4 AM</c:v>
                </c:pt>
                <c:pt idx="32">
                  <c:v>8 AM</c:v>
                </c:pt>
                <c:pt idx="33">
                  <c:v>9 AM</c:v>
                </c:pt>
                <c:pt idx="34">
                  <c:v>10 AM</c:v>
                </c:pt>
                <c:pt idx="35">
                  <c:v>12 PM</c:v>
                </c:pt>
                <c:pt idx="36">
                  <c:v>1 PM</c:v>
                </c:pt>
                <c:pt idx="37">
                  <c:v>5 PM</c:v>
                </c:pt>
                <c:pt idx="38">
                  <c:v>6 PM</c:v>
                </c:pt>
                <c:pt idx="39">
                  <c:v>7 PM</c:v>
                </c:pt>
                <c:pt idx="40">
                  <c:v>9 PM</c:v>
                </c:pt>
                <c:pt idx="41">
                  <c:v>9 AM
18-Sep</c:v>
                </c:pt>
                <c:pt idx="42">
                  <c:v>12 PM</c:v>
                </c:pt>
                <c:pt idx="43">
                  <c:v>2 PM</c:v>
                </c:pt>
                <c:pt idx="44">
                  <c:v>9 AM
19-Sep</c:v>
                </c:pt>
                <c:pt idx="45">
                  <c:v>10 AM</c:v>
                </c:pt>
                <c:pt idx="46">
                  <c:v>11 PM</c:v>
                </c:pt>
                <c:pt idx="47">
                  <c:v>8 PM
21-Sep</c:v>
                </c:pt>
                <c:pt idx="48">
                  <c:v>7 AM
23-Sep</c:v>
                </c:pt>
                <c:pt idx="49">
                  <c:v>9 PM
5-Oct
Oct</c:v>
                </c:pt>
                <c:pt idx="50">
                  <c:v>11 PM
6-Oct</c:v>
                </c:pt>
                <c:pt idx="51">
                  <c:v>12 AM
13-Oct</c:v>
                </c:pt>
                <c:pt idx="52">
                  <c:v>2 AM</c:v>
                </c:pt>
                <c:pt idx="53">
                  <c:v>10 AM</c:v>
                </c:pt>
                <c:pt idx="54">
                  <c:v>11 AM</c:v>
                </c:pt>
                <c:pt idx="55">
                  <c:v>12 PM</c:v>
                </c:pt>
                <c:pt idx="56">
                  <c:v>1 PM</c:v>
                </c:pt>
                <c:pt idx="57">
                  <c:v>2 PM</c:v>
                </c:pt>
                <c:pt idx="58">
                  <c:v>4 PM</c:v>
                </c:pt>
                <c:pt idx="59">
                  <c:v>5 PM</c:v>
                </c:pt>
                <c:pt idx="60">
                  <c:v>6 PM</c:v>
                </c:pt>
                <c:pt idx="61">
                  <c:v>7 PM</c:v>
                </c:pt>
                <c:pt idx="62">
                  <c:v>12 AM
14-Oct</c:v>
                </c:pt>
                <c:pt idx="63">
                  <c:v>2 AM</c:v>
                </c:pt>
                <c:pt idx="64">
                  <c:v>3 AM</c:v>
                </c:pt>
                <c:pt idx="65">
                  <c:v>5 AM</c:v>
                </c:pt>
                <c:pt idx="66">
                  <c:v>2 PM</c:v>
                </c:pt>
                <c:pt idx="67">
                  <c:v>7 AM
15-Oct</c:v>
                </c:pt>
                <c:pt idx="68">
                  <c:v>9 AM</c:v>
                </c:pt>
                <c:pt idx="69">
                  <c:v>10 AM</c:v>
                </c:pt>
                <c:pt idx="70">
                  <c:v>5 AM
16-Oct</c:v>
                </c:pt>
                <c:pt idx="71">
                  <c:v>9 AM</c:v>
                </c:pt>
                <c:pt idx="72">
                  <c:v>1 PM</c:v>
                </c:pt>
                <c:pt idx="73">
                  <c:v>12 AM
17-Oct</c:v>
                </c:pt>
                <c:pt idx="74">
                  <c:v>4 PM</c:v>
                </c:pt>
                <c:pt idx="75">
                  <c:v>7 AM
18-Oct</c:v>
                </c:pt>
                <c:pt idx="76">
                  <c:v>11 PM
19-Oct</c:v>
                </c:pt>
                <c:pt idx="77">
                  <c:v>11 AM
20-Oct</c:v>
                </c:pt>
              </c:strCache>
            </c:strRef>
          </c:cat>
          <c:val>
            <c:numRef>
              <c:f>'Time Series'!$B$26:$B$125</c:f>
              <c:numCache>
                <c:formatCode>General</c:formatCode>
                <c:ptCount val="78"/>
                <c:pt idx="0">
                  <c:v>1</c:v>
                </c:pt>
                <c:pt idx="1">
                  <c:v>1</c:v>
                </c:pt>
                <c:pt idx="2">
                  <c:v>3</c:v>
                </c:pt>
                <c:pt idx="3">
                  <c:v>1</c:v>
                </c:pt>
                <c:pt idx="4">
                  <c:v>4</c:v>
                </c:pt>
                <c:pt idx="5">
                  <c:v>3</c:v>
                </c:pt>
                <c:pt idx="6">
                  <c:v>1</c:v>
                </c:pt>
                <c:pt idx="7">
                  <c:v>1</c:v>
                </c:pt>
                <c:pt idx="8">
                  <c:v>1</c:v>
                </c:pt>
                <c:pt idx="9">
                  <c:v>2</c:v>
                </c:pt>
                <c:pt idx="10">
                  <c:v>7</c:v>
                </c:pt>
                <c:pt idx="11">
                  <c:v>1</c:v>
                </c:pt>
                <c:pt idx="12">
                  <c:v>5</c:v>
                </c:pt>
                <c:pt idx="13">
                  <c:v>6</c:v>
                </c:pt>
                <c:pt idx="14">
                  <c:v>2</c:v>
                </c:pt>
                <c:pt idx="15">
                  <c:v>4</c:v>
                </c:pt>
                <c:pt idx="16">
                  <c:v>2</c:v>
                </c:pt>
                <c:pt idx="17">
                  <c:v>4</c:v>
                </c:pt>
                <c:pt idx="18">
                  <c:v>2</c:v>
                </c:pt>
                <c:pt idx="19">
                  <c:v>1</c:v>
                </c:pt>
                <c:pt idx="20">
                  <c:v>2</c:v>
                </c:pt>
                <c:pt idx="21">
                  <c:v>1</c:v>
                </c:pt>
                <c:pt idx="22">
                  <c:v>3</c:v>
                </c:pt>
                <c:pt idx="23">
                  <c:v>1</c:v>
                </c:pt>
                <c:pt idx="24">
                  <c:v>3</c:v>
                </c:pt>
                <c:pt idx="25">
                  <c:v>4</c:v>
                </c:pt>
                <c:pt idx="26">
                  <c:v>3</c:v>
                </c:pt>
                <c:pt idx="27">
                  <c:v>1</c:v>
                </c:pt>
                <c:pt idx="28">
                  <c:v>2</c:v>
                </c:pt>
                <c:pt idx="29">
                  <c:v>1</c:v>
                </c:pt>
                <c:pt idx="30">
                  <c:v>1</c:v>
                </c:pt>
                <c:pt idx="31">
                  <c:v>2</c:v>
                </c:pt>
                <c:pt idx="32">
                  <c:v>1</c:v>
                </c:pt>
                <c:pt idx="33">
                  <c:v>1</c:v>
                </c:pt>
                <c:pt idx="34">
                  <c:v>1</c:v>
                </c:pt>
                <c:pt idx="35">
                  <c:v>2</c:v>
                </c:pt>
                <c:pt idx="36">
                  <c:v>1</c:v>
                </c:pt>
                <c:pt idx="37">
                  <c:v>1</c:v>
                </c:pt>
                <c:pt idx="38">
                  <c:v>1</c:v>
                </c:pt>
                <c:pt idx="39">
                  <c:v>1</c:v>
                </c:pt>
                <c:pt idx="40">
                  <c:v>1</c:v>
                </c:pt>
                <c:pt idx="41">
                  <c:v>2</c:v>
                </c:pt>
                <c:pt idx="42">
                  <c:v>1</c:v>
                </c:pt>
                <c:pt idx="43">
                  <c:v>1</c:v>
                </c:pt>
                <c:pt idx="44">
                  <c:v>1</c:v>
                </c:pt>
                <c:pt idx="45">
                  <c:v>1</c:v>
                </c:pt>
                <c:pt idx="46">
                  <c:v>1</c:v>
                </c:pt>
                <c:pt idx="47">
                  <c:v>1</c:v>
                </c:pt>
                <c:pt idx="48">
                  <c:v>1</c:v>
                </c:pt>
                <c:pt idx="49">
                  <c:v>1</c:v>
                </c:pt>
                <c:pt idx="50">
                  <c:v>4</c:v>
                </c:pt>
                <c:pt idx="51">
                  <c:v>1</c:v>
                </c:pt>
                <c:pt idx="52">
                  <c:v>1</c:v>
                </c:pt>
                <c:pt idx="53">
                  <c:v>49</c:v>
                </c:pt>
                <c:pt idx="54">
                  <c:v>12</c:v>
                </c:pt>
                <c:pt idx="55">
                  <c:v>1</c:v>
                </c:pt>
                <c:pt idx="56">
                  <c:v>1</c:v>
                </c:pt>
                <c:pt idx="57">
                  <c:v>4</c:v>
                </c:pt>
                <c:pt idx="58">
                  <c:v>1</c:v>
                </c:pt>
                <c:pt idx="59">
                  <c:v>2</c:v>
                </c:pt>
                <c:pt idx="60">
                  <c:v>2</c:v>
                </c:pt>
                <c:pt idx="61">
                  <c:v>2</c:v>
                </c:pt>
                <c:pt idx="62">
                  <c:v>1</c:v>
                </c:pt>
                <c:pt idx="63">
                  <c:v>2</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numCache>
            </c:numRef>
          </c:val>
        </c:ser>
        <c:axId val="55765473"/>
        <c:axId val="44347690"/>
      </c:barChart>
      <c:catAx>
        <c:axId val="55765473"/>
        <c:scaling>
          <c:orientation val="minMax"/>
        </c:scaling>
        <c:axPos val="b"/>
        <c:delete val="0"/>
        <c:numFmt formatCode="General" sourceLinked="1"/>
        <c:majorTickMark val="out"/>
        <c:minorTickMark val="none"/>
        <c:tickLblPos val="nextTo"/>
        <c:crossAx val="44347690"/>
        <c:crosses val="autoZero"/>
        <c:auto val="1"/>
        <c:lblOffset val="100"/>
        <c:noMultiLvlLbl val="0"/>
      </c:catAx>
      <c:valAx>
        <c:axId val="44347690"/>
        <c:scaling>
          <c:orientation val="minMax"/>
        </c:scaling>
        <c:axPos val="l"/>
        <c:majorGridlines/>
        <c:delete val="0"/>
        <c:numFmt formatCode="General" sourceLinked="1"/>
        <c:majorTickMark val="out"/>
        <c:minorTickMark val="none"/>
        <c:tickLblPos val="nextTo"/>
        <c:crossAx val="557654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029649"/>
        <c:axId val="50571866"/>
      </c:barChart>
      <c:catAx>
        <c:axId val="310296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571866"/>
        <c:crosses val="autoZero"/>
        <c:auto val="1"/>
        <c:lblOffset val="100"/>
        <c:noMultiLvlLbl val="0"/>
      </c:catAx>
      <c:valAx>
        <c:axId val="5057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29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58699"/>
        <c:axId val="55385028"/>
      </c:barChart>
      <c:catAx>
        <c:axId val="7586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385028"/>
        <c:crosses val="autoZero"/>
        <c:auto val="1"/>
        <c:lblOffset val="100"/>
        <c:noMultiLvlLbl val="0"/>
      </c:catAx>
      <c:valAx>
        <c:axId val="55385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8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575205"/>
        <c:axId val="2030414"/>
      </c:barChart>
      <c:catAx>
        <c:axId val="165752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0414"/>
        <c:crosses val="autoZero"/>
        <c:auto val="1"/>
        <c:lblOffset val="100"/>
        <c:noMultiLvlLbl val="0"/>
      </c:catAx>
      <c:valAx>
        <c:axId val="2030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75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002495"/>
        <c:axId val="15549176"/>
      </c:barChart>
      <c:catAx>
        <c:axId val="140024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49176"/>
        <c:crosses val="autoZero"/>
        <c:auto val="1"/>
        <c:lblOffset val="100"/>
        <c:noMultiLvlLbl val="0"/>
      </c:catAx>
      <c:valAx>
        <c:axId val="15549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02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348025"/>
        <c:axId val="49220802"/>
      </c:barChart>
      <c:catAx>
        <c:axId val="613480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20802"/>
        <c:crosses val="autoZero"/>
        <c:auto val="1"/>
        <c:lblOffset val="100"/>
        <c:noMultiLvlLbl val="0"/>
      </c:catAx>
      <c:valAx>
        <c:axId val="49220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48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348755"/>
        <c:axId val="36213420"/>
      </c:barChart>
      <c:catAx>
        <c:axId val="363487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213420"/>
        <c:crosses val="autoZero"/>
        <c:auto val="1"/>
        <c:lblOffset val="100"/>
        <c:noMultiLvlLbl val="0"/>
      </c:catAx>
      <c:valAx>
        <c:axId val="36213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48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333965"/>
        <c:axId val="43331254"/>
      </c:barChart>
      <c:catAx>
        <c:axId val="263339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331254"/>
        <c:crosses val="autoZero"/>
        <c:auto val="1"/>
        <c:lblOffset val="100"/>
        <c:noMultiLvlLbl val="0"/>
      </c:catAx>
      <c:valAx>
        <c:axId val="43331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33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064935"/>
        <c:axId val="57760480"/>
      </c:barChart>
      <c:catAx>
        <c:axId val="9064935"/>
        <c:scaling>
          <c:orientation val="minMax"/>
        </c:scaling>
        <c:axPos val="b"/>
        <c:delete val="1"/>
        <c:majorTickMark val="out"/>
        <c:minorTickMark val="none"/>
        <c:tickLblPos val="none"/>
        <c:crossAx val="57760480"/>
        <c:crosses val="autoZero"/>
        <c:auto val="1"/>
        <c:lblOffset val="100"/>
        <c:noMultiLvlLbl val="0"/>
      </c:catAx>
      <c:valAx>
        <c:axId val="57760480"/>
        <c:scaling>
          <c:orientation val="minMax"/>
        </c:scaling>
        <c:axPos val="l"/>
        <c:delete val="1"/>
        <c:majorTickMark val="out"/>
        <c:minorTickMark val="none"/>
        <c:tickLblPos val="none"/>
        <c:crossAx val="90649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renitocaf1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ciscodevn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_sriram1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mr_nitesh_0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saadahmansu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elopes0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jamalopez3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sohonefertit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amprakas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ludovicde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bozhan_y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hafifahm7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teresamdvignol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angelinaden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mmone8232577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suvashi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draftsmanwol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correaflavi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ikabir17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josemarin8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ceaser_augu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dianamolinacer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mpvzulia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uffs2vpwidvwbhj"/>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monickred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ranger_6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cassalussam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gordon_hogb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ardanayi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atfdumon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hraddhanandtr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malika_e_hi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victorlonsor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jst_he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pavan_sangame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antoniomihaici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balhihass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_adhi2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baitoey0578256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desireeguas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ashok4050785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mcceresgonzlez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jeandamascenet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aliciapenas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i_am_mathtuto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elijah2125089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aslumoyameeha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xraxxxx0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nuradde2690365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carlosberb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plvdaeckpw1pfq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priyankaengtip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tufailrazakhan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ghosty3667119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angelnvls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spitze1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abrarsi2689606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zainny_por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snaplakhe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abdoosh1281691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faizannaveedmi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bukechristoph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anelechukwu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nimadewid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ram5280658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sinaniwassol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krishnasamy2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sylvest819026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hashmi_ali_kh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ibrahim8886253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jiminwin3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drsivanandaraj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collabtrain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garfaxa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sulaimonakinye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thinhvn1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laxmipr205762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rosaroma201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stngsuh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incrediblesale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aarushv1938848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aalanperfu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sourabh8124630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urmilad8573265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jailaxmi_mpy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salmank0105349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dasiresh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graeme_stirli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sankets2975878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webclerk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benitorayes00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michael3190384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akosuaagyeiwaa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yalkhariz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tobi_aiyeloku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jay_b_jay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pro_ahmad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badboyshamo91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sandras6541786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everythingghg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cradle0848471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theophilusagbo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wegomakei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bradley_sai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remajac8714209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blessing_o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jignesh_bhudiy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mridulkab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pfazamo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_rrw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bennku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onedrew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okwaput_samu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prosperadewa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crewedmicha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nanakwakupokuo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wamlambez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josephn0568379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godwin9323285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41" name="Subgraph-hyma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43" name="Subgraph-el_ag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45" name="Subgraph-yo__max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47" name="Subgraph-ronaldo75754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49" name="Subgraph-astrojunior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51" name="Subgraph-mililanijeremi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53" name="Subgraph-khobby_sos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55" name="Subgraph-kituke_joh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57" name="Subgraph-opzyhush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59" name="Subgraph-abiscom201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61" name="Subgraph-rock5822000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63" name="Subgraph-jtettey7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65" name="Subgraph-maziifeanyichu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67" name="Subgraph-abdul993237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69" name="Subgraph-choicee1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71" name="Subgraph-iamkaka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73" name="Subgraph-ikechukwu_crai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75" name="Subgraph-oblacdaki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77" name="Subgraph-_carryo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79" name="Subgraph-ifeanyi6920026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81" name="Subgraph-ch_sommi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83" name="Subgraph-imaobongekanem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85" name="Subgraph-sssseremb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87" name="Subgraph-rashlawq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89" name="Subgraph-labinnovati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91" name="Subgraph-kwartjerr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93" name="Subgraph-molac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95" name="Subgraph-felixsa1385801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97" name="Subgraph-caktus_jac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99" name="Subgraph-calabar0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301" name="Subgraph-qwesi213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303" name="Subgraph-cruise9547855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489257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305" name="Subgraph-bellangelica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307" name="Subgraph-realfm9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9" name="Subgraph-buggsnow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11" name="Subgraph-edwardtekpet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13" name="Subgraph-jaxon102_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15" name="Subgraph-isabell1960012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7" name="Subgraph-lesleypage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9" name="Subgraph-ycampbell_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21" name="Subgraph-endlessred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23" name="Subgraph-mellyjceph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5" name="Subgraph-girlhypecod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7" name="Subgraph-muslimaz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9" name="Subgraph-humteq"/>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31" name="Subgraph-datslimgir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33" name="Subgraph-ibnpharouq"/>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5" name="Subgraph-maxibe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7" name="Subgraph-sebegozwid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9" name="Subgraph-mcjohnson_0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41" name="Subgraph-pennervill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43" name="Subgraph-amgchopsti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5" name="Subgraph-kesscale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7" name="Subgraph-mugisha9358626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___muhd___m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51" name="Subgraph-_arika_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53" name="Subgraph-abdulhamidmain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55" name="Subgraph-yhawoffici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7" name="Subgraph-karumba_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9" name="Subgraph-bawasah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61" name="Subgraph-klauzesm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53891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63" name="Subgraph-nanakojo12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5" name="Subgraph-okwyjoh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7" name="Subgraph-stanley1854416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9" name="Subgraph-braphiloffici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71" name="Subgraph-digigrowhub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73" name="Subgraph-adelle_gascoy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5" name="Subgraph-danymatheu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7" name="Subgraph-bangtanj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9" name="Subgraph-mohamedsalatba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6466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Smith" refreshedVersion="6">
  <cacheSource type="worksheet">
    <worksheetSource ref="A2:BN1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2">
        <s v="devnetcreate"/>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90">
        <d v="2020-10-13T10:12:36.000"/>
        <d v="2020-10-13T10:17:12.000"/>
        <d v="2020-10-13T10:17:16.000"/>
        <d v="2020-10-13T10:19:58.000"/>
        <d v="2020-10-13T10:21:06.000"/>
        <d v="2020-10-13T10:22:12.000"/>
        <d v="2020-10-13T10:24:10.000"/>
        <d v="2020-10-13T10:24:35.000"/>
        <d v="2020-10-13T10:24:36.000"/>
        <d v="2020-10-13T10:25:35.000"/>
        <d v="2020-10-13T10:25:40.000"/>
        <d v="2020-10-13T10:26:15.000"/>
        <d v="2020-10-13T10:27:20.000"/>
        <d v="2020-10-13T10:32:16.000"/>
        <d v="2020-10-13T10:32:54.000"/>
        <d v="2020-10-13T10:33:05.000"/>
        <d v="2020-10-13T10:33:34.000"/>
        <d v="2020-10-13T10:34:36.000"/>
        <d v="2020-10-13T10:35:02.000"/>
        <d v="2020-10-13T10:35:17.000"/>
        <d v="2020-10-13T10:36:36.000"/>
        <d v="2020-10-13T10:37:20.000"/>
        <d v="2020-10-13T10:37:28.000"/>
        <d v="2020-10-13T10:37:37.000"/>
        <d v="2020-10-13T10:38:24.000"/>
        <d v="2020-10-13T10:39:02.000"/>
        <d v="2020-10-13T10:39:19.000"/>
        <d v="2020-10-13T10:39:24.000"/>
        <d v="2020-10-13T10:39:33.000"/>
        <d v="2020-10-13T10:40:08.000"/>
        <d v="2020-10-13T10:41:00.000"/>
        <d v="2020-10-13T10:42:15.000"/>
        <d v="2020-10-13T10:42:20.000"/>
        <d v="2020-10-13T10:43:26.000"/>
        <d v="2020-10-13T10:44:01.000"/>
        <d v="2020-10-13T10:44:59.000"/>
        <d v="2020-10-13T10:45:10.000"/>
        <d v="2020-10-13T10:45:31.000"/>
        <d v="2020-10-13T10:45:55.000"/>
        <d v="2020-10-13T10:46:23.000"/>
        <d v="2020-10-13T10:46:53.000"/>
        <d v="2020-10-13T10:47:18.000"/>
        <d v="2020-10-13T10:48:47.000"/>
        <d v="2020-10-13T10:49:05.000"/>
        <d v="2020-10-13T10:49:13.000"/>
        <d v="2020-10-13T10:49:34.000"/>
        <d v="2020-10-13T10:54:37.000"/>
        <d v="2020-10-13T10:56:35.000"/>
        <d v="2020-10-13T10:59:51.000"/>
        <d v="2020-10-13T11:00:45.000"/>
        <d v="2020-10-13T11:01:19.000"/>
        <d v="2020-10-13T11:03:06.000"/>
        <d v="2020-10-13T11:03:09.000"/>
        <d v="2020-10-13T11:04:28.000"/>
        <d v="2020-10-13T11:08:27.000"/>
        <d v="2020-10-13T11:08:47.000"/>
        <d v="2020-10-13T11:11:18.000"/>
        <d v="2020-10-13T11:15:08.000"/>
        <d v="2020-10-13T11:46:01.000"/>
        <d v="2020-10-13T11:47:06.000"/>
        <d v="2020-10-13T11:58:06.000"/>
        <d v="2020-10-13T12:47:09.000"/>
        <d v="2020-10-13T13:10:15.000"/>
        <d v="2020-10-13T14:11:07.000"/>
        <d v="2020-10-13T14:31:48.000"/>
        <d v="2020-10-13T14:35:07.000"/>
        <d v="2020-10-13T14:58:49.000"/>
        <d v="2020-10-13T16:01:00.000"/>
        <d v="2020-10-13T17:29:44.000"/>
        <d v="2020-10-13T17:47:29.000"/>
        <d v="2020-10-13T18:20:40.000"/>
        <d v="2020-10-13T18:48:46.000"/>
        <d v="2020-10-13T19:00:58.000"/>
        <d v="2020-10-13T19:31:39.000"/>
        <d v="2020-10-14T00:44:13.000"/>
        <d v="2020-10-14T02:10:23.000"/>
        <d v="2020-10-14T02:38:07.000"/>
        <d v="2020-10-14T03:11:11.000"/>
        <d v="2020-10-14T05:31:55.000"/>
        <d v="2020-10-14T14:11:22.000"/>
        <d v="2020-10-15T07:11:24.000"/>
        <d v="2020-10-15T09:50:30.000"/>
        <d v="2020-10-15T10:21:32.000"/>
        <d v="2020-10-16T05:40:38.000"/>
        <d v="2020-10-16T09:09:46.000"/>
        <d v="2020-10-16T13:44:09.000"/>
        <d v="2020-10-17T00:14:42.000"/>
        <d v="2020-10-17T16:23:34.000"/>
        <d v="2020-10-20T11:34:58.000"/>
        <d v="2020-09-15T20:03:18.000"/>
        <d v="2020-09-15T20:16:59.000"/>
        <d v="2020-09-15T20:48:22.000"/>
        <d v="2020-09-15T21:14:05.000"/>
        <d v="2020-09-15T22:02:56.000"/>
        <d v="2020-09-15T22:14:56.000"/>
        <d v="2020-09-15T22:24:45.000"/>
        <d v="2020-09-15T22:45:18.000"/>
        <d v="2020-09-15T23:15:34.000"/>
        <d v="2020-09-15T23:20:16.000"/>
        <d v="2020-09-15T23:20:20.000"/>
        <d v="2020-09-16T00:04:54.000"/>
        <d v="2020-09-16T02:24:36.000"/>
        <d v="2020-09-16T03:28:35.000"/>
        <d v="2020-09-16T04:00:24.000"/>
        <d v="2020-09-16T04:43:10.000"/>
        <d v="2020-09-16T06:15:37.000"/>
        <d v="2020-09-16T06:29:31.000"/>
        <d v="2020-09-16T06:42:22.000"/>
        <d v="2020-09-16T06:45:07.000"/>
        <d v="2020-09-16T06:47:51.000"/>
        <d v="2020-09-16T06:54:49.000"/>
        <d v="2020-09-16T06:59:14.000"/>
        <d v="2020-09-16T07:00:48.000"/>
        <d v="2020-09-16T08:08:38.000"/>
        <d v="2020-09-16T08:11:22.000"/>
        <d v="2020-09-16T08:22:01.000"/>
        <d v="2020-09-16T08:32:11.000"/>
        <d v="2020-09-16T08:36:40.000"/>
        <d v="2020-09-16T09:03:21.000"/>
        <d v="2020-09-16T09:20:51.000"/>
        <d v="2020-09-16T09:21:48.000"/>
        <d v="2020-09-16T09:23:17.000"/>
        <d v="2020-09-16T09:43:54.000"/>
        <d v="2020-09-16T09:55:17.000"/>
        <d v="2020-09-16T10:46:13.000"/>
        <d v="2020-09-16T10:49:48.000"/>
        <d v="2020-09-16T11:09:11.000"/>
        <d v="2020-09-16T11:12:51.000"/>
        <d v="2020-09-16T11:29:01.000"/>
        <d v="2020-09-16T11:38:28.000"/>
        <d v="2020-09-16T12:16:35.000"/>
        <d v="2020-09-16T12:18:06.000"/>
        <d v="2020-09-16T13:19:30.000"/>
        <d v="2020-09-16T13:44:05.000"/>
        <d v="2020-09-16T13:55:25.000"/>
        <d v="2020-09-16T13:57:06.000"/>
        <d v="2020-09-16T14:20:30.000"/>
        <d v="2020-09-16T14:30:55.000"/>
        <d v="2020-09-16T15:31:58.000"/>
        <d v="2020-09-16T16:05:00.000"/>
        <d v="2020-09-16T16:28:38.000"/>
        <d v="2020-09-16T17:51:27.000"/>
        <d v="2020-09-16T18:01:01.000"/>
        <d v="2020-09-16T18:40:51.000"/>
        <d v="2020-09-16T18:55:28.000"/>
        <d v="2020-09-16T19:14:45.000"/>
        <d v="2020-09-16T20:09:24.000"/>
        <d v="2020-09-16T20:15:19.000"/>
        <d v="2020-09-16T20:36:55.000"/>
        <d v="2020-09-16T21:01:37.000"/>
        <d v="2020-09-16T21:09:31.000"/>
        <d v="2020-09-16T21:25:06.000"/>
        <d v="2020-09-16T21:26:21.000"/>
        <d v="2020-09-16T22:01:08.000"/>
        <d v="2020-09-16T22:25:24.000"/>
        <d v="2020-09-16T22:39:40.000"/>
        <d v="2020-09-16T23:49:39.000"/>
        <d v="2020-09-17T00:03:38.000"/>
        <d v="2020-09-17T00:11:20.000"/>
        <d v="2020-09-17T01:25:50.000"/>
        <d v="2020-09-17T02:48:59.000"/>
        <d v="2020-09-17T04:27:01.000"/>
        <d v="2020-09-17T04:36:04.000"/>
        <d v="2020-09-17T08:43:23.000"/>
        <d v="2020-09-17T09:43:40.000"/>
        <d v="2020-09-17T10:24:34.000"/>
        <d v="2020-09-17T12:09:10.000"/>
        <d v="2020-09-17T12:34:11.000"/>
        <d v="2020-09-17T13:19:42.000"/>
        <d v="2020-09-17T17:53:49.000"/>
        <d v="2020-09-17T18:32:31.000"/>
        <d v="2020-09-17T19:20:25.000"/>
        <d v="2020-09-17T21:27:29.000"/>
        <d v="2020-09-18T09:21:48.000"/>
        <d v="2020-09-18T09:55:58.000"/>
        <d v="2020-09-18T12:58:21.000"/>
        <d v="2020-09-18T14:21:28.000"/>
        <d v="2020-09-19T09:51:34.000"/>
        <d v="2020-09-19T10:17:04.000"/>
        <d v="2020-09-19T23:49:52.000"/>
        <d v="2020-09-21T20:25:29.000"/>
        <d v="2020-09-23T07:00:56.000"/>
        <d v="2020-10-05T21:05:42.000"/>
        <d v="2020-10-18T07:04:49.000"/>
        <d v="2020-10-19T23:32:03.000"/>
        <d v="2020-10-06T23:00:01.000"/>
        <d v="2020-10-13T02:57:10.000"/>
        <d v="2020-10-13T00:05:53.000"/>
        <d v="2020-09-14T04:28:46.000"/>
        <d v="2020-09-14T18:23:39.000"/>
      </sharedItems>
      <fieldGroup par="68" base="22">
        <rangePr groupBy="hours" autoEnd="1" autoStart="1" startDate="2020-09-14T04:28:46.000" endDate="2020-10-20T11:34:58.000"/>
        <groupItems count="26">
          <s v="&lt;9/14/2020"/>
          <s v="12 AM"/>
          <s v="1 AM"/>
          <s v="2 AM"/>
          <s v="3 AM"/>
          <s v="4 AM"/>
          <s v="5 AM"/>
          <s v="6 AM"/>
          <s v="7 AM"/>
          <s v="8 AM"/>
          <s v="9 AM"/>
          <s v="10 AM"/>
          <s v="11 AM"/>
          <s v="12 PM"/>
          <s v="1 PM"/>
          <s v="2 PM"/>
          <s v="3 PM"/>
          <s v="4 PM"/>
          <s v="5 PM"/>
          <s v="6 PM"/>
          <s v="7 PM"/>
          <s v="8 PM"/>
          <s v="9 PM"/>
          <s v="10 PM"/>
          <s v="11 PM"/>
          <s v="&gt;10/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Blank="1"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4T04:28:46.000" endDate="2020-10-20T11:34:58.000"/>
        <groupItems count="368">
          <s v="&lt;9/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20"/>
        </groupItems>
      </fieldGroup>
    </cacheField>
    <cacheField name="Months" databaseField="0">
      <sharedItems containsMixedTypes="0" count="0"/>
      <fieldGroup base="22">
        <rangePr groupBy="months" autoEnd="1" autoStart="1" startDate="2020-09-14T04:28:46.000" endDate="2020-10-20T11:34:58.000"/>
        <groupItems count="14">
          <s v="&lt;9/14/2020"/>
          <s v="Jan"/>
          <s v="Feb"/>
          <s v="Mar"/>
          <s v="Apr"/>
          <s v="May"/>
          <s v="Jun"/>
          <s v="Jul"/>
          <s v="Aug"/>
          <s v="Sep"/>
          <s v="Oct"/>
          <s v="Nov"/>
          <s v="Dec"/>
          <s v="&gt;10/20/2020"/>
        </groupItems>
      </fieldGroup>
    </cacheField>
    <cacheField name="Years" databaseField="0">
      <sharedItems containsMixedTypes="0" count="0"/>
      <fieldGroup base="22">
        <rangePr groupBy="years" autoEnd="1" autoStart="1" startDate="2020-09-14T04:28:46.000" endDate="2020-10-20T11:34:58.000"/>
        <groupItems count="3">
          <s v="&lt;9/14/2020"/>
          <s v="2020"/>
          <s v="&gt;10/20/2020"/>
        </groupItems>
      </fieldGroup>
    </cacheField>
  </cacheFields>
  <extLst>
    <ext xmlns:x14="http://schemas.microsoft.com/office/spreadsheetml/2009/9/main" uri="{725AE2AE-9491-48be-B2B4-4EB974FC3084}">
      <x14:pivotCacheDefinition pivotCacheId="1378083695"/>
    </ext>
  </extLst>
</pivotCacheDefinition>
</file>

<file path=xl/pivotCache/pivotCacheRecords1.xml><?xml version="1.0" encoding="utf-8"?>
<pivotCacheRecords xmlns="http://schemas.openxmlformats.org/spreadsheetml/2006/main" xmlns:r="http://schemas.openxmlformats.org/officeDocument/2006/relationships" count="193">
  <r>
    <s v="renitocaf123"/>
    <s v="ciscodevnet"/>
    <m/>
    <m/>
    <m/>
    <m/>
    <m/>
    <m/>
    <m/>
    <m/>
    <s v="No"/>
    <n v="3"/>
    <m/>
    <m/>
    <x v="0"/>
    <d v="2020-10-13T10:12:3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9624032451530757/23mvhU_Y_normal.jpg"/>
    <x v="0"/>
    <d v="2020-10-13T00:00:00.000"/>
    <s v="10:12:36"/>
    <s v="https://twitter.com/renitocaf123/status/1315958610355195906"/>
    <m/>
    <m/>
    <s v="1315958610355195906"/>
    <m/>
    <b v="0"/>
    <n v="0"/>
    <s v=""/>
    <b v="0"/>
    <s v="en"/>
    <m/>
    <s v=""/>
    <b v="0"/>
    <n v="287"/>
    <s v="1315805924636815360"/>
    <s v="Twitter for Android"/>
    <b v="0"/>
    <s v="1315805924636815360"/>
    <m/>
    <n v="1"/>
    <n v="0"/>
    <m/>
    <m/>
    <m/>
    <m/>
    <m/>
    <m/>
    <m/>
    <m/>
    <n v="1"/>
    <s v="1"/>
    <s v="1"/>
    <n v="2"/>
    <n v="4.545454545454546"/>
    <n v="0"/>
    <n v="0"/>
    <n v="0"/>
    <n v="0"/>
    <n v="42"/>
    <n v="95.45454545454545"/>
    <n v="44"/>
  </r>
  <r>
    <s v="_sriram12"/>
    <s v="ciscodevnet"/>
    <m/>
    <m/>
    <m/>
    <m/>
    <m/>
    <m/>
    <m/>
    <m/>
    <s v="No"/>
    <n v="4"/>
    <m/>
    <m/>
    <x v="0"/>
    <d v="2020-10-13T10:17:1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2259867474776064/6oLPKZ6-_normal.jpg"/>
    <x v="1"/>
    <d v="2020-10-13T00:00:00.000"/>
    <s v="10:17:12"/>
    <s v="https://twitter.com/_sriram12/status/1315959766288486401"/>
    <m/>
    <m/>
    <s v="1315959766288486401"/>
    <m/>
    <b v="0"/>
    <n v="0"/>
    <s v=""/>
    <b v="0"/>
    <s v="en"/>
    <m/>
    <s v=""/>
    <b v="0"/>
    <n v="287"/>
    <s v="1315805924636815360"/>
    <s v="Twitter for Android"/>
    <b v="0"/>
    <s v="1315805924636815360"/>
    <m/>
    <n v="1"/>
    <n v="0"/>
    <m/>
    <m/>
    <m/>
    <m/>
    <m/>
    <m/>
    <m/>
    <m/>
    <n v="1"/>
    <s v="1"/>
    <s v="1"/>
    <n v="2"/>
    <n v="4.545454545454546"/>
    <n v="0"/>
    <n v="0"/>
    <n v="0"/>
    <n v="0"/>
    <n v="42"/>
    <n v="95.45454545454545"/>
    <n v="44"/>
  </r>
  <r>
    <s v="mr_nitesh_09"/>
    <s v="ciscodevnet"/>
    <m/>
    <m/>
    <m/>
    <m/>
    <m/>
    <m/>
    <m/>
    <m/>
    <s v="No"/>
    <n v="5"/>
    <m/>
    <m/>
    <x v="0"/>
    <d v="2020-10-13T10:17:1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abs.twimg.com/sticky/default_profile_images/default_profile_normal.png"/>
    <x v="2"/>
    <d v="2020-10-13T00:00:00.000"/>
    <s v="10:17:16"/>
    <s v="https://twitter.com/mr_nitesh_09/status/1315959784177192960"/>
    <m/>
    <m/>
    <s v="1315959784177192960"/>
    <m/>
    <b v="0"/>
    <n v="0"/>
    <s v=""/>
    <b v="0"/>
    <s v="en"/>
    <m/>
    <s v=""/>
    <b v="0"/>
    <n v="287"/>
    <s v="1315805924636815360"/>
    <s v="Twitter for Android"/>
    <b v="0"/>
    <s v="1315805924636815360"/>
    <m/>
    <n v="1"/>
    <n v="0"/>
    <m/>
    <m/>
    <m/>
    <m/>
    <m/>
    <m/>
    <m/>
    <m/>
    <n v="1"/>
    <s v="1"/>
    <s v="1"/>
    <n v="2"/>
    <n v="4.545454545454546"/>
    <n v="0"/>
    <n v="0"/>
    <n v="0"/>
    <n v="0"/>
    <n v="42"/>
    <n v="95.45454545454545"/>
    <n v="44"/>
  </r>
  <r>
    <s v="saadahmansur"/>
    <s v="ciscodevnet"/>
    <m/>
    <m/>
    <m/>
    <m/>
    <m/>
    <m/>
    <m/>
    <m/>
    <s v="No"/>
    <n v="6"/>
    <m/>
    <m/>
    <x v="0"/>
    <d v="2020-10-13T10:19:5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34642352947384320/LiQTEs0O_normal.jpg"/>
    <x v="3"/>
    <d v="2020-10-13T00:00:00.000"/>
    <s v="10:19:58"/>
    <s v="https://twitter.com/saadahmansur/status/1315960463335649283"/>
    <m/>
    <m/>
    <s v="1315960463335649283"/>
    <m/>
    <b v="0"/>
    <n v="0"/>
    <s v=""/>
    <b v="0"/>
    <s v="en"/>
    <m/>
    <s v=""/>
    <b v="0"/>
    <n v="287"/>
    <s v="1315805924636815360"/>
    <s v="Twitter for Android"/>
    <b v="0"/>
    <s v="1315805924636815360"/>
    <m/>
    <n v="1"/>
    <n v="0"/>
    <m/>
    <m/>
    <m/>
    <m/>
    <m/>
    <m/>
    <m/>
    <m/>
    <n v="1"/>
    <s v="1"/>
    <s v="1"/>
    <n v="2"/>
    <n v="4.545454545454546"/>
    <n v="0"/>
    <n v="0"/>
    <n v="0"/>
    <n v="0"/>
    <n v="42"/>
    <n v="95.45454545454545"/>
    <n v="44"/>
  </r>
  <r>
    <s v="elopes01"/>
    <s v="ciscodevnet"/>
    <m/>
    <m/>
    <m/>
    <m/>
    <m/>
    <m/>
    <m/>
    <m/>
    <s v="No"/>
    <n v="7"/>
    <m/>
    <m/>
    <x v="0"/>
    <d v="2020-10-13T10:21:0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8532202083241984/GDCzBWka_normal.jpg"/>
    <x v="4"/>
    <d v="2020-10-13T00:00:00.000"/>
    <s v="10:21:06"/>
    <s v="https://twitter.com/elopes01/status/1315960749894889472"/>
    <m/>
    <m/>
    <s v="1315960749894889472"/>
    <m/>
    <b v="0"/>
    <n v="0"/>
    <s v=""/>
    <b v="0"/>
    <s v="en"/>
    <m/>
    <s v=""/>
    <b v="0"/>
    <n v="287"/>
    <s v="1315805924636815360"/>
    <s v="Twitter for Android"/>
    <b v="0"/>
    <s v="1315805924636815360"/>
    <m/>
    <n v="1"/>
    <n v="0"/>
    <m/>
    <m/>
    <m/>
    <m/>
    <m/>
    <m/>
    <m/>
    <m/>
    <n v="1"/>
    <s v="1"/>
    <s v="1"/>
    <n v="2"/>
    <n v="4.545454545454546"/>
    <n v="0"/>
    <n v="0"/>
    <n v="0"/>
    <n v="0"/>
    <n v="42"/>
    <n v="95.45454545454545"/>
    <n v="44"/>
  </r>
  <r>
    <s v="jamalopez33"/>
    <s v="ciscodevnet"/>
    <m/>
    <m/>
    <m/>
    <m/>
    <m/>
    <m/>
    <m/>
    <m/>
    <s v="No"/>
    <n v="8"/>
    <m/>
    <m/>
    <x v="0"/>
    <d v="2020-10-13T10:22:1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2676438838/75af6d0ea6050154de63ce176a0b8caf_normal.jpeg"/>
    <x v="5"/>
    <d v="2020-10-13T00:00:00.000"/>
    <s v="10:22:12"/>
    <s v="https://twitter.com/jamalopez33/status/1315961025066344450"/>
    <m/>
    <m/>
    <s v="1315961025066344450"/>
    <m/>
    <b v="0"/>
    <n v="0"/>
    <s v=""/>
    <b v="0"/>
    <s v="en"/>
    <m/>
    <s v=""/>
    <b v="0"/>
    <n v="287"/>
    <s v="1315805924636815360"/>
    <s v="Twitter Web App"/>
    <b v="0"/>
    <s v="1315805924636815360"/>
    <m/>
    <n v="1"/>
    <n v="0"/>
    <m/>
    <m/>
    <m/>
    <m/>
    <m/>
    <m/>
    <m/>
    <m/>
    <n v="1"/>
    <s v="1"/>
    <s v="1"/>
    <n v="2"/>
    <n v="4.545454545454546"/>
    <n v="0"/>
    <n v="0"/>
    <n v="0"/>
    <n v="0"/>
    <n v="42"/>
    <n v="95.45454545454545"/>
    <n v="44"/>
  </r>
  <r>
    <s v="sohonefertiti"/>
    <s v="ciscodevnet"/>
    <m/>
    <m/>
    <m/>
    <m/>
    <m/>
    <m/>
    <m/>
    <m/>
    <s v="No"/>
    <n v="9"/>
    <m/>
    <m/>
    <x v="0"/>
    <d v="2020-10-13T10:24:1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9657664276811778/yrRkEvTs_normal.jpg"/>
    <x v="6"/>
    <d v="2020-10-13T00:00:00.000"/>
    <s v="10:24:10"/>
    <s v="https://twitter.com/sohonefertiti/status/1315961521839669249"/>
    <m/>
    <m/>
    <s v="1315961521839669249"/>
    <m/>
    <b v="0"/>
    <n v="0"/>
    <s v=""/>
    <b v="0"/>
    <s v="en"/>
    <m/>
    <s v=""/>
    <b v="0"/>
    <n v="287"/>
    <s v="1315805924636815360"/>
    <s v="Twitter for Android"/>
    <b v="0"/>
    <s v="1315805924636815360"/>
    <m/>
    <n v="1"/>
    <n v="0"/>
    <m/>
    <m/>
    <m/>
    <m/>
    <m/>
    <m/>
    <m/>
    <m/>
    <n v="1"/>
    <s v="1"/>
    <s v="1"/>
    <n v="2"/>
    <n v="4.545454545454546"/>
    <n v="0"/>
    <n v="0"/>
    <n v="0"/>
    <n v="0"/>
    <n v="42"/>
    <n v="95.45454545454545"/>
    <n v="44"/>
  </r>
  <r>
    <s v="amprakasa"/>
    <s v="ciscodevnet"/>
    <m/>
    <m/>
    <m/>
    <m/>
    <m/>
    <m/>
    <m/>
    <m/>
    <s v="No"/>
    <n v="10"/>
    <m/>
    <m/>
    <x v="0"/>
    <d v="2020-10-13T10:24:3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8603157128204288/FSXIgOxc_normal.jpg"/>
    <x v="7"/>
    <d v="2020-10-13T00:00:00.000"/>
    <s v="10:24:35"/>
    <s v="https://twitter.com/amprakasa/status/1315961623513759744"/>
    <m/>
    <m/>
    <s v="1315961623513759744"/>
    <m/>
    <b v="0"/>
    <n v="0"/>
    <s v=""/>
    <b v="0"/>
    <s v="en"/>
    <m/>
    <s v=""/>
    <b v="0"/>
    <n v="287"/>
    <s v="1315805924636815360"/>
    <s v="Twitter for Android"/>
    <b v="0"/>
    <s v="1315805924636815360"/>
    <m/>
    <n v="1"/>
    <n v="0"/>
    <m/>
    <m/>
    <m/>
    <m/>
    <m/>
    <m/>
    <m/>
    <m/>
    <n v="1"/>
    <s v="1"/>
    <s v="1"/>
    <n v="2"/>
    <n v="4.545454545454546"/>
    <n v="0"/>
    <n v="0"/>
    <n v="0"/>
    <n v="0"/>
    <n v="42"/>
    <n v="95.45454545454545"/>
    <n v="44"/>
  </r>
  <r>
    <s v="ludovicdew"/>
    <s v="ciscodevnet"/>
    <m/>
    <m/>
    <m/>
    <m/>
    <m/>
    <m/>
    <m/>
    <m/>
    <s v="No"/>
    <n v="11"/>
    <m/>
    <m/>
    <x v="0"/>
    <d v="2020-10-13T10:24:3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4729829401604096/totY6mlE_normal.jpg"/>
    <x v="8"/>
    <d v="2020-10-13T00:00:00.000"/>
    <s v="10:24:36"/>
    <s v="https://twitter.com/ludovicdew/status/1315961630530961409"/>
    <m/>
    <m/>
    <s v="1315961630530961409"/>
    <m/>
    <b v="0"/>
    <n v="0"/>
    <s v=""/>
    <b v="0"/>
    <s v="en"/>
    <m/>
    <s v=""/>
    <b v="0"/>
    <n v="287"/>
    <s v="1315805924636815360"/>
    <s v="Twitter for Android"/>
    <b v="0"/>
    <s v="1315805924636815360"/>
    <m/>
    <n v="1"/>
    <n v="0"/>
    <m/>
    <m/>
    <m/>
    <m/>
    <m/>
    <m/>
    <m/>
    <m/>
    <n v="1"/>
    <s v="1"/>
    <s v="1"/>
    <n v="2"/>
    <n v="4.545454545454546"/>
    <n v="0"/>
    <n v="0"/>
    <n v="0"/>
    <n v="0"/>
    <n v="42"/>
    <n v="95.45454545454545"/>
    <n v="44"/>
  </r>
  <r>
    <s v="bozhan_yx"/>
    <s v="ciscodevnet"/>
    <m/>
    <m/>
    <m/>
    <m/>
    <m/>
    <m/>
    <m/>
    <m/>
    <s v="No"/>
    <n v="12"/>
    <m/>
    <m/>
    <x v="0"/>
    <d v="2020-10-13T10:25:3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9234501277483014/W3ngPFlP_normal.jpg"/>
    <x v="9"/>
    <d v="2020-10-13T00:00:00.000"/>
    <s v="10:25:35"/>
    <s v="https://twitter.com/bozhan_yx/status/1315961875096502273"/>
    <m/>
    <m/>
    <s v="1315961875096502273"/>
    <m/>
    <b v="0"/>
    <n v="0"/>
    <s v=""/>
    <b v="0"/>
    <s v="en"/>
    <m/>
    <s v=""/>
    <b v="0"/>
    <n v="287"/>
    <s v="1315805924636815360"/>
    <s v="Twitter for Android"/>
    <b v="0"/>
    <s v="1315805924636815360"/>
    <m/>
    <n v="1"/>
    <n v="0"/>
    <m/>
    <m/>
    <m/>
    <m/>
    <m/>
    <m/>
    <m/>
    <m/>
    <n v="1"/>
    <s v="1"/>
    <s v="1"/>
    <n v="2"/>
    <n v="4.545454545454546"/>
    <n v="0"/>
    <n v="0"/>
    <n v="0"/>
    <n v="0"/>
    <n v="42"/>
    <n v="95.45454545454545"/>
    <n v="44"/>
  </r>
  <r>
    <s v="hafifahm723"/>
    <s v="ciscodevnet"/>
    <m/>
    <m/>
    <m/>
    <m/>
    <m/>
    <m/>
    <m/>
    <m/>
    <s v="No"/>
    <n v="13"/>
    <m/>
    <m/>
    <x v="0"/>
    <d v="2020-10-13T10:25:4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5286275876777985/qTN9utGR_normal.jpg"/>
    <x v="10"/>
    <d v="2020-10-13T00:00:00.000"/>
    <s v="10:25:40"/>
    <s v="https://twitter.com/hafifahm723/status/1315961898488094726"/>
    <m/>
    <m/>
    <s v="1315961898488094726"/>
    <m/>
    <b v="0"/>
    <n v="0"/>
    <s v=""/>
    <b v="0"/>
    <s v="en"/>
    <m/>
    <s v=""/>
    <b v="0"/>
    <n v="287"/>
    <s v="1315805924636815360"/>
    <s v="Twitter for Android"/>
    <b v="0"/>
    <s v="1315805924636815360"/>
    <m/>
    <n v="1"/>
    <n v="0"/>
    <m/>
    <m/>
    <m/>
    <m/>
    <m/>
    <m/>
    <m/>
    <m/>
    <n v="1"/>
    <s v="1"/>
    <s v="1"/>
    <n v="2"/>
    <n v="4.545454545454546"/>
    <n v="0"/>
    <n v="0"/>
    <n v="0"/>
    <n v="0"/>
    <n v="42"/>
    <n v="95.45454545454545"/>
    <n v="44"/>
  </r>
  <r>
    <s v="teresamdvignola"/>
    <s v="ciscodevnet"/>
    <m/>
    <m/>
    <m/>
    <m/>
    <m/>
    <m/>
    <m/>
    <m/>
    <s v="No"/>
    <n v="14"/>
    <m/>
    <m/>
    <x v="0"/>
    <d v="2020-10-13T10:26:1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541727435180765184/lm3JeeoG_normal.jpeg"/>
    <x v="11"/>
    <d v="2020-10-13T00:00:00.000"/>
    <s v="10:26:15"/>
    <s v="https://twitter.com/teresamdvignola/status/1315962046572302336"/>
    <m/>
    <m/>
    <s v="1315962046572302336"/>
    <m/>
    <b v="0"/>
    <n v="0"/>
    <s v=""/>
    <b v="0"/>
    <s v="en"/>
    <m/>
    <s v=""/>
    <b v="0"/>
    <n v="287"/>
    <s v="1315805924636815360"/>
    <s v="Twitter for Android"/>
    <b v="0"/>
    <s v="1315805924636815360"/>
    <m/>
    <n v="1"/>
    <n v="0"/>
    <m/>
    <m/>
    <m/>
    <m/>
    <m/>
    <m/>
    <m/>
    <m/>
    <n v="1"/>
    <s v="1"/>
    <s v="1"/>
    <n v="2"/>
    <n v="4.545454545454546"/>
    <n v="0"/>
    <n v="0"/>
    <n v="0"/>
    <n v="0"/>
    <n v="42"/>
    <n v="95.45454545454545"/>
    <n v="44"/>
  </r>
  <r>
    <s v="angelinadeny"/>
    <s v="ciscodevnet"/>
    <m/>
    <m/>
    <m/>
    <m/>
    <m/>
    <m/>
    <m/>
    <m/>
    <s v="No"/>
    <n v="15"/>
    <m/>
    <m/>
    <x v="0"/>
    <d v="2020-10-13T10:27:2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5677178487476224/nDa4p8hv_normal.jpg"/>
    <x v="12"/>
    <d v="2020-10-13T00:00:00.000"/>
    <s v="10:27:20"/>
    <s v="https://twitter.com/angelinadeny/status/1315962318467944448"/>
    <m/>
    <m/>
    <s v="1315962318467944448"/>
    <m/>
    <b v="0"/>
    <n v="0"/>
    <s v=""/>
    <b v="0"/>
    <s v="en"/>
    <m/>
    <s v=""/>
    <b v="0"/>
    <n v="287"/>
    <s v="1315805924636815360"/>
    <s v="Twitter for Android"/>
    <b v="0"/>
    <s v="1315805924636815360"/>
    <m/>
    <n v="1"/>
    <n v="0"/>
    <m/>
    <m/>
    <m/>
    <m/>
    <m/>
    <m/>
    <m/>
    <m/>
    <n v="1"/>
    <s v="1"/>
    <s v="1"/>
    <n v="2"/>
    <n v="4.545454545454546"/>
    <n v="0"/>
    <n v="0"/>
    <n v="0"/>
    <n v="0"/>
    <n v="42"/>
    <n v="95.45454545454545"/>
    <n v="44"/>
  </r>
  <r>
    <s v="mmone82325779"/>
    <s v="ciscodevnet"/>
    <m/>
    <m/>
    <m/>
    <m/>
    <m/>
    <m/>
    <m/>
    <m/>
    <s v="No"/>
    <n v="16"/>
    <m/>
    <m/>
    <x v="0"/>
    <d v="2020-10-13T10:32:1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83730827600228357/N5GTlK20_normal.jpg"/>
    <x v="13"/>
    <d v="2020-10-13T00:00:00.000"/>
    <s v="10:32:16"/>
    <s v="https://twitter.com/mmone82325779/status/1315963560724295680"/>
    <m/>
    <m/>
    <s v="1315963560724295680"/>
    <m/>
    <b v="0"/>
    <n v="0"/>
    <s v=""/>
    <b v="0"/>
    <s v="en"/>
    <m/>
    <s v=""/>
    <b v="0"/>
    <n v="287"/>
    <s v="1315805924636815360"/>
    <s v="Twitter for iPhone"/>
    <b v="0"/>
    <s v="1315805924636815360"/>
    <m/>
    <n v="1"/>
    <n v="0"/>
    <m/>
    <m/>
    <m/>
    <m/>
    <m/>
    <m/>
    <m/>
    <m/>
    <n v="1"/>
    <s v="1"/>
    <s v="1"/>
    <n v="2"/>
    <n v="4.545454545454546"/>
    <n v="0"/>
    <n v="0"/>
    <n v="0"/>
    <n v="0"/>
    <n v="42"/>
    <n v="95.45454545454545"/>
    <n v="44"/>
  </r>
  <r>
    <s v="suvashisv"/>
    <s v="ciscodevnet"/>
    <m/>
    <m/>
    <m/>
    <m/>
    <m/>
    <m/>
    <m/>
    <m/>
    <s v="No"/>
    <n v="17"/>
    <m/>
    <m/>
    <x v="0"/>
    <d v="2020-10-13T10:32:5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2663508383854592/WgrlCASb_normal.jpg"/>
    <x v="14"/>
    <d v="2020-10-13T00:00:00.000"/>
    <s v="10:32:54"/>
    <s v="https://twitter.com/suvashisv/status/1315963719352942598"/>
    <m/>
    <m/>
    <s v="1315963719352942598"/>
    <m/>
    <b v="0"/>
    <n v="0"/>
    <s v=""/>
    <b v="0"/>
    <s v="en"/>
    <m/>
    <s v=""/>
    <b v="0"/>
    <n v="287"/>
    <s v="1315805924636815360"/>
    <s v="Twitter for Android"/>
    <b v="0"/>
    <s v="1315805924636815360"/>
    <m/>
    <n v="1"/>
    <n v="0"/>
    <m/>
    <m/>
    <m/>
    <m/>
    <m/>
    <m/>
    <m/>
    <m/>
    <n v="1"/>
    <s v="1"/>
    <s v="1"/>
    <n v="2"/>
    <n v="4.545454545454546"/>
    <n v="0"/>
    <n v="0"/>
    <n v="0"/>
    <n v="0"/>
    <n v="42"/>
    <n v="95.45454545454545"/>
    <n v="44"/>
  </r>
  <r>
    <s v="draftsmanwolf"/>
    <s v="ciscodevnet"/>
    <m/>
    <m/>
    <m/>
    <m/>
    <m/>
    <m/>
    <m/>
    <m/>
    <s v="No"/>
    <n v="18"/>
    <m/>
    <m/>
    <x v="0"/>
    <d v="2020-10-13T10:33:0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9063121080799235/6iUybBuP_normal.jpg"/>
    <x v="15"/>
    <d v="2020-10-13T00:00:00.000"/>
    <s v="10:33:05"/>
    <s v="https://twitter.com/draftsmanwolf/status/1315963764752240641"/>
    <m/>
    <m/>
    <s v="1315963764752240641"/>
    <m/>
    <b v="0"/>
    <n v="0"/>
    <s v=""/>
    <b v="0"/>
    <s v="en"/>
    <m/>
    <s v=""/>
    <b v="0"/>
    <n v="287"/>
    <s v="1315805924636815360"/>
    <s v="Twitter for iPhone"/>
    <b v="0"/>
    <s v="1315805924636815360"/>
    <m/>
    <n v="1"/>
    <n v="0"/>
    <m/>
    <m/>
    <m/>
    <m/>
    <m/>
    <m/>
    <m/>
    <m/>
    <n v="1"/>
    <s v="1"/>
    <s v="1"/>
    <n v="2"/>
    <n v="4.545454545454546"/>
    <n v="0"/>
    <n v="0"/>
    <n v="0"/>
    <n v="0"/>
    <n v="42"/>
    <n v="95.45454545454545"/>
    <n v="44"/>
  </r>
  <r>
    <s v="correaflavio"/>
    <s v="ciscodevnet"/>
    <m/>
    <m/>
    <m/>
    <m/>
    <m/>
    <m/>
    <m/>
    <m/>
    <s v="No"/>
    <n v="19"/>
    <m/>
    <m/>
    <x v="0"/>
    <d v="2020-10-13T10:33:3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036055686126415873/w9evrtPN_normal.jpg"/>
    <x v="16"/>
    <d v="2020-10-13T00:00:00.000"/>
    <s v="10:33:34"/>
    <s v="https://twitter.com/correaflavio/status/1315963886806462467"/>
    <m/>
    <m/>
    <s v="1315963886806462467"/>
    <m/>
    <b v="0"/>
    <n v="0"/>
    <s v=""/>
    <b v="0"/>
    <s v="en"/>
    <m/>
    <s v=""/>
    <b v="0"/>
    <n v="287"/>
    <s v="1315805924636815360"/>
    <s v="Twitter for iPhone"/>
    <b v="0"/>
    <s v="1315805924636815360"/>
    <m/>
    <n v="1"/>
    <n v="0"/>
    <m/>
    <m/>
    <m/>
    <m/>
    <m/>
    <m/>
    <m/>
    <m/>
    <n v="1"/>
    <s v="1"/>
    <s v="1"/>
    <n v="2"/>
    <n v="4.545454545454546"/>
    <n v="0"/>
    <n v="0"/>
    <n v="0"/>
    <n v="0"/>
    <n v="42"/>
    <n v="95.45454545454545"/>
    <n v="44"/>
  </r>
  <r>
    <s v="ikabir177"/>
    <s v="ciscodevnet"/>
    <m/>
    <m/>
    <m/>
    <m/>
    <m/>
    <m/>
    <m/>
    <m/>
    <s v="No"/>
    <n v="20"/>
    <m/>
    <m/>
    <x v="0"/>
    <d v="2020-10-13T10:34:3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3034039951912960/hTHsFO-b_normal.jpg"/>
    <x v="17"/>
    <d v="2020-10-13T00:00:00.000"/>
    <s v="10:34:36"/>
    <s v="https://twitter.com/ikabir177/status/1315964144277835777"/>
    <m/>
    <m/>
    <s v="1315964144277835777"/>
    <m/>
    <b v="0"/>
    <n v="0"/>
    <s v=""/>
    <b v="0"/>
    <s v="en"/>
    <m/>
    <s v=""/>
    <b v="0"/>
    <n v="287"/>
    <s v="1315805924636815360"/>
    <s v="Twitter for Android"/>
    <b v="0"/>
    <s v="1315805924636815360"/>
    <m/>
    <n v="1"/>
    <n v="0"/>
    <m/>
    <m/>
    <m/>
    <m/>
    <m/>
    <m/>
    <m/>
    <m/>
    <n v="1"/>
    <s v="1"/>
    <s v="1"/>
    <n v="2"/>
    <n v="4.545454545454546"/>
    <n v="0"/>
    <n v="0"/>
    <n v="0"/>
    <n v="0"/>
    <n v="42"/>
    <n v="95.45454545454545"/>
    <n v="44"/>
  </r>
  <r>
    <s v="josemarin84"/>
    <s v="ciscodevnet"/>
    <m/>
    <m/>
    <m/>
    <m/>
    <m/>
    <m/>
    <m/>
    <m/>
    <s v="No"/>
    <n v="21"/>
    <m/>
    <m/>
    <x v="0"/>
    <d v="2020-10-13T10:35:0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378800000695112270/d8135ff4b156733be844ecfea78660ae_normal.jpeg"/>
    <x v="18"/>
    <d v="2020-10-13T00:00:00.000"/>
    <s v="10:35:02"/>
    <s v="https://twitter.com/josemarin84/status/1315964253246033920"/>
    <m/>
    <m/>
    <s v="1315964253246033920"/>
    <m/>
    <b v="0"/>
    <n v="0"/>
    <s v=""/>
    <b v="0"/>
    <s v="en"/>
    <m/>
    <s v=""/>
    <b v="0"/>
    <n v="287"/>
    <s v="1315805924636815360"/>
    <s v="Twitter for iPhone"/>
    <b v="0"/>
    <s v="1315805924636815360"/>
    <m/>
    <n v="1"/>
    <n v="0"/>
    <m/>
    <m/>
    <m/>
    <m/>
    <m/>
    <m/>
    <m/>
    <m/>
    <n v="1"/>
    <s v="1"/>
    <s v="1"/>
    <n v="2"/>
    <n v="4.545454545454546"/>
    <n v="0"/>
    <n v="0"/>
    <n v="0"/>
    <n v="0"/>
    <n v="42"/>
    <n v="95.45454545454545"/>
    <n v="44"/>
  </r>
  <r>
    <s v="ceaser_august"/>
    <s v="ciscodevnet"/>
    <m/>
    <m/>
    <m/>
    <m/>
    <m/>
    <m/>
    <m/>
    <m/>
    <s v="No"/>
    <n v="22"/>
    <m/>
    <m/>
    <x v="0"/>
    <d v="2020-10-13T10:35:1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4994207841488897/u5vr4v8m_normal.jpg"/>
    <x v="19"/>
    <d v="2020-10-13T00:00:00.000"/>
    <s v="10:35:17"/>
    <s v="https://twitter.com/ceaser_august/status/1315964317133672448"/>
    <m/>
    <m/>
    <s v="1315964317133672448"/>
    <m/>
    <b v="0"/>
    <n v="0"/>
    <s v=""/>
    <b v="0"/>
    <s v="en"/>
    <m/>
    <s v=""/>
    <b v="0"/>
    <n v="287"/>
    <s v="1315805924636815360"/>
    <s v="Twitter for iPhone"/>
    <b v="0"/>
    <s v="1315805924636815360"/>
    <m/>
    <n v="1"/>
    <n v="0"/>
    <m/>
    <m/>
    <m/>
    <m/>
    <m/>
    <m/>
    <m/>
    <m/>
    <n v="1"/>
    <s v="1"/>
    <s v="1"/>
    <n v="2"/>
    <n v="4.545454545454546"/>
    <n v="0"/>
    <n v="0"/>
    <n v="0"/>
    <n v="0"/>
    <n v="42"/>
    <n v="95.45454545454545"/>
    <n v="44"/>
  </r>
  <r>
    <s v="dianamolinacer1"/>
    <s v="ciscodevnet"/>
    <m/>
    <m/>
    <m/>
    <m/>
    <m/>
    <m/>
    <m/>
    <m/>
    <s v="No"/>
    <n v="23"/>
    <m/>
    <m/>
    <x v="0"/>
    <d v="2020-10-13T10:36:3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87822634999308291/lwsqWR4b_normal.jpg"/>
    <x v="20"/>
    <d v="2020-10-13T00:00:00.000"/>
    <s v="10:36:36"/>
    <s v="https://twitter.com/dianamolinacer1/status/1315964649133744128"/>
    <m/>
    <m/>
    <s v="1315964649133744128"/>
    <m/>
    <b v="0"/>
    <n v="0"/>
    <s v=""/>
    <b v="0"/>
    <s v="en"/>
    <m/>
    <s v=""/>
    <b v="0"/>
    <n v="287"/>
    <s v="1315805924636815360"/>
    <s v="Twitter for iPhone"/>
    <b v="0"/>
    <s v="1315805924636815360"/>
    <m/>
    <n v="1"/>
    <n v="0"/>
    <m/>
    <m/>
    <m/>
    <m/>
    <m/>
    <m/>
    <m/>
    <m/>
    <n v="1"/>
    <s v="1"/>
    <s v="1"/>
    <n v="2"/>
    <n v="4.545454545454546"/>
    <n v="0"/>
    <n v="0"/>
    <n v="0"/>
    <n v="0"/>
    <n v="42"/>
    <n v="95.45454545454545"/>
    <n v="44"/>
  </r>
  <r>
    <s v="mpvzulia3"/>
    <s v="ciscodevnet"/>
    <m/>
    <m/>
    <m/>
    <m/>
    <m/>
    <m/>
    <m/>
    <m/>
    <s v="No"/>
    <n v="24"/>
    <m/>
    <m/>
    <x v="0"/>
    <d v="2020-10-13T10:37:2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54659063406907393/KfucFF2A_normal.jpg"/>
    <x v="21"/>
    <d v="2020-10-13T00:00:00.000"/>
    <s v="10:37:20"/>
    <s v="https://twitter.com/mpvzulia3/status/1315964832928149506"/>
    <m/>
    <m/>
    <s v="1315964832928149506"/>
    <m/>
    <b v="0"/>
    <n v="0"/>
    <s v=""/>
    <b v="0"/>
    <s v="en"/>
    <m/>
    <s v=""/>
    <b v="0"/>
    <n v="287"/>
    <s v="1315805924636815360"/>
    <s v="Twitter for Android"/>
    <b v="0"/>
    <s v="1315805924636815360"/>
    <m/>
    <n v="1"/>
    <n v="0"/>
    <m/>
    <m/>
    <m/>
    <m/>
    <m/>
    <m/>
    <m/>
    <m/>
    <n v="1"/>
    <s v="1"/>
    <s v="1"/>
    <n v="2"/>
    <n v="4.545454545454546"/>
    <n v="0"/>
    <n v="0"/>
    <n v="0"/>
    <n v="0"/>
    <n v="42"/>
    <n v="95.45454545454545"/>
    <n v="44"/>
  </r>
  <r>
    <s v="uffs2vpwidvwbhj"/>
    <s v="ciscodevnet"/>
    <m/>
    <m/>
    <m/>
    <m/>
    <m/>
    <m/>
    <m/>
    <m/>
    <s v="No"/>
    <n v="25"/>
    <m/>
    <m/>
    <x v="0"/>
    <d v="2020-10-13T10:37:2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2239487146024960/9Y73svZ__normal.jpg"/>
    <x v="22"/>
    <d v="2020-10-13T00:00:00.000"/>
    <s v="10:37:28"/>
    <s v="https://twitter.com/uffs2vpwidvwbhj/status/1315964867883360262"/>
    <m/>
    <m/>
    <s v="1315964867883360262"/>
    <m/>
    <b v="0"/>
    <n v="0"/>
    <s v=""/>
    <b v="0"/>
    <s v="en"/>
    <m/>
    <s v=""/>
    <b v="0"/>
    <n v="287"/>
    <s v="1315805924636815360"/>
    <s v="Twitter for iPhone"/>
    <b v="0"/>
    <s v="1315805924636815360"/>
    <m/>
    <n v="1"/>
    <n v="0"/>
    <m/>
    <m/>
    <m/>
    <m/>
    <m/>
    <m/>
    <m/>
    <m/>
    <n v="1"/>
    <s v="1"/>
    <s v="1"/>
    <n v="2"/>
    <n v="4.545454545454546"/>
    <n v="0"/>
    <n v="0"/>
    <n v="0"/>
    <n v="0"/>
    <n v="42"/>
    <n v="95.45454545454545"/>
    <n v="44"/>
  </r>
  <r>
    <s v="monickred1"/>
    <s v="ciscodevnet"/>
    <m/>
    <m/>
    <m/>
    <m/>
    <m/>
    <m/>
    <m/>
    <m/>
    <s v="No"/>
    <n v="26"/>
    <m/>
    <m/>
    <x v="0"/>
    <d v="2020-10-13T10:37:3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4212253013471246/qa_nv_sH_normal.jpg"/>
    <x v="23"/>
    <d v="2020-10-13T00:00:00.000"/>
    <s v="10:37:37"/>
    <s v="https://twitter.com/monickred1/status/1315964907016409090"/>
    <m/>
    <m/>
    <s v="1315964907016409090"/>
    <m/>
    <b v="0"/>
    <n v="0"/>
    <s v=""/>
    <b v="0"/>
    <s v="en"/>
    <m/>
    <s v=""/>
    <b v="0"/>
    <n v="287"/>
    <s v="1315805924636815360"/>
    <s v="Twitter for Android"/>
    <b v="0"/>
    <s v="1315805924636815360"/>
    <m/>
    <n v="1"/>
    <n v="0"/>
    <m/>
    <m/>
    <m/>
    <m/>
    <m/>
    <m/>
    <m/>
    <m/>
    <n v="1"/>
    <s v="1"/>
    <s v="1"/>
    <n v="2"/>
    <n v="4.545454545454546"/>
    <n v="0"/>
    <n v="0"/>
    <n v="0"/>
    <n v="0"/>
    <n v="42"/>
    <n v="95.45454545454545"/>
    <n v="44"/>
  </r>
  <r>
    <s v="ranger_64"/>
    <s v="ciscodevnet"/>
    <m/>
    <m/>
    <m/>
    <m/>
    <m/>
    <m/>
    <m/>
    <m/>
    <s v="No"/>
    <n v="27"/>
    <m/>
    <m/>
    <x v="0"/>
    <d v="2020-10-13T10:38:2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5597788613230592/XNeBZw2B_normal.jpg"/>
    <x v="24"/>
    <d v="2020-10-13T00:00:00.000"/>
    <s v="10:38:24"/>
    <s v="https://twitter.com/ranger_64/status/1315965103083196416"/>
    <m/>
    <m/>
    <s v="1315965103083196416"/>
    <m/>
    <b v="0"/>
    <n v="0"/>
    <s v=""/>
    <b v="0"/>
    <s v="en"/>
    <m/>
    <s v=""/>
    <b v="0"/>
    <n v="287"/>
    <s v="1315805924636815360"/>
    <s v="Twitter for Android"/>
    <b v="0"/>
    <s v="1315805924636815360"/>
    <m/>
    <n v="1"/>
    <n v="0"/>
    <m/>
    <m/>
    <m/>
    <m/>
    <m/>
    <m/>
    <m/>
    <m/>
    <n v="1"/>
    <s v="1"/>
    <s v="1"/>
    <n v="2"/>
    <n v="4.545454545454546"/>
    <n v="0"/>
    <n v="0"/>
    <n v="0"/>
    <n v="0"/>
    <n v="42"/>
    <n v="95.45454545454545"/>
    <n v="44"/>
  </r>
  <r>
    <s v="cassalussama"/>
    <s v="ciscodevnet"/>
    <m/>
    <m/>
    <m/>
    <m/>
    <m/>
    <m/>
    <m/>
    <m/>
    <s v="No"/>
    <n v="28"/>
    <m/>
    <m/>
    <x v="0"/>
    <d v="2020-10-13T10:39:0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4013285352714241/g3fm9IUP_normal.jpg"/>
    <x v="25"/>
    <d v="2020-10-13T00:00:00.000"/>
    <s v="10:39:02"/>
    <s v="https://twitter.com/cassalussama/status/1315965262567559169"/>
    <m/>
    <m/>
    <s v="1315965262567559169"/>
    <m/>
    <b v="0"/>
    <n v="0"/>
    <s v=""/>
    <b v="0"/>
    <s v="en"/>
    <m/>
    <s v=""/>
    <b v="0"/>
    <n v="287"/>
    <s v="1315805924636815360"/>
    <s v="Twitter for Android"/>
    <b v="0"/>
    <s v="1315805924636815360"/>
    <m/>
    <n v="1"/>
    <n v="0"/>
    <m/>
    <m/>
    <m/>
    <m/>
    <m/>
    <m/>
    <m/>
    <m/>
    <n v="1"/>
    <s v="1"/>
    <s v="1"/>
    <n v="2"/>
    <n v="4.545454545454546"/>
    <n v="0"/>
    <n v="0"/>
    <n v="0"/>
    <n v="0"/>
    <n v="42"/>
    <n v="95.45454545454545"/>
    <n v="44"/>
  </r>
  <r>
    <s v="gordon_hogben"/>
    <s v="ciscodevnet"/>
    <m/>
    <m/>
    <m/>
    <m/>
    <m/>
    <m/>
    <m/>
    <m/>
    <s v="No"/>
    <n v="29"/>
    <m/>
    <m/>
    <x v="0"/>
    <d v="2020-10-13T10:39:1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4264496198778883/WCsjK4oT_normal.jpg"/>
    <x v="26"/>
    <d v="2020-10-13T00:00:00.000"/>
    <s v="10:39:19"/>
    <s v="https://twitter.com/gordon_hogben/status/1315965331207323649"/>
    <m/>
    <m/>
    <s v="1315965331207323649"/>
    <m/>
    <b v="0"/>
    <n v="0"/>
    <s v=""/>
    <b v="0"/>
    <s v="en"/>
    <m/>
    <s v=""/>
    <b v="0"/>
    <n v="287"/>
    <s v="1315805924636815360"/>
    <s v="Twitter for iPhone"/>
    <b v="0"/>
    <s v="1315805924636815360"/>
    <m/>
    <n v="1"/>
    <n v="0"/>
    <m/>
    <m/>
    <m/>
    <m/>
    <m/>
    <m/>
    <m/>
    <m/>
    <n v="1"/>
    <s v="1"/>
    <s v="1"/>
    <n v="2"/>
    <n v="4.545454545454546"/>
    <n v="0"/>
    <n v="0"/>
    <n v="0"/>
    <n v="0"/>
    <n v="42"/>
    <n v="95.45454545454545"/>
    <n v="44"/>
  </r>
  <r>
    <s v="ardanayik"/>
    <s v="ciscodevnet"/>
    <m/>
    <m/>
    <m/>
    <m/>
    <m/>
    <m/>
    <m/>
    <m/>
    <s v="No"/>
    <n v="30"/>
    <m/>
    <m/>
    <x v="0"/>
    <d v="2020-10-13T10:39:2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102008586333347840/G53eGx_u_normal.jpg"/>
    <x v="27"/>
    <d v="2020-10-13T00:00:00.000"/>
    <s v="10:39:24"/>
    <s v="https://twitter.com/ardanayik/status/1315965355915833344"/>
    <m/>
    <m/>
    <s v="1315965355915833344"/>
    <m/>
    <b v="0"/>
    <n v="0"/>
    <s v=""/>
    <b v="0"/>
    <s v="en"/>
    <m/>
    <s v=""/>
    <b v="0"/>
    <n v="287"/>
    <s v="1315805924636815360"/>
    <s v="Twitter for Android"/>
    <b v="0"/>
    <s v="1315805924636815360"/>
    <m/>
    <n v="1"/>
    <n v="0"/>
    <m/>
    <m/>
    <m/>
    <m/>
    <m/>
    <m/>
    <m/>
    <m/>
    <n v="1"/>
    <s v="1"/>
    <s v="1"/>
    <n v="2"/>
    <n v="4.545454545454546"/>
    <n v="0"/>
    <n v="0"/>
    <n v="0"/>
    <n v="0"/>
    <n v="42"/>
    <n v="95.45454545454545"/>
    <n v="44"/>
  </r>
  <r>
    <s v="atfdumont"/>
    <s v="ciscodevnet"/>
    <m/>
    <m/>
    <m/>
    <m/>
    <m/>
    <m/>
    <m/>
    <m/>
    <s v="No"/>
    <n v="31"/>
    <m/>
    <m/>
    <x v="0"/>
    <d v="2020-10-13T10:39:3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83091288523448320/6t3DBwSq_normal.jpg"/>
    <x v="28"/>
    <d v="2020-10-13T00:00:00.000"/>
    <s v="10:39:33"/>
    <s v="https://twitter.com/atfdumont/status/1315965392884465665"/>
    <m/>
    <m/>
    <s v="1315965392884465665"/>
    <m/>
    <b v="0"/>
    <n v="0"/>
    <s v=""/>
    <b v="0"/>
    <s v="en"/>
    <m/>
    <s v=""/>
    <b v="0"/>
    <n v="287"/>
    <s v="1315805924636815360"/>
    <s v="Twitter Web App"/>
    <b v="0"/>
    <s v="1315805924636815360"/>
    <m/>
    <n v="1"/>
    <n v="0"/>
    <m/>
    <m/>
    <m/>
    <m/>
    <m/>
    <m/>
    <m/>
    <m/>
    <n v="1"/>
    <s v="1"/>
    <s v="1"/>
    <n v="2"/>
    <n v="4.545454545454546"/>
    <n v="0"/>
    <n v="0"/>
    <n v="0"/>
    <n v="0"/>
    <n v="42"/>
    <n v="95.45454545454545"/>
    <n v="44"/>
  </r>
  <r>
    <s v="shraddhanandtr7"/>
    <s v="ciscodevnet"/>
    <m/>
    <m/>
    <m/>
    <m/>
    <m/>
    <m/>
    <m/>
    <m/>
    <s v="No"/>
    <n v="32"/>
    <m/>
    <m/>
    <x v="0"/>
    <d v="2020-10-13T10:40:0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35161781263364096/XMmH0VnR_normal.jpg"/>
    <x v="29"/>
    <d v="2020-10-13T00:00:00.000"/>
    <s v="10:40:08"/>
    <s v="https://twitter.com/shraddhanandtr7/status/1315965539429228544"/>
    <m/>
    <m/>
    <s v="1315965539429228544"/>
    <m/>
    <b v="0"/>
    <n v="0"/>
    <s v=""/>
    <b v="0"/>
    <s v="en"/>
    <m/>
    <s v=""/>
    <b v="0"/>
    <n v="287"/>
    <s v="1315805924636815360"/>
    <s v="Twitter for Android"/>
    <b v="0"/>
    <s v="1315805924636815360"/>
    <m/>
    <n v="1"/>
    <n v="0"/>
    <m/>
    <m/>
    <m/>
    <m/>
    <m/>
    <m/>
    <m/>
    <m/>
    <n v="1"/>
    <s v="1"/>
    <s v="1"/>
    <n v="2"/>
    <n v="4.545454545454546"/>
    <n v="0"/>
    <n v="0"/>
    <n v="0"/>
    <n v="0"/>
    <n v="42"/>
    <n v="95.45454545454545"/>
    <n v="44"/>
  </r>
  <r>
    <s v="malika_e_hind"/>
    <s v="ciscodevnet"/>
    <m/>
    <m/>
    <m/>
    <m/>
    <m/>
    <m/>
    <m/>
    <m/>
    <s v="No"/>
    <n v="33"/>
    <m/>
    <m/>
    <x v="0"/>
    <d v="2020-10-13T10:41:0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6520331146874880/OD43xsOH_normal.jpg"/>
    <x v="30"/>
    <d v="2020-10-13T00:00:00.000"/>
    <s v="10:41:00"/>
    <s v="https://twitter.com/malika_e_hind/status/1315965758048886784"/>
    <m/>
    <m/>
    <s v="1315965758048886784"/>
    <m/>
    <b v="0"/>
    <n v="0"/>
    <s v=""/>
    <b v="0"/>
    <s v="en"/>
    <m/>
    <s v=""/>
    <b v="0"/>
    <n v="287"/>
    <s v="1315805924636815360"/>
    <s v="Twitter for Android"/>
    <b v="0"/>
    <s v="1315805924636815360"/>
    <m/>
    <n v="1"/>
    <n v="0"/>
    <m/>
    <m/>
    <m/>
    <m/>
    <m/>
    <m/>
    <m/>
    <m/>
    <n v="1"/>
    <s v="1"/>
    <s v="1"/>
    <n v="2"/>
    <n v="4.545454545454546"/>
    <n v="0"/>
    <n v="0"/>
    <n v="0"/>
    <n v="0"/>
    <n v="42"/>
    <n v="95.45454545454545"/>
    <n v="44"/>
  </r>
  <r>
    <s v="victorlonsoro"/>
    <s v="ciscodevnet"/>
    <m/>
    <m/>
    <m/>
    <m/>
    <m/>
    <m/>
    <m/>
    <m/>
    <s v="No"/>
    <n v="34"/>
    <m/>
    <m/>
    <x v="0"/>
    <d v="2020-10-13T10:42:1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8686526918791168/zJisc4g6_normal.jpg"/>
    <x v="31"/>
    <d v="2020-10-13T00:00:00.000"/>
    <s v="10:42:15"/>
    <s v="https://twitter.com/victorlonsoro/status/1315966071288090625"/>
    <m/>
    <m/>
    <s v="1315966071288090625"/>
    <m/>
    <b v="0"/>
    <n v="0"/>
    <s v=""/>
    <b v="0"/>
    <s v="en"/>
    <m/>
    <s v=""/>
    <b v="0"/>
    <n v="287"/>
    <s v="1315805924636815360"/>
    <s v="Twitter for iPhone"/>
    <b v="0"/>
    <s v="1315805924636815360"/>
    <m/>
    <n v="1"/>
    <n v="0"/>
    <m/>
    <m/>
    <m/>
    <m/>
    <m/>
    <m/>
    <m/>
    <m/>
    <n v="1"/>
    <s v="1"/>
    <s v="1"/>
    <n v="2"/>
    <n v="4.545454545454546"/>
    <n v="0"/>
    <n v="0"/>
    <n v="0"/>
    <n v="0"/>
    <n v="42"/>
    <n v="95.45454545454545"/>
    <n v="44"/>
  </r>
  <r>
    <s v="jst_hey"/>
    <s v="ciscodevnet"/>
    <m/>
    <m/>
    <m/>
    <m/>
    <m/>
    <m/>
    <m/>
    <m/>
    <s v="No"/>
    <n v="35"/>
    <m/>
    <m/>
    <x v="0"/>
    <d v="2020-10-13T10:42:2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2848009173012480/crYcxBSX_normal.jpg"/>
    <x v="32"/>
    <d v="2020-10-13T00:00:00.000"/>
    <s v="10:42:20"/>
    <s v="https://twitter.com/jst_hey/status/1315966093781987333"/>
    <m/>
    <m/>
    <s v="1315966093781987333"/>
    <m/>
    <b v="0"/>
    <n v="0"/>
    <s v=""/>
    <b v="0"/>
    <s v="en"/>
    <m/>
    <s v=""/>
    <b v="0"/>
    <n v="287"/>
    <s v="1315805924636815360"/>
    <s v="Twitter for Android"/>
    <b v="0"/>
    <s v="1315805924636815360"/>
    <m/>
    <n v="1"/>
    <n v="0"/>
    <m/>
    <m/>
    <m/>
    <m/>
    <m/>
    <m/>
    <m/>
    <m/>
    <n v="1"/>
    <s v="1"/>
    <s v="1"/>
    <n v="2"/>
    <n v="4.545454545454546"/>
    <n v="0"/>
    <n v="0"/>
    <n v="0"/>
    <n v="0"/>
    <n v="42"/>
    <n v="95.45454545454545"/>
    <n v="44"/>
  </r>
  <r>
    <s v="pavan_sangamesh"/>
    <s v="ciscodevnet"/>
    <m/>
    <m/>
    <m/>
    <m/>
    <m/>
    <m/>
    <m/>
    <m/>
    <s v="No"/>
    <n v="36"/>
    <m/>
    <m/>
    <x v="0"/>
    <d v="2020-10-13T10:43:2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8405973610954752/Ouk6oaXZ_normal.jpg"/>
    <x v="33"/>
    <d v="2020-10-13T00:00:00.000"/>
    <s v="10:43:26"/>
    <s v="https://twitter.com/pavan_sangamesh/status/1315966370383761408"/>
    <m/>
    <m/>
    <s v="1315966370383761408"/>
    <m/>
    <b v="0"/>
    <n v="0"/>
    <s v=""/>
    <b v="0"/>
    <s v="en"/>
    <m/>
    <s v=""/>
    <b v="0"/>
    <n v="287"/>
    <s v="1315805924636815360"/>
    <s v="Twitter for Android"/>
    <b v="0"/>
    <s v="1315805924636815360"/>
    <m/>
    <n v="1"/>
    <n v="0"/>
    <m/>
    <m/>
    <m/>
    <m/>
    <m/>
    <m/>
    <m/>
    <m/>
    <n v="1"/>
    <s v="1"/>
    <s v="1"/>
    <n v="2"/>
    <n v="4.545454545454546"/>
    <n v="0"/>
    <n v="0"/>
    <n v="0"/>
    <n v="0"/>
    <n v="42"/>
    <n v="95.45454545454545"/>
    <n v="44"/>
  </r>
  <r>
    <s v="antoniomihaici1"/>
    <s v="ciscodevnet"/>
    <m/>
    <m/>
    <m/>
    <m/>
    <m/>
    <m/>
    <m/>
    <m/>
    <s v="No"/>
    <n v="37"/>
    <m/>
    <m/>
    <x v="0"/>
    <d v="2020-10-13T10:44:01.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9641339429031937/1aCaeY4I_normal.jpg"/>
    <x v="34"/>
    <d v="2020-10-13T00:00:00.000"/>
    <s v="10:44:01"/>
    <s v="https://twitter.com/antoniomihaici1/status/1315966515582205952"/>
    <m/>
    <m/>
    <s v="1315966515582205952"/>
    <m/>
    <b v="0"/>
    <n v="0"/>
    <s v=""/>
    <b v="0"/>
    <s v="en"/>
    <m/>
    <s v=""/>
    <b v="0"/>
    <n v="287"/>
    <s v="1315805924636815360"/>
    <s v="Twitter for iPhone"/>
    <b v="0"/>
    <s v="1315805924636815360"/>
    <m/>
    <n v="1"/>
    <n v="0"/>
    <m/>
    <m/>
    <m/>
    <m/>
    <m/>
    <m/>
    <m/>
    <m/>
    <n v="1"/>
    <s v="1"/>
    <s v="1"/>
    <n v="2"/>
    <n v="4.545454545454546"/>
    <n v="0"/>
    <n v="0"/>
    <n v="0"/>
    <n v="0"/>
    <n v="42"/>
    <n v="95.45454545454545"/>
    <n v="44"/>
  </r>
  <r>
    <s v="balhihassen"/>
    <s v="ciscodevnet"/>
    <m/>
    <m/>
    <m/>
    <m/>
    <m/>
    <m/>
    <m/>
    <m/>
    <s v="No"/>
    <n v="38"/>
    <m/>
    <m/>
    <x v="0"/>
    <d v="2020-10-13T10:44:5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0166951248027650/N2H7CgHN_normal.jpg"/>
    <x v="35"/>
    <d v="2020-10-13T00:00:00.000"/>
    <s v="10:44:59"/>
    <s v="https://twitter.com/balhihassen/status/1315966757673279495"/>
    <m/>
    <m/>
    <s v="1315966757673279495"/>
    <m/>
    <b v="0"/>
    <n v="0"/>
    <s v=""/>
    <b v="0"/>
    <s v="en"/>
    <m/>
    <s v=""/>
    <b v="0"/>
    <n v="287"/>
    <s v="1315805924636815360"/>
    <s v="Twitter for Android"/>
    <b v="0"/>
    <s v="1315805924636815360"/>
    <m/>
    <n v="1"/>
    <n v="0"/>
    <m/>
    <m/>
    <m/>
    <m/>
    <m/>
    <m/>
    <m/>
    <m/>
    <n v="1"/>
    <s v="1"/>
    <s v="1"/>
    <n v="2"/>
    <n v="4.545454545454546"/>
    <n v="0"/>
    <n v="0"/>
    <n v="0"/>
    <n v="0"/>
    <n v="42"/>
    <n v="95.45454545454545"/>
    <n v="44"/>
  </r>
  <r>
    <s v="_adhi22"/>
    <s v="ciscodevnet"/>
    <m/>
    <m/>
    <m/>
    <m/>
    <m/>
    <m/>
    <m/>
    <m/>
    <s v="No"/>
    <n v="39"/>
    <m/>
    <m/>
    <x v="0"/>
    <d v="2020-10-13T10:45:1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6718493299957761/jMSOef1V_normal.jpg"/>
    <x v="36"/>
    <d v="2020-10-13T00:00:00.000"/>
    <s v="10:45:10"/>
    <s v="https://twitter.com/_adhi22/status/1315966805488197633"/>
    <m/>
    <m/>
    <s v="1315966805488197633"/>
    <m/>
    <b v="0"/>
    <n v="0"/>
    <s v=""/>
    <b v="0"/>
    <s v="en"/>
    <m/>
    <s v=""/>
    <b v="0"/>
    <n v="287"/>
    <s v="1315805924636815360"/>
    <s v="Twitter for Android"/>
    <b v="0"/>
    <s v="1315805924636815360"/>
    <m/>
    <n v="1"/>
    <n v="0"/>
    <m/>
    <m/>
    <m/>
    <m/>
    <m/>
    <m/>
    <m/>
    <m/>
    <n v="1"/>
    <s v="1"/>
    <s v="1"/>
    <n v="2"/>
    <n v="4.545454545454546"/>
    <n v="0"/>
    <n v="0"/>
    <n v="0"/>
    <n v="0"/>
    <n v="42"/>
    <n v="95.45454545454545"/>
    <n v="44"/>
  </r>
  <r>
    <s v="baitoey05782567"/>
    <s v="ciscodevnet"/>
    <m/>
    <m/>
    <m/>
    <m/>
    <m/>
    <m/>
    <m/>
    <m/>
    <s v="No"/>
    <n v="40"/>
    <m/>
    <m/>
    <x v="0"/>
    <d v="2020-10-13T10:45:31.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7434293719715840/rpIxJO2l_normal.jpg"/>
    <x v="37"/>
    <d v="2020-10-13T00:00:00.000"/>
    <s v="10:45:31"/>
    <s v="https://twitter.com/baitoey05782567/status/1315966894898245634"/>
    <m/>
    <m/>
    <s v="1315966894898245634"/>
    <m/>
    <b v="0"/>
    <n v="0"/>
    <s v=""/>
    <b v="0"/>
    <s v="en"/>
    <m/>
    <s v=""/>
    <b v="0"/>
    <n v="287"/>
    <s v="1315805924636815360"/>
    <s v="Twitter for Android"/>
    <b v="0"/>
    <s v="1315805924636815360"/>
    <m/>
    <n v="1"/>
    <n v="0"/>
    <m/>
    <m/>
    <m/>
    <m/>
    <m/>
    <m/>
    <m/>
    <m/>
    <n v="1"/>
    <s v="1"/>
    <s v="1"/>
    <n v="2"/>
    <n v="4.545454545454546"/>
    <n v="0"/>
    <n v="0"/>
    <n v="0"/>
    <n v="0"/>
    <n v="42"/>
    <n v="95.45454545454545"/>
    <n v="44"/>
  </r>
  <r>
    <s v="desireeguasch"/>
    <s v="ciscodevnet"/>
    <m/>
    <m/>
    <m/>
    <m/>
    <m/>
    <m/>
    <m/>
    <m/>
    <s v="No"/>
    <n v="41"/>
    <m/>
    <m/>
    <x v="0"/>
    <d v="2020-10-13T10:45:5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750930740246827009/hyGQhaYE_normal.jpg"/>
    <x v="38"/>
    <d v="2020-10-13T00:00:00.000"/>
    <s v="10:45:55"/>
    <s v="https://twitter.com/desireeguasch/status/1315966993153966085"/>
    <m/>
    <m/>
    <s v="1315966993153966085"/>
    <m/>
    <b v="0"/>
    <n v="0"/>
    <s v=""/>
    <b v="0"/>
    <s v="en"/>
    <m/>
    <s v=""/>
    <b v="0"/>
    <n v="287"/>
    <s v="1315805924636815360"/>
    <s v="Twitter Web App"/>
    <b v="0"/>
    <s v="1315805924636815360"/>
    <m/>
    <n v="1"/>
    <n v="0"/>
    <m/>
    <m/>
    <m/>
    <m/>
    <m/>
    <m/>
    <m/>
    <m/>
    <n v="1"/>
    <s v="1"/>
    <s v="1"/>
    <n v="2"/>
    <n v="4.545454545454546"/>
    <n v="0"/>
    <n v="0"/>
    <n v="0"/>
    <n v="0"/>
    <n v="42"/>
    <n v="95.45454545454545"/>
    <n v="44"/>
  </r>
  <r>
    <s v="ashok40507851"/>
    <s v="ciscodevnet"/>
    <m/>
    <m/>
    <m/>
    <m/>
    <m/>
    <m/>
    <m/>
    <m/>
    <s v="No"/>
    <n v="42"/>
    <m/>
    <m/>
    <x v="0"/>
    <d v="2020-10-13T10:46:2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8610808423600128/uV6bza7I_normal.jpg"/>
    <x v="39"/>
    <d v="2020-10-13T00:00:00.000"/>
    <s v="10:46:23"/>
    <s v="https://twitter.com/ashok40507851/status/1315967110732869632"/>
    <m/>
    <m/>
    <s v="1315967110732869632"/>
    <m/>
    <b v="0"/>
    <n v="0"/>
    <s v=""/>
    <b v="0"/>
    <s v="en"/>
    <m/>
    <s v=""/>
    <b v="0"/>
    <n v="287"/>
    <s v="1315805924636815360"/>
    <s v="Twitter for Android"/>
    <b v="0"/>
    <s v="1315805924636815360"/>
    <m/>
    <n v="1"/>
    <n v="0"/>
    <m/>
    <m/>
    <m/>
    <m/>
    <m/>
    <m/>
    <m/>
    <m/>
    <n v="1"/>
    <s v="1"/>
    <s v="1"/>
    <n v="2"/>
    <n v="4.545454545454546"/>
    <n v="0"/>
    <n v="0"/>
    <n v="0"/>
    <n v="0"/>
    <n v="42"/>
    <n v="95.45454545454545"/>
    <n v="44"/>
  </r>
  <r>
    <s v="mcceresgonzlez1"/>
    <s v="ciscodevnet"/>
    <m/>
    <m/>
    <m/>
    <m/>
    <m/>
    <m/>
    <m/>
    <m/>
    <s v="No"/>
    <n v="43"/>
    <m/>
    <m/>
    <x v="0"/>
    <d v="2020-10-13T10:46:5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6613120417308672/Xkotu16Q_normal.jpg"/>
    <x v="40"/>
    <d v="2020-10-13T00:00:00.000"/>
    <s v="10:46:53"/>
    <s v="https://twitter.com/mcceresgonzlez1/status/1315967237988257792"/>
    <m/>
    <m/>
    <s v="1315967237988257792"/>
    <m/>
    <b v="0"/>
    <n v="0"/>
    <s v=""/>
    <b v="0"/>
    <s v="en"/>
    <m/>
    <s v=""/>
    <b v="0"/>
    <n v="287"/>
    <s v="1315805924636815360"/>
    <s v="Twitter for Android"/>
    <b v="0"/>
    <s v="1315805924636815360"/>
    <m/>
    <n v="1"/>
    <n v="0"/>
    <m/>
    <m/>
    <m/>
    <m/>
    <m/>
    <m/>
    <m/>
    <m/>
    <n v="1"/>
    <s v="1"/>
    <s v="1"/>
    <n v="2"/>
    <n v="4.545454545454546"/>
    <n v="0"/>
    <n v="0"/>
    <n v="0"/>
    <n v="0"/>
    <n v="42"/>
    <n v="95.45454545454545"/>
    <n v="44"/>
  </r>
  <r>
    <s v="jeandamascenet1"/>
    <s v="ciscodevnet"/>
    <m/>
    <m/>
    <m/>
    <m/>
    <m/>
    <m/>
    <m/>
    <m/>
    <s v="No"/>
    <n v="44"/>
    <m/>
    <m/>
    <x v="0"/>
    <d v="2020-10-13T10:47:1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6601623402160130/XC28M0tK_normal.jpg"/>
    <x v="41"/>
    <d v="2020-10-13T00:00:00.000"/>
    <s v="10:47:18"/>
    <s v="https://twitter.com/jeandamascenet1/status/1315967342619262977"/>
    <m/>
    <m/>
    <s v="1315967342619262977"/>
    <m/>
    <b v="0"/>
    <n v="0"/>
    <s v=""/>
    <b v="0"/>
    <s v="en"/>
    <m/>
    <s v=""/>
    <b v="0"/>
    <n v="287"/>
    <s v="1315805924636815360"/>
    <s v="Twitter for Android"/>
    <b v="0"/>
    <s v="1315805924636815360"/>
    <m/>
    <n v="1"/>
    <n v="0"/>
    <m/>
    <m/>
    <m/>
    <m/>
    <m/>
    <m/>
    <m/>
    <m/>
    <n v="1"/>
    <s v="1"/>
    <s v="1"/>
    <n v="2"/>
    <n v="4.545454545454546"/>
    <n v="0"/>
    <n v="0"/>
    <n v="0"/>
    <n v="0"/>
    <n v="42"/>
    <n v="95.45454545454545"/>
    <n v="44"/>
  </r>
  <r>
    <s v="aliciapenas1"/>
    <s v="ciscodevnet"/>
    <m/>
    <m/>
    <m/>
    <m/>
    <m/>
    <m/>
    <m/>
    <m/>
    <s v="No"/>
    <n v="45"/>
    <m/>
    <m/>
    <x v="0"/>
    <d v="2020-10-13T10:48:4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1849612312039425/XOgPlVg-_normal.jpg"/>
    <x v="42"/>
    <d v="2020-10-13T00:00:00.000"/>
    <s v="10:48:47"/>
    <s v="https://twitter.com/aliciapenas1/status/1315967714037510146"/>
    <m/>
    <m/>
    <s v="1315967714037510146"/>
    <m/>
    <b v="0"/>
    <n v="0"/>
    <s v=""/>
    <b v="0"/>
    <s v="en"/>
    <m/>
    <s v=""/>
    <b v="0"/>
    <n v="287"/>
    <s v="1315805924636815360"/>
    <s v="Twitter for Android"/>
    <b v="0"/>
    <s v="1315805924636815360"/>
    <m/>
    <n v="1"/>
    <n v="0"/>
    <m/>
    <m/>
    <m/>
    <m/>
    <m/>
    <m/>
    <m/>
    <m/>
    <n v="1"/>
    <s v="1"/>
    <s v="1"/>
    <n v="2"/>
    <n v="4.545454545454546"/>
    <n v="0"/>
    <n v="0"/>
    <n v="0"/>
    <n v="0"/>
    <n v="42"/>
    <n v="95.45454545454545"/>
    <n v="44"/>
  </r>
  <r>
    <s v="i_am_mathtutor"/>
    <s v="ciscodevnet"/>
    <m/>
    <m/>
    <m/>
    <m/>
    <m/>
    <m/>
    <m/>
    <m/>
    <s v="No"/>
    <n v="46"/>
    <m/>
    <m/>
    <x v="0"/>
    <d v="2020-10-13T10:49:0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8183239626973184/wA19XeyQ_normal.jpg"/>
    <x v="43"/>
    <d v="2020-10-13T00:00:00.000"/>
    <s v="10:49:05"/>
    <s v="https://twitter.com/i_am_mathtutor/status/1315967789891420160"/>
    <m/>
    <m/>
    <s v="1315967789891420160"/>
    <m/>
    <b v="0"/>
    <n v="0"/>
    <s v=""/>
    <b v="0"/>
    <s v="en"/>
    <m/>
    <s v=""/>
    <b v="0"/>
    <n v="287"/>
    <s v="1315805924636815360"/>
    <s v="Twitter for Android"/>
    <b v="0"/>
    <s v="1315805924636815360"/>
    <m/>
    <n v="1"/>
    <n v="0"/>
    <m/>
    <m/>
    <m/>
    <m/>
    <m/>
    <m/>
    <m/>
    <m/>
    <n v="1"/>
    <s v="1"/>
    <s v="1"/>
    <n v="2"/>
    <n v="4.545454545454546"/>
    <n v="0"/>
    <n v="0"/>
    <n v="0"/>
    <n v="0"/>
    <n v="42"/>
    <n v="95.45454545454545"/>
    <n v="44"/>
  </r>
  <r>
    <s v="elijah21250897"/>
    <s v="ciscodevnet"/>
    <m/>
    <m/>
    <m/>
    <m/>
    <m/>
    <m/>
    <m/>
    <m/>
    <s v="No"/>
    <n v="47"/>
    <m/>
    <m/>
    <x v="0"/>
    <d v="2020-10-13T10:49:1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032966591372304384/qEHMFReA_normal.jpg"/>
    <x v="44"/>
    <d v="2020-10-13T00:00:00.000"/>
    <s v="10:49:13"/>
    <s v="https://twitter.com/elijah21250897/status/1315967825631227904"/>
    <m/>
    <m/>
    <s v="1315967825631227904"/>
    <m/>
    <b v="0"/>
    <n v="0"/>
    <s v=""/>
    <b v="0"/>
    <s v="en"/>
    <m/>
    <s v=""/>
    <b v="0"/>
    <n v="287"/>
    <s v="1315805924636815360"/>
    <s v="Twitter for iPhone"/>
    <b v="0"/>
    <s v="1315805924636815360"/>
    <m/>
    <n v="1"/>
    <n v="0"/>
    <m/>
    <m/>
    <m/>
    <m/>
    <m/>
    <m/>
    <m/>
    <m/>
    <n v="1"/>
    <s v="1"/>
    <s v="1"/>
    <n v="2"/>
    <n v="4.545454545454546"/>
    <n v="0"/>
    <n v="0"/>
    <n v="0"/>
    <n v="0"/>
    <n v="42"/>
    <n v="95.45454545454545"/>
    <n v="44"/>
  </r>
  <r>
    <s v="aslumoyameehaa"/>
    <s v="ciscodevnet"/>
    <m/>
    <m/>
    <m/>
    <m/>
    <m/>
    <m/>
    <m/>
    <m/>
    <s v="No"/>
    <n v="48"/>
    <m/>
    <m/>
    <x v="0"/>
    <d v="2020-10-13T10:49:3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088772280455438337/4jI9Ikn2_normal.jpg"/>
    <x v="45"/>
    <d v="2020-10-13T00:00:00.000"/>
    <s v="10:49:34"/>
    <s v="https://twitter.com/aslumoyameehaa/status/1315967913136857091"/>
    <m/>
    <m/>
    <s v="1315967913136857091"/>
    <m/>
    <b v="0"/>
    <n v="0"/>
    <s v=""/>
    <b v="0"/>
    <s v="en"/>
    <m/>
    <s v=""/>
    <b v="0"/>
    <n v="287"/>
    <s v="1315805924636815360"/>
    <s v="Twitter for Android"/>
    <b v="0"/>
    <s v="1315805924636815360"/>
    <m/>
    <n v="1"/>
    <n v="0"/>
    <m/>
    <m/>
    <m/>
    <m/>
    <m/>
    <m/>
    <m/>
    <m/>
    <n v="1"/>
    <s v="1"/>
    <s v="1"/>
    <n v="2"/>
    <n v="4.545454545454546"/>
    <n v="0"/>
    <n v="0"/>
    <n v="0"/>
    <n v="0"/>
    <n v="42"/>
    <n v="95.45454545454545"/>
    <n v="44"/>
  </r>
  <r>
    <s v="xraxxxx04"/>
    <s v="ciscodevnet"/>
    <m/>
    <m/>
    <m/>
    <m/>
    <m/>
    <m/>
    <m/>
    <m/>
    <s v="No"/>
    <n v="49"/>
    <m/>
    <m/>
    <x v="0"/>
    <d v="2020-10-13T10:54:3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9213257085710336/fw9JC_79_normal.jpg"/>
    <x v="46"/>
    <d v="2020-10-13T00:00:00.000"/>
    <s v="10:54:37"/>
    <s v="https://twitter.com/xraxxxx04/status/1315969181905350656"/>
    <m/>
    <m/>
    <s v="1315969181905350656"/>
    <m/>
    <b v="0"/>
    <n v="0"/>
    <s v=""/>
    <b v="0"/>
    <s v="en"/>
    <m/>
    <s v=""/>
    <b v="0"/>
    <n v="287"/>
    <s v="1315805924636815360"/>
    <s v="Twitter for Android"/>
    <b v="0"/>
    <s v="1315805924636815360"/>
    <m/>
    <n v="1"/>
    <n v="0"/>
    <m/>
    <m/>
    <m/>
    <m/>
    <m/>
    <m/>
    <m/>
    <m/>
    <n v="1"/>
    <s v="1"/>
    <s v="1"/>
    <n v="2"/>
    <n v="4.545454545454546"/>
    <n v="0"/>
    <n v="0"/>
    <n v="0"/>
    <n v="0"/>
    <n v="42"/>
    <n v="95.45454545454545"/>
    <n v="44"/>
  </r>
  <r>
    <s v="nuradde26903657"/>
    <s v="ciscodevnet"/>
    <m/>
    <m/>
    <m/>
    <m/>
    <m/>
    <m/>
    <m/>
    <m/>
    <s v="No"/>
    <n v="50"/>
    <m/>
    <m/>
    <x v="0"/>
    <d v="2020-10-13T10:56:3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7208062856572929/DlToR4pw_normal.jpg"/>
    <x v="47"/>
    <d v="2020-10-13T00:00:00.000"/>
    <s v="10:56:35"/>
    <s v="https://twitter.com/nuradde26903657/status/1315969679727489026"/>
    <m/>
    <m/>
    <s v="1315969679727489026"/>
    <m/>
    <b v="0"/>
    <n v="0"/>
    <s v=""/>
    <b v="0"/>
    <s v="en"/>
    <m/>
    <s v=""/>
    <b v="0"/>
    <n v="287"/>
    <s v="1315805924636815360"/>
    <s v="Twitter for Android"/>
    <b v="0"/>
    <s v="1315805924636815360"/>
    <m/>
    <n v="1"/>
    <n v="0"/>
    <m/>
    <m/>
    <m/>
    <m/>
    <m/>
    <m/>
    <m/>
    <m/>
    <n v="1"/>
    <s v="1"/>
    <s v="1"/>
    <n v="2"/>
    <n v="4.545454545454546"/>
    <n v="0"/>
    <n v="0"/>
    <n v="0"/>
    <n v="0"/>
    <n v="42"/>
    <n v="95.45454545454545"/>
    <n v="44"/>
  </r>
  <r>
    <s v="carlosberben"/>
    <s v="ciscodevnet"/>
    <m/>
    <m/>
    <m/>
    <m/>
    <m/>
    <m/>
    <m/>
    <m/>
    <s v="No"/>
    <n v="51"/>
    <m/>
    <m/>
    <x v="0"/>
    <d v="2020-10-13T10:59:51.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055850409619849217/avFDH_xB_normal.jpg"/>
    <x v="48"/>
    <d v="2020-10-13T00:00:00.000"/>
    <s v="10:59:51"/>
    <s v="https://twitter.com/carlosberben/status/1315970502037569537"/>
    <m/>
    <m/>
    <s v="1315970502037569537"/>
    <m/>
    <b v="0"/>
    <n v="0"/>
    <s v=""/>
    <b v="0"/>
    <s v="en"/>
    <m/>
    <s v=""/>
    <b v="0"/>
    <n v="287"/>
    <s v="1315805924636815360"/>
    <s v="Twitter for iPhone"/>
    <b v="0"/>
    <s v="1315805924636815360"/>
    <m/>
    <n v="1"/>
    <n v="0"/>
    <m/>
    <m/>
    <m/>
    <m/>
    <m/>
    <m/>
    <m/>
    <m/>
    <n v="1"/>
    <s v="1"/>
    <s v="1"/>
    <n v="2"/>
    <n v="4.545454545454546"/>
    <n v="0"/>
    <n v="0"/>
    <n v="0"/>
    <n v="0"/>
    <n v="42"/>
    <n v="95.45454545454545"/>
    <n v="44"/>
  </r>
  <r>
    <s v="plvdaeckpw1pfqs"/>
    <s v="ciscodevnet"/>
    <m/>
    <m/>
    <m/>
    <m/>
    <m/>
    <m/>
    <m/>
    <m/>
    <s v="No"/>
    <n v="52"/>
    <m/>
    <m/>
    <x v="0"/>
    <d v="2020-10-13T11:00:4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2003279287709698/Gk__UZlA_normal.jpg"/>
    <x v="49"/>
    <d v="2020-10-13T00:00:00.000"/>
    <s v="11:00:45"/>
    <s v="https://twitter.com/plvdaeckpw1pfqs/status/1315970725816291331"/>
    <m/>
    <m/>
    <s v="1315970725816291331"/>
    <m/>
    <b v="0"/>
    <n v="0"/>
    <s v=""/>
    <b v="0"/>
    <s v="en"/>
    <m/>
    <s v=""/>
    <b v="0"/>
    <n v="287"/>
    <s v="1315805924636815360"/>
    <s v="Twitter for Android"/>
    <b v="0"/>
    <s v="1315805924636815360"/>
    <m/>
    <n v="1"/>
    <n v="0"/>
    <m/>
    <m/>
    <m/>
    <m/>
    <m/>
    <m/>
    <m/>
    <m/>
    <n v="1"/>
    <s v="1"/>
    <s v="1"/>
    <n v="2"/>
    <n v="4.545454545454546"/>
    <n v="0"/>
    <n v="0"/>
    <n v="0"/>
    <n v="0"/>
    <n v="42"/>
    <n v="95.45454545454545"/>
    <n v="44"/>
  </r>
  <r>
    <s v="priyankaengtip4"/>
    <s v="ciscodevnet"/>
    <m/>
    <m/>
    <m/>
    <m/>
    <m/>
    <m/>
    <m/>
    <m/>
    <s v="No"/>
    <n v="53"/>
    <m/>
    <m/>
    <x v="0"/>
    <d v="2020-10-13T11:01:1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8552119511810048/BwicXX_0_normal.jpg"/>
    <x v="50"/>
    <d v="2020-10-13T00:00:00.000"/>
    <s v="11:01:19"/>
    <s v="https://twitter.com/priyankaengtip4/status/1315970870918037504"/>
    <m/>
    <m/>
    <s v="1315970870918037504"/>
    <m/>
    <b v="0"/>
    <n v="0"/>
    <s v=""/>
    <b v="0"/>
    <s v="en"/>
    <m/>
    <s v=""/>
    <b v="0"/>
    <n v="287"/>
    <s v="1315805924636815360"/>
    <s v="Twitter for Android"/>
    <b v="0"/>
    <s v="1315805924636815360"/>
    <m/>
    <n v="1"/>
    <n v="0"/>
    <m/>
    <m/>
    <m/>
    <m/>
    <m/>
    <m/>
    <m/>
    <m/>
    <n v="1"/>
    <s v="1"/>
    <s v="1"/>
    <n v="2"/>
    <n v="4.545454545454546"/>
    <n v="0"/>
    <n v="0"/>
    <n v="0"/>
    <n v="0"/>
    <n v="42"/>
    <n v="95.45454545454545"/>
    <n v="44"/>
  </r>
  <r>
    <s v="tufailrazakhan4"/>
    <s v="ciscodevnet"/>
    <m/>
    <m/>
    <m/>
    <m/>
    <m/>
    <m/>
    <m/>
    <m/>
    <s v="No"/>
    <n v="54"/>
    <m/>
    <m/>
    <x v="0"/>
    <d v="2020-10-13T11:03:0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0441121768595459/jc7sIFFP_normal.jpg"/>
    <x v="51"/>
    <d v="2020-10-13T00:00:00.000"/>
    <s v="11:03:06"/>
    <s v="https://twitter.com/tufailrazakhan4/status/1315971319544995840"/>
    <m/>
    <m/>
    <s v="1315971319544995840"/>
    <m/>
    <b v="0"/>
    <n v="0"/>
    <s v=""/>
    <b v="0"/>
    <s v="en"/>
    <m/>
    <s v=""/>
    <b v="0"/>
    <n v="287"/>
    <s v="1315805924636815360"/>
    <s v="Twitter for Android"/>
    <b v="0"/>
    <s v="1315805924636815360"/>
    <m/>
    <n v="1"/>
    <n v="0"/>
    <m/>
    <m/>
    <m/>
    <m/>
    <m/>
    <m/>
    <m/>
    <m/>
    <n v="1"/>
    <s v="1"/>
    <s v="1"/>
    <n v="2"/>
    <n v="4.545454545454546"/>
    <n v="0"/>
    <n v="0"/>
    <n v="0"/>
    <n v="0"/>
    <n v="42"/>
    <n v="95.45454545454545"/>
    <n v="44"/>
  </r>
  <r>
    <s v="ghosty36671191"/>
    <s v="ciscodevnet"/>
    <m/>
    <m/>
    <m/>
    <m/>
    <m/>
    <m/>
    <m/>
    <m/>
    <s v="No"/>
    <n v="55"/>
    <m/>
    <m/>
    <x v="0"/>
    <d v="2020-10-13T11:03:0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abs.twimg.com/sticky/default_profile_images/default_profile_normal.png"/>
    <x v="52"/>
    <d v="2020-10-13T00:00:00.000"/>
    <s v="11:03:09"/>
    <s v="https://twitter.com/ghosty36671191/status/1315971330756337671"/>
    <m/>
    <m/>
    <s v="1315971330756337671"/>
    <m/>
    <b v="0"/>
    <n v="0"/>
    <s v=""/>
    <b v="0"/>
    <s v="en"/>
    <m/>
    <s v=""/>
    <b v="0"/>
    <n v="287"/>
    <s v="1315805924636815360"/>
    <s v="Twitter for Android"/>
    <b v="0"/>
    <s v="1315805924636815360"/>
    <m/>
    <n v="1"/>
    <n v="0"/>
    <m/>
    <m/>
    <m/>
    <m/>
    <m/>
    <m/>
    <m/>
    <m/>
    <n v="1"/>
    <s v="1"/>
    <s v="1"/>
    <n v="2"/>
    <n v="4.545454545454546"/>
    <n v="0"/>
    <n v="0"/>
    <n v="0"/>
    <n v="0"/>
    <n v="42"/>
    <n v="95.45454545454545"/>
    <n v="44"/>
  </r>
  <r>
    <s v="angelnvls_"/>
    <s v="ciscodevnet"/>
    <m/>
    <m/>
    <m/>
    <m/>
    <m/>
    <m/>
    <m/>
    <m/>
    <s v="No"/>
    <n v="56"/>
    <m/>
    <m/>
    <x v="0"/>
    <d v="2020-10-13T11:04:2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5977961904893953/2xfVjKA6_normal.jpg"/>
    <x v="53"/>
    <d v="2020-10-13T00:00:00.000"/>
    <s v="11:04:28"/>
    <s v="https://twitter.com/angelnvls_/status/1315971663964454912"/>
    <m/>
    <m/>
    <s v="1315971663964454912"/>
    <m/>
    <b v="0"/>
    <n v="0"/>
    <s v=""/>
    <b v="0"/>
    <s v="en"/>
    <m/>
    <s v=""/>
    <b v="0"/>
    <n v="287"/>
    <s v="1315805924636815360"/>
    <s v="Twitter for Android"/>
    <b v="0"/>
    <s v="1315805924636815360"/>
    <m/>
    <n v="1"/>
    <n v="0"/>
    <m/>
    <m/>
    <m/>
    <m/>
    <m/>
    <m/>
    <m/>
    <m/>
    <n v="1"/>
    <s v="1"/>
    <s v="1"/>
    <n v="2"/>
    <n v="4.545454545454546"/>
    <n v="0"/>
    <n v="0"/>
    <n v="0"/>
    <n v="0"/>
    <n v="42"/>
    <n v="95.45454545454545"/>
    <n v="44"/>
  </r>
  <r>
    <s v="spitze19"/>
    <s v="ciscodevnet"/>
    <m/>
    <m/>
    <m/>
    <m/>
    <m/>
    <m/>
    <m/>
    <m/>
    <s v="No"/>
    <n v="57"/>
    <m/>
    <m/>
    <x v="0"/>
    <d v="2020-10-13T11:08:2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abs.twimg.com/sticky/default_profile_images/default_profile_normal.png"/>
    <x v="54"/>
    <d v="2020-10-13T00:00:00.000"/>
    <s v="11:08:27"/>
    <s v="https://twitter.com/spitze19/status/1315972666537381891"/>
    <m/>
    <m/>
    <s v="1315972666537381891"/>
    <m/>
    <b v="0"/>
    <n v="0"/>
    <s v=""/>
    <b v="0"/>
    <s v="en"/>
    <m/>
    <s v=""/>
    <b v="0"/>
    <n v="287"/>
    <s v="1315805924636815360"/>
    <s v="Twitter for Android"/>
    <b v="0"/>
    <s v="1315805924636815360"/>
    <m/>
    <n v="1"/>
    <n v="0"/>
    <m/>
    <m/>
    <m/>
    <m/>
    <m/>
    <m/>
    <m/>
    <m/>
    <n v="1"/>
    <s v="1"/>
    <s v="1"/>
    <n v="2"/>
    <n v="4.545454545454546"/>
    <n v="0"/>
    <n v="0"/>
    <n v="0"/>
    <n v="0"/>
    <n v="42"/>
    <n v="95.45454545454545"/>
    <n v="44"/>
  </r>
  <r>
    <s v="abrarsi26896065"/>
    <s v="ciscodevnet"/>
    <m/>
    <m/>
    <m/>
    <m/>
    <m/>
    <m/>
    <m/>
    <m/>
    <s v="No"/>
    <n v="58"/>
    <m/>
    <m/>
    <x v="0"/>
    <d v="2020-10-13T11:08:4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76461536265957376/jufYPziF_normal.jpg"/>
    <x v="55"/>
    <d v="2020-10-13T00:00:00.000"/>
    <s v="11:08:47"/>
    <s v="https://twitter.com/abrarsi26896065/status/1315972748041236481"/>
    <m/>
    <m/>
    <s v="1315972748041236481"/>
    <m/>
    <b v="0"/>
    <n v="0"/>
    <s v=""/>
    <b v="0"/>
    <s v="en"/>
    <m/>
    <s v=""/>
    <b v="0"/>
    <n v="287"/>
    <s v="1315805924636815360"/>
    <s v="Twitter for Android"/>
    <b v="0"/>
    <s v="1315805924636815360"/>
    <m/>
    <n v="1"/>
    <n v="0"/>
    <m/>
    <m/>
    <m/>
    <m/>
    <m/>
    <m/>
    <m/>
    <m/>
    <n v="1"/>
    <s v="1"/>
    <s v="1"/>
    <n v="2"/>
    <n v="4.545454545454546"/>
    <n v="0"/>
    <n v="0"/>
    <n v="0"/>
    <n v="0"/>
    <n v="42"/>
    <n v="95.45454545454545"/>
    <n v="44"/>
  </r>
  <r>
    <s v="zainny_porch"/>
    <s v="ciscodevnet"/>
    <m/>
    <m/>
    <m/>
    <m/>
    <m/>
    <m/>
    <m/>
    <m/>
    <s v="No"/>
    <n v="59"/>
    <m/>
    <m/>
    <x v="0"/>
    <d v="2020-10-13T11:11:1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5597791885037571/M0QfrlK5_normal.jpg"/>
    <x v="56"/>
    <d v="2020-10-13T00:00:00.000"/>
    <s v="11:11:18"/>
    <s v="https://twitter.com/zainny_porch/status/1315973380168876032"/>
    <m/>
    <m/>
    <s v="1315973380168876032"/>
    <m/>
    <b v="0"/>
    <n v="0"/>
    <s v=""/>
    <b v="0"/>
    <s v="en"/>
    <m/>
    <s v=""/>
    <b v="0"/>
    <n v="287"/>
    <s v="1315805924636815360"/>
    <s v="Twitter for iPhone"/>
    <b v="0"/>
    <s v="1315805924636815360"/>
    <m/>
    <n v="1"/>
    <n v="0"/>
    <m/>
    <m/>
    <m/>
    <m/>
    <m/>
    <m/>
    <m/>
    <m/>
    <n v="1"/>
    <s v="1"/>
    <s v="1"/>
    <n v="2"/>
    <n v="4.545454545454546"/>
    <n v="0"/>
    <n v="0"/>
    <n v="0"/>
    <n v="0"/>
    <n v="42"/>
    <n v="95.45454545454545"/>
    <n v="44"/>
  </r>
  <r>
    <s v="snaplakheni"/>
    <s v="ciscodevnet"/>
    <m/>
    <m/>
    <m/>
    <m/>
    <m/>
    <m/>
    <m/>
    <m/>
    <s v="No"/>
    <n v="60"/>
    <m/>
    <m/>
    <x v="0"/>
    <d v="2020-10-13T11:15:0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39465633328386049/gPoAh3HY_normal.jpg"/>
    <x v="57"/>
    <d v="2020-10-13T00:00:00.000"/>
    <s v="11:15:08"/>
    <s v="https://twitter.com/snaplakheni/status/1315974347933339649"/>
    <m/>
    <m/>
    <s v="1315974347933339649"/>
    <m/>
    <b v="0"/>
    <n v="0"/>
    <s v=""/>
    <b v="0"/>
    <s v="en"/>
    <m/>
    <s v=""/>
    <b v="0"/>
    <n v="287"/>
    <s v="1315805924636815360"/>
    <s v="Twitter for iPhone"/>
    <b v="0"/>
    <s v="1315805924636815360"/>
    <m/>
    <n v="1"/>
    <n v="0"/>
    <m/>
    <m/>
    <m/>
    <m/>
    <m/>
    <m/>
    <m/>
    <m/>
    <n v="1"/>
    <s v="1"/>
    <s v="1"/>
    <n v="2"/>
    <n v="4.545454545454546"/>
    <n v="0"/>
    <n v="0"/>
    <n v="0"/>
    <n v="0"/>
    <n v="42"/>
    <n v="95.45454545454545"/>
    <n v="44"/>
  </r>
  <r>
    <s v="abdoosh12816916"/>
    <s v="ciscodevnet"/>
    <m/>
    <m/>
    <m/>
    <m/>
    <m/>
    <m/>
    <m/>
    <m/>
    <s v="No"/>
    <n v="61"/>
    <m/>
    <m/>
    <x v="0"/>
    <d v="2020-10-13T11:46:01.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8418775792971779/7ayY-zFO_normal.jpg"/>
    <x v="58"/>
    <d v="2020-10-13T00:00:00.000"/>
    <s v="11:46:01"/>
    <s v="https://twitter.com/abdoosh12816916/status/1315982116971257856"/>
    <m/>
    <m/>
    <s v="1315982116971257856"/>
    <m/>
    <b v="0"/>
    <n v="0"/>
    <s v=""/>
    <b v="0"/>
    <s v="en"/>
    <m/>
    <s v=""/>
    <b v="0"/>
    <n v="287"/>
    <s v="1315805924636815360"/>
    <s v="Twitter for Android"/>
    <b v="0"/>
    <s v="1315805924636815360"/>
    <m/>
    <n v="1"/>
    <n v="0"/>
    <m/>
    <m/>
    <m/>
    <m/>
    <m/>
    <m/>
    <m/>
    <m/>
    <n v="1"/>
    <s v="1"/>
    <s v="1"/>
    <n v="2"/>
    <n v="4.545454545454546"/>
    <n v="0"/>
    <n v="0"/>
    <n v="0"/>
    <n v="0"/>
    <n v="42"/>
    <n v="95.45454545454545"/>
    <n v="44"/>
  </r>
  <r>
    <s v="faizannaveedmir"/>
    <s v="ciscodevnet"/>
    <m/>
    <m/>
    <m/>
    <m/>
    <m/>
    <m/>
    <m/>
    <m/>
    <s v="No"/>
    <n v="62"/>
    <m/>
    <m/>
    <x v="0"/>
    <d v="2020-10-13T11:47:0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8403167730634752/U_D14OPc_normal.jpg"/>
    <x v="59"/>
    <d v="2020-10-13T00:00:00.000"/>
    <s v="11:47:06"/>
    <s v="https://twitter.com/faizannaveedmir/status/1315982391622553601"/>
    <m/>
    <m/>
    <s v="1315982391622553601"/>
    <m/>
    <b v="0"/>
    <n v="0"/>
    <s v=""/>
    <b v="0"/>
    <s v="en"/>
    <m/>
    <s v=""/>
    <b v="0"/>
    <n v="287"/>
    <s v="1315805924636815360"/>
    <s v="Twitter for Android"/>
    <b v="0"/>
    <s v="1315805924636815360"/>
    <m/>
    <n v="1"/>
    <n v="0"/>
    <m/>
    <m/>
    <m/>
    <m/>
    <m/>
    <m/>
    <m/>
    <m/>
    <n v="1"/>
    <s v="1"/>
    <s v="1"/>
    <n v="2"/>
    <n v="4.545454545454546"/>
    <n v="0"/>
    <n v="0"/>
    <n v="0"/>
    <n v="0"/>
    <n v="42"/>
    <n v="95.45454545454545"/>
    <n v="44"/>
  </r>
  <r>
    <s v="bukechristopher"/>
    <s v="ciscodevnet"/>
    <m/>
    <m/>
    <m/>
    <m/>
    <m/>
    <m/>
    <m/>
    <m/>
    <s v="No"/>
    <n v="63"/>
    <m/>
    <m/>
    <x v="0"/>
    <d v="2020-10-13T11:58:0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88935329861447682/noOw1ZFk_normal.jpg"/>
    <x v="60"/>
    <d v="2020-10-13T00:00:00.000"/>
    <s v="11:58:06"/>
    <s v="https://twitter.com/bukechristopher/status/1315985159062200320"/>
    <m/>
    <m/>
    <s v="1315985159062200320"/>
    <m/>
    <b v="0"/>
    <n v="0"/>
    <s v=""/>
    <b v="0"/>
    <s v="en"/>
    <m/>
    <s v=""/>
    <b v="0"/>
    <n v="287"/>
    <s v="1315805924636815360"/>
    <s v="Twitter for Android"/>
    <b v="0"/>
    <s v="1315805924636815360"/>
    <m/>
    <n v="1"/>
    <n v="0"/>
    <m/>
    <m/>
    <m/>
    <m/>
    <m/>
    <m/>
    <m/>
    <m/>
    <n v="1"/>
    <s v="1"/>
    <s v="1"/>
    <n v="2"/>
    <n v="4.545454545454546"/>
    <n v="0"/>
    <n v="0"/>
    <n v="0"/>
    <n v="0"/>
    <n v="42"/>
    <n v="95.45454545454545"/>
    <n v="44"/>
  </r>
  <r>
    <s v="anelechukwue"/>
    <s v="ciscodevnet"/>
    <m/>
    <m/>
    <m/>
    <m/>
    <m/>
    <m/>
    <m/>
    <m/>
    <s v="No"/>
    <n v="64"/>
    <m/>
    <m/>
    <x v="0"/>
    <d v="2020-10-13T12:47:0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49746308895825920/TP5ci6Qs_normal.jpg"/>
    <x v="61"/>
    <d v="2020-10-13T00:00:00.000"/>
    <s v="12:47:09"/>
    <s v="https://twitter.com/anelechukwue/status/1315997503368691712"/>
    <m/>
    <m/>
    <s v="1315997503368691712"/>
    <m/>
    <b v="0"/>
    <n v="0"/>
    <s v=""/>
    <b v="0"/>
    <s v="en"/>
    <m/>
    <s v=""/>
    <b v="0"/>
    <n v="287"/>
    <s v="1315805924636815360"/>
    <s v="Twitter for Android"/>
    <b v="0"/>
    <s v="1315805924636815360"/>
    <m/>
    <n v="1"/>
    <n v="0"/>
    <m/>
    <m/>
    <m/>
    <m/>
    <m/>
    <m/>
    <m/>
    <m/>
    <n v="1"/>
    <s v="1"/>
    <s v="1"/>
    <n v="2"/>
    <n v="4.545454545454546"/>
    <n v="0"/>
    <n v="0"/>
    <n v="0"/>
    <n v="0"/>
    <n v="42"/>
    <n v="95.45454545454545"/>
    <n v="44"/>
  </r>
  <r>
    <s v="nimadewida"/>
    <s v="ciscodevnet"/>
    <m/>
    <m/>
    <m/>
    <m/>
    <m/>
    <m/>
    <m/>
    <m/>
    <s v="No"/>
    <n v="65"/>
    <m/>
    <m/>
    <x v="0"/>
    <d v="2020-10-13T13:10:1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1062845459648513/qP9Kdz96_normal.jpg"/>
    <x v="62"/>
    <d v="2020-10-13T00:00:00.000"/>
    <s v="13:10:15"/>
    <s v="https://twitter.com/nimadewida/status/1316003315621134338"/>
    <m/>
    <m/>
    <s v="1316003315621134338"/>
    <m/>
    <b v="0"/>
    <n v="0"/>
    <s v=""/>
    <b v="0"/>
    <s v="en"/>
    <m/>
    <s v=""/>
    <b v="0"/>
    <n v="287"/>
    <s v="1315805924636815360"/>
    <s v="Twitter for iPhone"/>
    <b v="0"/>
    <s v="1315805924636815360"/>
    <m/>
    <n v="1"/>
    <n v="0"/>
    <m/>
    <m/>
    <m/>
    <m/>
    <m/>
    <m/>
    <m/>
    <m/>
    <n v="1"/>
    <s v="1"/>
    <s v="1"/>
    <n v="2"/>
    <n v="4.545454545454546"/>
    <n v="0"/>
    <n v="0"/>
    <n v="0"/>
    <n v="0"/>
    <n v="42"/>
    <n v="95.45454545454545"/>
    <n v="44"/>
  </r>
  <r>
    <s v="ram52806584"/>
    <s v="ciscodevnet"/>
    <m/>
    <m/>
    <m/>
    <m/>
    <m/>
    <m/>
    <m/>
    <m/>
    <s v="No"/>
    <n v="66"/>
    <m/>
    <m/>
    <x v="0"/>
    <d v="2020-10-13T14:11:0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4307415777603584/UsGG-OLn_normal.jpg"/>
    <x v="63"/>
    <d v="2020-10-13T00:00:00.000"/>
    <s v="14:11:07"/>
    <s v="https://twitter.com/ram52806584/status/1316018633034747905"/>
    <m/>
    <m/>
    <s v="1316018633034747905"/>
    <m/>
    <b v="0"/>
    <n v="0"/>
    <s v=""/>
    <b v="0"/>
    <s v="en"/>
    <m/>
    <s v=""/>
    <b v="0"/>
    <n v="287"/>
    <s v="1315805924636815360"/>
    <s v="Twitter for Android"/>
    <b v="0"/>
    <s v="1315805924636815360"/>
    <m/>
    <n v="1"/>
    <n v="0"/>
    <m/>
    <m/>
    <m/>
    <m/>
    <m/>
    <m/>
    <m/>
    <m/>
    <n v="1"/>
    <s v="1"/>
    <s v="1"/>
    <n v="2"/>
    <n v="4.545454545454546"/>
    <n v="0"/>
    <n v="0"/>
    <n v="0"/>
    <n v="0"/>
    <n v="42"/>
    <n v="95.45454545454545"/>
    <n v="44"/>
  </r>
  <r>
    <s v="sinaniwassolon"/>
    <s v="ciscodevnet"/>
    <m/>
    <m/>
    <m/>
    <m/>
    <m/>
    <m/>
    <m/>
    <m/>
    <s v="No"/>
    <n v="67"/>
    <m/>
    <m/>
    <x v="0"/>
    <d v="2020-10-13T14:31:4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9839970379694081/1dGQ2RO3_normal.jpg"/>
    <x v="64"/>
    <d v="2020-10-13T00:00:00.000"/>
    <s v="14:31:48"/>
    <s v="https://twitter.com/sinaniwassolon/status/1316023839059398656"/>
    <m/>
    <m/>
    <s v="1316023839059398656"/>
    <m/>
    <b v="0"/>
    <n v="0"/>
    <s v=""/>
    <b v="0"/>
    <s v="en"/>
    <m/>
    <s v=""/>
    <b v="0"/>
    <n v="287"/>
    <s v="1315805924636815360"/>
    <s v="Twitter for Android"/>
    <b v="0"/>
    <s v="1315805924636815360"/>
    <m/>
    <n v="1"/>
    <n v="0"/>
    <m/>
    <m/>
    <m/>
    <m/>
    <m/>
    <m/>
    <m/>
    <m/>
    <n v="1"/>
    <s v="1"/>
    <s v="1"/>
    <n v="2"/>
    <n v="4.545454545454546"/>
    <n v="0"/>
    <n v="0"/>
    <n v="0"/>
    <n v="0"/>
    <n v="42"/>
    <n v="95.45454545454545"/>
    <n v="44"/>
  </r>
  <r>
    <s v="krishnasamy29"/>
    <s v="ciscodevnet"/>
    <m/>
    <m/>
    <m/>
    <m/>
    <m/>
    <m/>
    <m/>
    <m/>
    <s v="No"/>
    <n v="68"/>
    <m/>
    <m/>
    <x v="0"/>
    <d v="2020-10-13T14:35:0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59309935164157952/ocSP7xBO_normal.jpg"/>
    <x v="65"/>
    <d v="2020-10-13T00:00:00.000"/>
    <s v="14:35:07"/>
    <s v="https://twitter.com/krishnasamy29/status/1316024672803196930"/>
    <m/>
    <m/>
    <s v="1316024672803196930"/>
    <m/>
    <b v="0"/>
    <n v="0"/>
    <s v=""/>
    <b v="0"/>
    <s v="en"/>
    <m/>
    <s v=""/>
    <b v="0"/>
    <n v="287"/>
    <s v="1315805924636815360"/>
    <s v="Twitter for Android"/>
    <b v="0"/>
    <s v="1315805924636815360"/>
    <m/>
    <n v="1"/>
    <n v="0"/>
    <m/>
    <m/>
    <m/>
    <m/>
    <m/>
    <m/>
    <m/>
    <m/>
    <n v="1"/>
    <s v="1"/>
    <s v="1"/>
    <n v="2"/>
    <n v="4.545454545454546"/>
    <n v="0"/>
    <n v="0"/>
    <n v="0"/>
    <n v="0"/>
    <n v="42"/>
    <n v="95.45454545454545"/>
    <n v="44"/>
  </r>
  <r>
    <s v="sylvest81902641"/>
    <s v="ciscodevnet"/>
    <m/>
    <m/>
    <m/>
    <m/>
    <m/>
    <m/>
    <m/>
    <m/>
    <s v="No"/>
    <n v="69"/>
    <m/>
    <m/>
    <x v="0"/>
    <d v="2020-10-13T14:58:4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5580442695938052/gm37ZvUY_normal.jpg"/>
    <x v="66"/>
    <d v="2020-10-13T00:00:00.000"/>
    <s v="14:58:49"/>
    <s v="https://twitter.com/sylvest81902641/status/1316030638257041409"/>
    <m/>
    <m/>
    <s v="1316030638257041409"/>
    <m/>
    <b v="0"/>
    <n v="0"/>
    <s v=""/>
    <b v="0"/>
    <s v="en"/>
    <m/>
    <s v=""/>
    <b v="0"/>
    <n v="287"/>
    <s v="1315805924636815360"/>
    <s v="Twitter for Android"/>
    <b v="0"/>
    <s v="1315805924636815360"/>
    <m/>
    <n v="1"/>
    <n v="0"/>
    <m/>
    <m/>
    <m/>
    <m/>
    <m/>
    <m/>
    <m/>
    <m/>
    <n v="1"/>
    <s v="1"/>
    <s v="1"/>
    <n v="2"/>
    <n v="4.545454545454546"/>
    <n v="0"/>
    <n v="0"/>
    <n v="0"/>
    <n v="0"/>
    <n v="42"/>
    <n v="95.45454545454545"/>
    <n v="44"/>
  </r>
  <r>
    <s v="hashmi_ali_khan"/>
    <s v="ciscodevnet"/>
    <m/>
    <m/>
    <m/>
    <m/>
    <m/>
    <m/>
    <m/>
    <m/>
    <s v="No"/>
    <n v="70"/>
    <m/>
    <m/>
    <x v="0"/>
    <d v="2020-10-13T16:01:0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59883216686796801/_vGlKrBy_normal.jpg"/>
    <x v="67"/>
    <d v="2020-10-13T00:00:00.000"/>
    <s v="16:01:00"/>
    <s v="https://twitter.com/hashmi_ali_khan/status/1316046289121939458"/>
    <m/>
    <m/>
    <s v="1316046289121939458"/>
    <m/>
    <b v="0"/>
    <n v="0"/>
    <s v=""/>
    <b v="0"/>
    <s v="en"/>
    <m/>
    <s v=""/>
    <b v="0"/>
    <n v="287"/>
    <s v="1315805924636815360"/>
    <s v="Twitter for Android"/>
    <b v="0"/>
    <s v="1315805924636815360"/>
    <m/>
    <n v="1"/>
    <n v="0"/>
    <m/>
    <m/>
    <m/>
    <m/>
    <m/>
    <m/>
    <m/>
    <m/>
    <n v="1"/>
    <s v="1"/>
    <s v="1"/>
    <n v="2"/>
    <n v="4.545454545454546"/>
    <n v="0"/>
    <n v="0"/>
    <n v="0"/>
    <n v="0"/>
    <n v="42"/>
    <n v="95.45454545454545"/>
    <n v="44"/>
  </r>
  <r>
    <s v="ibrahim88862530"/>
    <s v="ciscodevnet"/>
    <m/>
    <m/>
    <m/>
    <m/>
    <m/>
    <m/>
    <m/>
    <m/>
    <s v="No"/>
    <n v="71"/>
    <m/>
    <m/>
    <x v="0"/>
    <d v="2020-10-13T17:29:4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1437864568332289/oGflQLfj_normal.jpg"/>
    <x v="68"/>
    <d v="2020-10-13T00:00:00.000"/>
    <s v="17:29:44"/>
    <s v="https://twitter.com/ibrahim88862530/status/1316068616811536391"/>
    <m/>
    <m/>
    <s v="1316068616811536391"/>
    <m/>
    <b v="0"/>
    <n v="0"/>
    <s v=""/>
    <b v="0"/>
    <s v="en"/>
    <m/>
    <s v=""/>
    <b v="0"/>
    <n v="287"/>
    <s v="1315805924636815360"/>
    <s v="Twitter for Android"/>
    <b v="0"/>
    <s v="1315805924636815360"/>
    <m/>
    <n v="1"/>
    <n v="0"/>
    <m/>
    <m/>
    <m/>
    <m/>
    <m/>
    <m/>
    <m/>
    <m/>
    <n v="1"/>
    <s v="1"/>
    <s v="1"/>
    <n v="2"/>
    <n v="4.545454545454546"/>
    <n v="0"/>
    <n v="0"/>
    <n v="0"/>
    <n v="0"/>
    <n v="42"/>
    <n v="95.45454545454545"/>
    <n v="44"/>
  </r>
  <r>
    <s v="jiminwin30"/>
    <s v="ciscodevnet"/>
    <m/>
    <m/>
    <m/>
    <m/>
    <m/>
    <m/>
    <m/>
    <m/>
    <s v="No"/>
    <n v="72"/>
    <m/>
    <m/>
    <x v="0"/>
    <d v="2020-10-13T17:47:2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5646314353500161/c3wAsv7V_normal.jpg"/>
    <x v="69"/>
    <d v="2020-10-13T00:00:00.000"/>
    <s v="17:47:29"/>
    <s v="https://twitter.com/jiminwin30/status/1316073084458213377"/>
    <m/>
    <m/>
    <s v="1316073084458213377"/>
    <m/>
    <b v="0"/>
    <n v="0"/>
    <s v=""/>
    <b v="0"/>
    <s v="en"/>
    <m/>
    <s v=""/>
    <b v="0"/>
    <n v="287"/>
    <s v="1315805924636815360"/>
    <s v="Twitter for Android"/>
    <b v="0"/>
    <s v="1315805924636815360"/>
    <m/>
    <n v="1"/>
    <n v="0"/>
    <m/>
    <m/>
    <m/>
    <m/>
    <m/>
    <m/>
    <m/>
    <m/>
    <n v="1"/>
    <s v="1"/>
    <s v="1"/>
    <n v="2"/>
    <n v="4.545454545454546"/>
    <n v="0"/>
    <n v="0"/>
    <n v="0"/>
    <n v="0"/>
    <n v="42"/>
    <n v="95.45454545454545"/>
    <n v="44"/>
  </r>
  <r>
    <s v="drsivanandaraj1"/>
    <s v="ciscodevnet"/>
    <m/>
    <m/>
    <m/>
    <m/>
    <m/>
    <m/>
    <m/>
    <m/>
    <s v="No"/>
    <n v="73"/>
    <m/>
    <m/>
    <x v="0"/>
    <d v="2020-10-13T18:20:4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40945238820171776/4PVJ1MQb_normal.jpg"/>
    <x v="70"/>
    <d v="2020-10-13T00:00:00.000"/>
    <s v="18:20:40"/>
    <s v="https://twitter.com/drsivanandaraj1/status/1316081435405619201"/>
    <m/>
    <m/>
    <s v="1316081435405619201"/>
    <m/>
    <b v="0"/>
    <n v="0"/>
    <s v=""/>
    <b v="0"/>
    <s v="en"/>
    <m/>
    <s v=""/>
    <b v="0"/>
    <n v="287"/>
    <s v="1315805924636815360"/>
    <s v="Twitter for Android"/>
    <b v="0"/>
    <s v="1315805924636815360"/>
    <m/>
    <n v="1"/>
    <n v="0"/>
    <m/>
    <m/>
    <m/>
    <m/>
    <m/>
    <m/>
    <m/>
    <m/>
    <n v="1"/>
    <s v="1"/>
    <s v="1"/>
    <n v="2"/>
    <n v="4.545454545454546"/>
    <n v="0"/>
    <n v="0"/>
    <n v="0"/>
    <n v="0"/>
    <n v="42"/>
    <n v="95.45454545454545"/>
    <n v="44"/>
  </r>
  <r>
    <s v="collabtrainer"/>
    <s v="ciscodevnet"/>
    <m/>
    <m/>
    <m/>
    <m/>
    <m/>
    <m/>
    <m/>
    <m/>
    <s v="No"/>
    <n v="74"/>
    <m/>
    <m/>
    <x v="0"/>
    <d v="2020-10-13T18:48:4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105156023109718017/q6zgjBI2_normal.png"/>
    <x v="71"/>
    <d v="2020-10-13T00:00:00.000"/>
    <s v="18:48:46"/>
    <s v="https://twitter.com/collabtrainer/status/1316088507698475014"/>
    <m/>
    <m/>
    <s v="1316088507698475014"/>
    <m/>
    <b v="0"/>
    <n v="0"/>
    <s v=""/>
    <b v="0"/>
    <s v="en"/>
    <m/>
    <s v=""/>
    <b v="0"/>
    <n v="287"/>
    <s v="1315805924636815360"/>
    <s v="Twitter Web App"/>
    <b v="0"/>
    <s v="1315805924636815360"/>
    <m/>
    <n v="1"/>
    <n v="0"/>
    <m/>
    <m/>
    <m/>
    <m/>
    <m/>
    <m/>
    <m/>
    <m/>
    <n v="1"/>
    <s v="1"/>
    <s v="1"/>
    <n v="2"/>
    <n v="4.545454545454546"/>
    <n v="0"/>
    <n v="0"/>
    <n v="0"/>
    <n v="0"/>
    <n v="42"/>
    <n v="95.45454545454545"/>
    <n v="44"/>
  </r>
  <r>
    <s v="garfaxad"/>
    <s v="ciscodevnet"/>
    <m/>
    <m/>
    <m/>
    <m/>
    <m/>
    <m/>
    <m/>
    <m/>
    <s v="No"/>
    <n v="75"/>
    <m/>
    <m/>
    <x v="0"/>
    <d v="2020-10-13T19:00:5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4057073727025153/rX76gNZo_normal.jpg"/>
    <x v="72"/>
    <d v="2020-10-13T00:00:00.000"/>
    <s v="19:00:58"/>
    <s v="https://twitter.com/garfaxad/status/1316091576721043460"/>
    <m/>
    <m/>
    <s v="1316091576721043460"/>
    <m/>
    <b v="0"/>
    <n v="0"/>
    <s v=""/>
    <b v="0"/>
    <s v="en"/>
    <m/>
    <s v=""/>
    <b v="0"/>
    <n v="287"/>
    <s v="1315805924636815360"/>
    <s v="Twitter for Android"/>
    <b v="0"/>
    <s v="1315805924636815360"/>
    <m/>
    <n v="1"/>
    <n v="0"/>
    <m/>
    <m/>
    <m/>
    <m/>
    <m/>
    <m/>
    <m/>
    <m/>
    <n v="1"/>
    <s v="1"/>
    <s v="1"/>
    <n v="2"/>
    <n v="4.545454545454546"/>
    <n v="0"/>
    <n v="0"/>
    <n v="0"/>
    <n v="0"/>
    <n v="42"/>
    <n v="95.45454545454545"/>
    <n v="44"/>
  </r>
  <r>
    <s v="sulaimonakinye3"/>
    <s v="ciscodevnet"/>
    <m/>
    <m/>
    <m/>
    <m/>
    <m/>
    <m/>
    <m/>
    <m/>
    <s v="No"/>
    <n v="76"/>
    <m/>
    <m/>
    <x v="0"/>
    <d v="2020-10-13T19:31:3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068112527316451328/oRspDdVI_normal.jpg"/>
    <x v="73"/>
    <d v="2020-10-13T00:00:00.000"/>
    <s v="19:31:39"/>
    <s v="https://twitter.com/sulaimonakinye3/status/1316099298799558657"/>
    <m/>
    <m/>
    <s v="1316099298799558657"/>
    <m/>
    <b v="0"/>
    <n v="0"/>
    <s v=""/>
    <b v="0"/>
    <s v="en"/>
    <m/>
    <s v=""/>
    <b v="0"/>
    <n v="287"/>
    <s v="1315805924636815360"/>
    <s v="Twitter for iPhone"/>
    <b v="0"/>
    <s v="1315805924636815360"/>
    <m/>
    <n v="1"/>
    <n v="0"/>
    <m/>
    <m/>
    <m/>
    <m/>
    <m/>
    <m/>
    <m/>
    <m/>
    <n v="1"/>
    <s v="1"/>
    <s v="1"/>
    <n v="2"/>
    <n v="4.545454545454546"/>
    <n v="0"/>
    <n v="0"/>
    <n v="0"/>
    <n v="0"/>
    <n v="42"/>
    <n v="95.45454545454545"/>
    <n v="44"/>
  </r>
  <r>
    <s v="thinhvn12"/>
    <s v="ciscodevnet"/>
    <m/>
    <m/>
    <m/>
    <m/>
    <m/>
    <m/>
    <m/>
    <m/>
    <s v="No"/>
    <n v="77"/>
    <m/>
    <m/>
    <x v="0"/>
    <d v="2020-10-14T00:44:1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abs.twimg.com/sticky/default_profile_images/default_profile_normal.png"/>
    <x v="74"/>
    <d v="2020-10-14T00:00:00.000"/>
    <s v="00:44:13"/>
    <s v="https://twitter.com/thinhvn12/status/1316177957224734720"/>
    <m/>
    <m/>
    <s v="1316177957224734720"/>
    <m/>
    <b v="0"/>
    <n v="0"/>
    <s v=""/>
    <b v="0"/>
    <s v="en"/>
    <m/>
    <s v=""/>
    <b v="0"/>
    <n v="287"/>
    <s v="1315805924636815360"/>
    <s v="Twitter for Android"/>
    <b v="0"/>
    <s v="1315805924636815360"/>
    <m/>
    <n v="1"/>
    <n v="0"/>
    <m/>
    <m/>
    <m/>
    <m/>
    <m/>
    <m/>
    <m/>
    <m/>
    <n v="1"/>
    <s v="1"/>
    <s v="1"/>
    <n v="2"/>
    <n v="4.545454545454546"/>
    <n v="0"/>
    <n v="0"/>
    <n v="0"/>
    <n v="0"/>
    <n v="42"/>
    <n v="95.45454545454545"/>
    <n v="44"/>
  </r>
  <r>
    <s v="laxmipr20576289"/>
    <s v="ciscodevnet"/>
    <m/>
    <m/>
    <m/>
    <m/>
    <m/>
    <m/>
    <m/>
    <m/>
    <s v="No"/>
    <n v="78"/>
    <m/>
    <m/>
    <x v="0"/>
    <d v="2020-10-14T02:10:2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15068323391528962/JePHN6dh_normal.jpg"/>
    <x v="75"/>
    <d v="2020-10-14T00:00:00.000"/>
    <s v="02:10:23"/>
    <s v="https://twitter.com/laxmipr20576289/status/1316199645408755712"/>
    <m/>
    <m/>
    <s v="1316199645408755712"/>
    <m/>
    <b v="0"/>
    <n v="0"/>
    <s v=""/>
    <b v="0"/>
    <s v="en"/>
    <m/>
    <s v=""/>
    <b v="0"/>
    <n v="287"/>
    <s v="1315805924636815360"/>
    <s v="Twitter Web App"/>
    <b v="0"/>
    <s v="1315805924636815360"/>
    <m/>
    <n v="1"/>
    <n v="0"/>
    <m/>
    <m/>
    <m/>
    <m/>
    <m/>
    <m/>
    <m/>
    <m/>
    <n v="1"/>
    <s v="1"/>
    <s v="1"/>
    <n v="2"/>
    <n v="4.545454545454546"/>
    <n v="0"/>
    <n v="0"/>
    <n v="0"/>
    <n v="0"/>
    <n v="42"/>
    <n v="95.45454545454545"/>
    <n v="44"/>
  </r>
  <r>
    <s v="rosaroma2011"/>
    <s v="ciscodevnet"/>
    <m/>
    <m/>
    <m/>
    <m/>
    <m/>
    <m/>
    <m/>
    <m/>
    <s v="No"/>
    <n v="79"/>
    <m/>
    <m/>
    <x v="0"/>
    <d v="2020-10-14T02:38:0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177068849759432704/46WYkWtd_normal.jpg"/>
    <x v="76"/>
    <d v="2020-10-14T00:00:00.000"/>
    <s v="02:38:07"/>
    <s v="https://twitter.com/rosaroma2011/status/1316206624701177856"/>
    <m/>
    <m/>
    <s v="1316206624701177856"/>
    <m/>
    <b v="0"/>
    <n v="0"/>
    <s v=""/>
    <b v="0"/>
    <s v="en"/>
    <m/>
    <s v=""/>
    <b v="0"/>
    <n v="287"/>
    <s v="1315805924636815360"/>
    <s v="Twitter for iPhone"/>
    <b v="0"/>
    <s v="1315805924636815360"/>
    <m/>
    <n v="1"/>
    <n v="0"/>
    <m/>
    <m/>
    <m/>
    <m/>
    <m/>
    <m/>
    <m/>
    <m/>
    <n v="1"/>
    <s v="1"/>
    <s v="1"/>
    <n v="2"/>
    <n v="4.545454545454546"/>
    <n v="0"/>
    <n v="0"/>
    <n v="0"/>
    <n v="0"/>
    <n v="42"/>
    <n v="95.45454545454545"/>
    <n v="44"/>
  </r>
  <r>
    <s v="stngsuhx"/>
    <s v="ciscodevnet"/>
    <m/>
    <m/>
    <m/>
    <m/>
    <m/>
    <m/>
    <m/>
    <m/>
    <s v="No"/>
    <n v="80"/>
    <m/>
    <m/>
    <x v="0"/>
    <d v="2020-10-14T03:11:11.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2964306099609600/dsWc_ri5_normal.jpg"/>
    <x v="77"/>
    <d v="2020-10-14T00:00:00.000"/>
    <s v="03:11:11"/>
    <s v="https://twitter.com/stngsuhx/status/1316214946422644736"/>
    <m/>
    <m/>
    <s v="1316214946422644736"/>
    <m/>
    <b v="0"/>
    <n v="0"/>
    <s v=""/>
    <b v="0"/>
    <s v="en"/>
    <m/>
    <s v=""/>
    <b v="0"/>
    <n v="287"/>
    <s v="1315805924636815360"/>
    <s v="Twitter for Android"/>
    <b v="0"/>
    <s v="1315805924636815360"/>
    <m/>
    <n v="1"/>
    <n v="0"/>
    <m/>
    <m/>
    <m/>
    <m/>
    <m/>
    <m/>
    <m/>
    <m/>
    <n v="1"/>
    <s v="1"/>
    <s v="1"/>
    <n v="2"/>
    <n v="4.545454545454546"/>
    <n v="0"/>
    <n v="0"/>
    <n v="0"/>
    <n v="0"/>
    <n v="42"/>
    <n v="95.45454545454545"/>
    <n v="44"/>
  </r>
  <r>
    <s v="incrediblesale1"/>
    <s v="ciscodevnet"/>
    <m/>
    <m/>
    <m/>
    <m/>
    <m/>
    <m/>
    <m/>
    <m/>
    <s v="No"/>
    <n v="81"/>
    <m/>
    <m/>
    <x v="0"/>
    <d v="2020-10-14T05:31:5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4294469999616001/EvcvIPPR_normal.jpg"/>
    <x v="78"/>
    <d v="2020-10-14T00:00:00.000"/>
    <s v="05:31:55"/>
    <s v="https://twitter.com/incrediblesale1/status/1316250360973946887"/>
    <m/>
    <m/>
    <s v="1316250360973946887"/>
    <m/>
    <b v="0"/>
    <n v="0"/>
    <s v=""/>
    <b v="0"/>
    <s v="en"/>
    <m/>
    <s v=""/>
    <b v="0"/>
    <n v="287"/>
    <s v="1315805924636815360"/>
    <s v="Twitter for Android"/>
    <b v="0"/>
    <s v="1315805924636815360"/>
    <m/>
    <n v="1"/>
    <n v="0"/>
    <m/>
    <m/>
    <m/>
    <m/>
    <m/>
    <m/>
    <m/>
    <m/>
    <n v="1"/>
    <s v="1"/>
    <s v="1"/>
    <n v="2"/>
    <n v="4.545454545454546"/>
    <n v="0"/>
    <n v="0"/>
    <n v="0"/>
    <n v="0"/>
    <n v="42"/>
    <n v="95.45454545454545"/>
    <n v="44"/>
  </r>
  <r>
    <s v="aarushv19388480"/>
    <s v="ciscodevnet"/>
    <m/>
    <m/>
    <m/>
    <m/>
    <m/>
    <m/>
    <m/>
    <m/>
    <s v="No"/>
    <n v="82"/>
    <m/>
    <m/>
    <x v="0"/>
    <d v="2020-10-14T14:11:2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7537538261741568/UVY1M8sG_normal.jpg"/>
    <x v="79"/>
    <d v="2020-10-14T00:00:00.000"/>
    <s v="14:11:22"/>
    <s v="https://twitter.com/aarushv19388480/status/1316381084347637761"/>
    <m/>
    <m/>
    <s v="1316381084347637761"/>
    <m/>
    <b v="0"/>
    <n v="0"/>
    <s v=""/>
    <b v="0"/>
    <s v="en"/>
    <m/>
    <s v=""/>
    <b v="0"/>
    <n v="287"/>
    <s v="1315805924636815360"/>
    <s v="Twitter for Android"/>
    <b v="0"/>
    <s v="1315805924636815360"/>
    <m/>
    <n v="1"/>
    <n v="0"/>
    <m/>
    <m/>
    <m/>
    <m/>
    <m/>
    <m/>
    <m/>
    <m/>
    <n v="1"/>
    <s v="1"/>
    <s v="1"/>
    <n v="2"/>
    <n v="4.545454545454546"/>
    <n v="0"/>
    <n v="0"/>
    <n v="0"/>
    <n v="0"/>
    <n v="42"/>
    <n v="95.45454545454545"/>
    <n v="44"/>
  </r>
  <r>
    <s v="aalanperfume"/>
    <s v="ciscodevnet"/>
    <m/>
    <m/>
    <m/>
    <m/>
    <m/>
    <m/>
    <m/>
    <m/>
    <s v="No"/>
    <n v="83"/>
    <m/>
    <m/>
    <x v="0"/>
    <d v="2020-10-15T07:11:2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56442658353868801/N-4ATPqt_normal.jpg"/>
    <x v="80"/>
    <d v="2020-10-15T00:00:00.000"/>
    <s v="07:11:24"/>
    <s v="https://twitter.com/aalanperfume/status/1316637782802984961"/>
    <m/>
    <m/>
    <s v="1316637782802984961"/>
    <m/>
    <b v="0"/>
    <n v="0"/>
    <s v=""/>
    <b v="0"/>
    <s v="en"/>
    <m/>
    <s v=""/>
    <b v="0"/>
    <n v="287"/>
    <s v="1315805924636815360"/>
    <s v="Twitter for iPhone"/>
    <b v="0"/>
    <s v="1315805924636815360"/>
    <m/>
    <n v="1"/>
    <n v="0"/>
    <m/>
    <m/>
    <m/>
    <m/>
    <m/>
    <m/>
    <m/>
    <m/>
    <n v="1"/>
    <s v="1"/>
    <s v="1"/>
    <n v="2"/>
    <n v="4.545454545454546"/>
    <n v="0"/>
    <n v="0"/>
    <n v="0"/>
    <n v="0"/>
    <n v="42"/>
    <n v="95.45454545454545"/>
    <n v="44"/>
  </r>
  <r>
    <s v="sourabh81246305"/>
    <s v="ciscodevnet"/>
    <m/>
    <m/>
    <m/>
    <m/>
    <m/>
    <m/>
    <m/>
    <m/>
    <s v="No"/>
    <n v="84"/>
    <m/>
    <m/>
    <x v="0"/>
    <d v="2020-10-15T09:50:3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abs.twimg.com/sticky/default_profile_images/default_profile_normal.png"/>
    <x v="81"/>
    <d v="2020-10-15T00:00:00.000"/>
    <s v="09:50:30"/>
    <s v="https://twitter.com/sourabh81246305/status/1316677825479360512"/>
    <m/>
    <m/>
    <s v="1316677825479360512"/>
    <m/>
    <b v="0"/>
    <n v="0"/>
    <s v=""/>
    <b v="0"/>
    <s v="en"/>
    <m/>
    <s v=""/>
    <b v="0"/>
    <n v="287"/>
    <s v="1315805924636815360"/>
    <s v="Twitter for Android"/>
    <b v="0"/>
    <s v="1315805924636815360"/>
    <m/>
    <n v="1"/>
    <n v="0"/>
    <m/>
    <m/>
    <m/>
    <m/>
    <m/>
    <m/>
    <m/>
    <m/>
    <n v="1"/>
    <s v="1"/>
    <s v="1"/>
    <n v="2"/>
    <n v="4.545454545454546"/>
    <n v="0"/>
    <n v="0"/>
    <n v="0"/>
    <n v="0"/>
    <n v="42"/>
    <n v="95.45454545454545"/>
    <n v="44"/>
  </r>
  <r>
    <s v="urmilad85732650"/>
    <s v="ciscodevnet"/>
    <m/>
    <m/>
    <m/>
    <m/>
    <m/>
    <m/>
    <m/>
    <m/>
    <s v="No"/>
    <n v="85"/>
    <m/>
    <m/>
    <x v="0"/>
    <d v="2020-10-15T10:21:3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0136581521457153/aBciJnZe_normal.jpg"/>
    <x v="82"/>
    <d v="2020-10-15T00:00:00.000"/>
    <s v="10:21:32"/>
    <s v="https://twitter.com/urmilad85732650/status/1316685635466403841"/>
    <m/>
    <m/>
    <s v="1316685635466403841"/>
    <m/>
    <b v="0"/>
    <n v="0"/>
    <s v=""/>
    <b v="0"/>
    <s v="en"/>
    <m/>
    <s v=""/>
    <b v="0"/>
    <n v="287"/>
    <s v="1315805924636815360"/>
    <s v="Twitter for Android"/>
    <b v="0"/>
    <s v="1315805924636815360"/>
    <m/>
    <n v="1"/>
    <n v="0"/>
    <m/>
    <m/>
    <m/>
    <m/>
    <m/>
    <m/>
    <m/>
    <m/>
    <n v="1"/>
    <s v="1"/>
    <s v="1"/>
    <n v="2"/>
    <n v="4.545454545454546"/>
    <n v="0"/>
    <n v="0"/>
    <n v="0"/>
    <n v="0"/>
    <n v="42"/>
    <n v="95.45454545454545"/>
    <n v="44"/>
  </r>
  <r>
    <s v="jailaxmi_mpys"/>
    <s v="ciscodevnet"/>
    <m/>
    <m/>
    <m/>
    <m/>
    <m/>
    <m/>
    <m/>
    <m/>
    <s v="No"/>
    <n v="86"/>
    <m/>
    <m/>
    <x v="0"/>
    <d v="2020-10-16T05:40:3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77609677790908416/1gNORGLP_normal.jpg"/>
    <x v="83"/>
    <d v="2020-10-16T00:00:00.000"/>
    <s v="05:40:38"/>
    <s v="https://twitter.com/jailaxmi_mpys/status/1316977332050165761"/>
    <m/>
    <m/>
    <s v="1316977332050165761"/>
    <m/>
    <b v="0"/>
    <n v="0"/>
    <s v=""/>
    <b v="0"/>
    <s v="en"/>
    <m/>
    <s v=""/>
    <b v="0"/>
    <n v="287"/>
    <s v="1315805924636815360"/>
    <s v="Twitter for Android"/>
    <b v="0"/>
    <s v="1315805924636815360"/>
    <m/>
    <n v="1"/>
    <n v="0"/>
    <m/>
    <m/>
    <m/>
    <m/>
    <m/>
    <m/>
    <m/>
    <m/>
    <n v="1"/>
    <s v="1"/>
    <s v="1"/>
    <n v="2"/>
    <n v="4.545454545454546"/>
    <n v="0"/>
    <n v="0"/>
    <n v="0"/>
    <n v="0"/>
    <n v="42"/>
    <n v="95.45454545454545"/>
    <n v="44"/>
  </r>
  <r>
    <s v="salmank01053497"/>
    <s v="ciscodevnet"/>
    <m/>
    <m/>
    <m/>
    <m/>
    <m/>
    <m/>
    <m/>
    <m/>
    <s v="No"/>
    <n v="87"/>
    <m/>
    <m/>
    <x v="0"/>
    <d v="2020-10-16T09:09:4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abs.twimg.com/sticky/default_profile_images/default_profile_normal.png"/>
    <x v="84"/>
    <d v="2020-10-16T00:00:00.000"/>
    <s v="09:09:46"/>
    <s v="https://twitter.com/salmank01053497/status/1317029960733782021"/>
    <m/>
    <m/>
    <s v="1317029960733782021"/>
    <m/>
    <b v="0"/>
    <n v="0"/>
    <s v=""/>
    <b v="0"/>
    <s v="en"/>
    <m/>
    <s v=""/>
    <b v="0"/>
    <n v="287"/>
    <s v="1315805924636815360"/>
    <s v="Twitter for Android"/>
    <b v="0"/>
    <s v="1315805924636815360"/>
    <m/>
    <n v="1"/>
    <n v="0"/>
    <m/>
    <m/>
    <m/>
    <m/>
    <m/>
    <m/>
    <m/>
    <m/>
    <n v="1"/>
    <s v="1"/>
    <s v="1"/>
    <n v="2"/>
    <n v="4.545454545454546"/>
    <n v="0"/>
    <n v="0"/>
    <n v="0"/>
    <n v="0"/>
    <n v="42"/>
    <n v="95.45454545454545"/>
    <n v="44"/>
  </r>
  <r>
    <s v="dasireshmi"/>
    <s v="ciscodevnet"/>
    <m/>
    <m/>
    <m/>
    <m/>
    <m/>
    <m/>
    <m/>
    <m/>
    <s v="No"/>
    <n v="88"/>
    <m/>
    <m/>
    <x v="0"/>
    <d v="2020-10-16T13:44:0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6483282155130880/C2v-XjNA_normal.jpg"/>
    <x v="85"/>
    <d v="2020-10-16T00:00:00.000"/>
    <s v="13:44:09"/>
    <s v="https://twitter.com/dasireshmi/status/1317099010604240896"/>
    <m/>
    <m/>
    <s v="1317099010604240896"/>
    <m/>
    <b v="0"/>
    <n v="0"/>
    <s v=""/>
    <b v="0"/>
    <s v="en"/>
    <m/>
    <s v=""/>
    <b v="0"/>
    <n v="287"/>
    <s v="1315805924636815360"/>
    <s v="Twitter for Android"/>
    <b v="0"/>
    <s v="1315805924636815360"/>
    <m/>
    <n v="1"/>
    <n v="0"/>
    <m/>
    <m/>
    <m/>
    <m/>
    <m/>
    <m/>
    <m/>
    <m/>
    <n v="1"/>
    <s v="1"/>
    <s v="1"/>
    <n v="2"/>
    <n v="4.545454545454546"/>
    <n v="0"/>
    <n v="0"/>
    <n v="0"/>
    <n v="0"/>
    <n v="42"/>
    <n v="95.45454545454545"/>
    <n v="44"/>
  </r>
  <r>
    <s v="graeme_stirling"/>
    <s v="ciscodevnet"/>
    <m/>
    <m/>
    <m/>
    <m/>
    <m/>
    <m/>
    <m/>
    <m/>
    <s v="No"/>
    <n v="89"/>
    <m/>
    <m/>
    <x v="0"/>
    <d v="2020-10-17T00:14:4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697379209757364224/17Hxawy7_normal.png"/>
    <x v="86"/>
    <d v="2020-10-17T00:00:00.000"/>
    <s v="00:14:42"/>
    <s v="https://twitter.com/graeme_stirling/status/1317257692445085696"/>
    <m/>
    <m/>
    <s v="1317257692445085696"/>
    <m/>
    <b v="0"/>
    <n v="0"/>
    <s v=""/>
    <b v="0"/>
    <s v="en"/>
    <m/>
    <s v=""/>
    <b v="0"/>
    <n v="287"/>
    <s v="1315805924636815360"/>
    <s v="Graeme's first app"/>
    <b v="0"/>
    <s v="1315805924636815360"/>
    <m/>
    <n v="1"/>
    <n v="0"/>
    <m/>
    <m/>
    <m/>
    <m/>
    <m/>
    <m/>
    <m/>
    <m/>
    <n v="1"/>
    <s v="1"/>
    <s v="1"/>
    <n v="2"/>
    <n v="4.545454545454546"/>
    <n v="0"/>
    <n v="0"/>
    <n v="0"/>
    <n v="0"/>
    <n v="42"/>
    <n v="95.45454545454545"/>
    <n v="44"/>
  </r>
  <r>
    <s v="sankets29758789"/>
    <s v="ciscodevnet"/>
    <m/>
    <m/>
    <m/>
    <m/>
    <m/>
    <m/>
    <m/>
    <m/>
    <s v="No"/>
    <n v="90"/>
    <m/>
    <m/>
    <x v="0"/>
    <d v="2020-10-17T16:23:3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68110525814190080/YtZFB4Kl_normal.jpg"/>
    <x v="87"/>
    <d v="2020-10-17T00:00:00.000"/>
    <s v="16:23:34"/>
    <s v="https://twitter.com/sankets29758789/status/1317501516530450433"/>
    <m/>
    <m/>
    <s v="1317501516530450433"/>
    <m/>
    <b v="0"/>
    <n v="0"/>
    <s v=""/>
    <b v="0"/>
    <s v="en"/>
    <m/>
    <s v=""/>
    <b v="0"/>
    <n v="287"/>
    <s v="1315805924636815360"/>
    <s v="Twitter for Android"/>
    <b v="0"/>
    <s v="1315805924636815360"/>
    <m/>
    <n v="1"/>
    <n v="0"/>
    <m/>
    <m/>
    <m/>
    <m/>
    <m/>
    <m/>
    <m/>
    <m/>
    <n v="1"/>
    <s v="1"/>
    <s v="1"/>
    <n v="2"/>
    <n v="4.545454545454546"/>
    <n v="0"/>
    <n v="0"/>
    <n v="0"/>
    <n v="0"/>
    <n v="42"/>
    <n v="95.45454545454545"/>
    <n v="44"/>
  </r>
  <r>
    <s v="webclerk2"/>
    <s v="ciscodevnet"/>
    <m/>
    <m/>
    <m/>
    <m/>
    <m/>
    <m/>
    <m/>
    <m/>
    <s v="No"/>
    <n v="91"/>
    <m/>
    <m/>
    <x v="0"/>
    <d v="2020-10-20T11:34:5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091224610346098688/2WhLsfko_normal.jpg"/>
    <x v="88"/>
    <d v="2020-10-20T00:00:00.000"/>
    <s v="11:34:58"/>
    <s v="https://twitter.com/webclerk2/status/1318516051882246147"/>
    <m/>
    <m/>
    <s v="1318516051882246147"/>
    <m/>
    <b v="0"/>
    <n v="0"/>
    <s v=""/>
    <b v="0"/>
    <s v="en"/>
    <m/>
    <s v=""/>
    <b v="0"/>
    <n v="287"/>
    <s v="1315805924636815360"/>
    <s v="Twitter for Android"/>
    <b v="0"/>
    <s v="1315805924636815360"/>
    <m/>
    <n v="1"/>
    <n v="0"/>
    <m/>
    <m/>
    <m/>
    <m/>
    <m/>
    <m/>
    <m/>
    <m/>
    <n v="1"/>
    <s v="1"/>
    <s v="1"/>
    <n v="2"/>
    <n v="4.545454545454546"/>
    <n v="0"/>
    <n v="0"/>
    <n v="0"/>
    <n v="0"/>
    <n v="42"/>
    <n v="95.45454545454545"/>
    <n v="44"/>
  </r>
  <r>
    <s v="benitorayes007"/>
    <s v="ciscodevnet"/>
    <m/>
    <m/>
    <m/>
    <m/>
    <m/>
    <m/>
    <m/>
    <m/>
    <s v="No"/>
    <n v="92"/>
    <m/>
    <m/>
    <x v="0"/>
    <d v="2020-09-15T20:03:1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4690250816737280/lPhozJPo_normal.jpg"/>
    <x v="89"/>
    <d v="2020-09-15T00:00:00.000"/>
    <s v="20:03:18"/>
    <s v="https://twitter.com/benitorayes007/status/1305960404846366723"/>
    <m/>
    <m/>
    <s v="1305960404846366723"/>
    <m/>
    <b v="0"/>
    <n v="0"/>
    <s v=""/>
    <b v="0"/>
    <s v="en"/>
    <m/>
    <s v=""/>
    <b v="0"/>
    <n v="245"/>
    <s v="1305362832213651456"/>
    <s v="Twitter for Android"/>
    <b v="0"/>
    <s v="1305362832213651456"/>
    <m/>
    <n v="1"/>
    <n v="0"/>
    <m/>
    <m/>
    <m/>
    <m/>
    <m/>
    <m/>
    <m/>
    <m/>
    <n v="1"/>
    <s v="1"/>
    <s v="1"/>
    <n v="1"/>
    <n v="2.5"/>
    <n v="0"/>
    <n v="0"/>
    <n v="0"/>
    <n v="0"/>
    <n v="39"/>
    <n v="97.5"/>
    <n v="40"/>
  </r>
  <r>
    <s v="michael31903843"/>
    <s v="ciscodevnet"/>
    <m/>
    <m/>
    <m/>
    <m/>
    <m/>
    <m/>
    <m/>
    <m/>
    <s v="No"/>
    <n v="93"/>
    <m/>
    <m/>
    <x v="0"/>
    <d v="2020-09-15T20:16:5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6881087239598087/czg-b_lR_normal.jpg"/>
    <x v="90"/>
    <d v="2020-09-15T00:00:00.000"/>
    <s v="20:16:59"/>
    <s v="https://twitter.com/michael31903843/status/1305963845735899138"/>
    <m/>
    <m/>
    <s v="1305963845735899138"/>
    <m/>
    <b v="0"/>
    <n v="0"/>
    <s v=""/>
    <b v="0"/>
    <s v="en"/>
    <m/>
    <s v=""/>
    <b v="0"/>
    <n v="245"/>
    <s v="1305362832213651456"/>
    <s v="Twitter for iPhone"/>
    <b v="0"/>
    <s v="1305362832213651456"/>
    <m/>
    <n v="1"/>
    <n v="0"/>
    <m/>
    <m/>
    <m/>
    <m/>
    <m/>
    <m/>
    <m/>
    <m/>
    <n v="1"/>
    <s v="1"/>
    <s v="1"/>
    <n v="1"/>
    <n v="2.5"/>
    <n v="0"/>
    <n v="0"/>
    <n v="0"/>
    <n v="0"/>
    <n v="39"/>
    <n v="97.5"/>
    <n v="40"/>
  </r>
  <r>
    <s v="akosuaagyeiwaad"/>
    <s v="ciscodevnet"/>
    <m/>
    <m/>
    <m/>
    <m/>
    <m/>
    <m/>
    <m/>
    <m/>
    <s v="No"/>
    <n v="94"/>
    <m/>
    <m/>
    <x v="0"/>
    <d v="2020-09-15T20:48:22.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9983971468607489/6AnV2QIz_normal.jpg"/>
    <x v="91"/>
    <d v="2020-09-15T00:00:00.000"/>
    <s v="20:48:22"/>
    <s v="https://twitter.com/akosuaagyeiwaad/status/1305971745694928898"/>
    <m/>
    <m/>
    <s v="1305971745694928898"/>
    <m/>
    <b v="0"/>
    <n v="0"/>
    <s v=""/>
    <b v="0"/>
    <s v="en"/>
    <m/>
    <s v=""/>
    <b v="0"/>
    <n v="245"/>
    <s v="1305362832213651456"/>
    <s v="Twitter for Android"/>
    <b v="0"/>
    <s v="1305362832213651456"/>
    <m/>
    <n v="1"/>
    <n v="0"/>
    <m/>
    <m/>
    <m/>
    <m/>
    <m/>
    <m/>
    <m/>
    <m/>
    <n v="1"/>
    <s v="1"/>
    <s v="1"/>
    <n v="1"/>
    <n v="2.5"/>
    <n v="0"/>
    <n v="0"/>
    <n v="0"/>
    <n v="0"/>
    <n v="39"/>
    <n v="97.5"/>
    <n v="40"/>
  </r>
  <r>
    <s v="yalkharizmi"/>
    <s v="ciscodevnet"/>
    <m/>
    <m/>
    <m/>
    <m/>
    <m/>
    <m/>
    <m/>
    <m/>
    <s v="No"/>
    <n v="95"/>
    <m/>
    <m/>
    <x v="0"/>
    <d v="2020-09-15T21:14:0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4001147083345923/vNbSB1Ov_normal.jpg"/>
    <x v="92"/>
    <d v="2020-09-15T00:00:00.000"/>
    <s v="21:14:05"/>
    <s v="https://twitter.com/yalkharizmi/status/1305978217614979072"/>
    <m/>
    <m/>
    <s v="1305978217614979072"/>
    <m/>
    <b v="0"/>
    <n v="0"/>
    <s v=""/>
    <b v="0"/>
    <s v="en"/>
    <m/>
    <s v=""/>
    <b v="0"/>
    <n v="245"/>
    <s v="1305362832213651456"/>
    <s v="Twitter for Android"/>
    <b v="0"/>
    <s v="1305362832213651456"/>
    <m/>
    <n v="1"/>
    <n v="0"/>
    <m/>
    <m/>
    <m/>
    <m/>
    <m/>
    <m/>
    <m/>
    <m/>
    <n v="1"/>
    <s v="1"/>
    <s v="1"/>
    <n v="1"/>
    <n v="2.5"/>
    <n v="0"/>
    <n v="0"/>
    <n v="0"/>
    <n v="0"/>
    <n v="39"/>
    <n v="97.5"/>
    <n v="40"/>
  </r>
  <r>
    <s v="tobi_aiyelokun"/>
    <s v="ciscodevnet"/>
    <m/>
    <m/>
    <m/>
    <m/>
    <m/>
    <m/>
    <m/>
    <m/>
    <s v="No"/>
    <n v="96"/>
    <m/>
    <m/>
    <x v="0"/>
    <d v="2020-09-15T22:02:5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8458608926093313/hZS4yTee_normal.jpg"/>
    <x v="93"/>
    <d v="2020-09-15T00:00:00.000"/>
    <s v="22:02:56"/>
    <s v="https://twitter.com/tobi_aiyelokun/status/1305990509626785793"/>
    <m/>
    <m/>
    <s v="1305990509626785793"/>
    <m/>
    <b v="0"/>
    <n v="0"/>
    <s v=""/>
    <b v="0"/>
    <s v="en"/>
    <m/>
    <s v=""/>
    <b v="0"/>
    <n v="245"/>
    <s v="1305362832213651456"/>
    <s v="Twitter for Android"/>
    <b v="0"/>
    <s v="1305362832213651456"/>
    <m/>
    <n v="1"/>
    <n v="0"/>
    <m/>
    <m/>
    <m/>
    <m/>
    <m/>
    <m/>
    <m/>
    <m/>
    <n v="1"/>
    <s v="1"/>
    <s v="1"/>
    <n v="1"/>
    <n v="2.5"/>
    <n v="0"/>
    <n v="0"/>
    <n v="0"/>
    <n v="0"/>
    <n v="39"/>
    <n v="97.5"/>
    <n v="40"/>
  </r>
  <r>
    <s v="jay_b_jayson"/>
    <s v="ciscodevnet"/>
    <m/>
    <m/>
    <m/>
    <m/>
    <m/>
    <m/>
    <m/>
    <m/>
    <s v="No"/>
    <n v="97"/>
    <m/>
    <m/>
    <x v="0"/>
    <d v="2020-09-15T22:14:5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8978343799296002/YUOhBdQ6_normal.jpg"/>
    <x v="94"/>
    <d v="2020-09-15T00:00:00.000"/>
    <s v="22:14:56"/>
    <s v="https://twitter.com/jay_b_jayson/status/1305993531081789442"/>
    <m/>
    <m/>
    <s v="1305993531081789442"/>
    <m/>
    <b v="0"/>
    <n v="0"/>
    <s v=""/>
    <b v="0"/>
    <s v="en"/>
    <m/>
    <s v=""/>
    <b v="0"/>
    <n v="245"/>
    <s v="1305362832213651456"/>
    <s v="Twitter for Android"/>
    <b v="0"/>
    <s v="1305362832213651456"/>
    <m/>
    <n v="1"/>
    <n v="0"/>
    <m/>
    <m/>
    <m/>
    <m/>
    <m/>
    <m/>
    <m/>
    <m/>
    <n v="1"/>
    <s v="1"/>
    <s v="1"/>
    <n v="1"/>
    <n v="2.5"/>
    <n v="0"/>
    <n v="0"/>
    <n v="0"/>
    <n v="0"/>
    <n v="39"/>
    <n v="97.5"/>
    <n v="40"/>
  </r>
  <r>
    <s v="pro_ahmad_"/>
    <s v="ciscodevnet"/>
    <m/>
    <m/>
    <m/>
    <m/>
    <m/>
    <m/>
    <m/>
    <m/>
    <s v="No"/>
    <n v="98"/>
    <m/>
    <m/>
    <x v="0"/>
    <d v="2020-09-15T22:24:4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6415976821358599/Lmkrue2I_normal.jpg"/>
    <x v="95"/>
    <d v="2020-09-15T00:00:00.000"/>
    <s v="22:24:45"/>
    <s v="https://twitter.com/pro_ahmad_/status/1305996002785193984"/>
    <m/>
    <m/>
    <s v="1305996002785193984"/>
    <m/>
    <b v="0"/>
    <n v="0"/>
    <s v=""/>
    <b v="0"/>
    <s v="en"/>
    <m/>
    <s v=""/>
    <b v="0"/>
    <n v="245"/>
    <s v="1305362832213651456"/>
    <s v="Twitter for iPhone"/>
    <b v="0"/>
    <s v="1305362832213651456"/>
    <m/>
    <n v="1"/>
    <n v="0"/>
    <m/>
    <m/>
    <m/>
    <m/>
    <m/>
    <m/>
    <m/>
    <m/>
    <n v="1"/>
    <s v="1"/>
    <s v="1"/>
    <n v="1"/>
    <n v="2.5"/>
    <n v="0"/>
    <n v="0"/>
    <n v="0"/>
    <n v="0"/>
    <n v="39"/>
    <n v="97.5"/>
    <n v="40"/>
  </r>
  <r>
    <s v="badboyshamo911"/>
    <s v="ciscodevnet"/>
    <m/>
    <m/>
    <m/>
    <m/>
    <m/>
    <m/>
    <m/>
    <m/>
    <s v="No"/>
    <n v="99"/>
    <m/>
    <m/>
    <x v="0"/>
    <d v="2020-09-15T22:45:1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00766315528704000/jEG6wgzu_normal.jpg"/>
    <x v="96"/>
    <d v="2020-09-15T00:00:00.000"/>
    <s v="22:45:18"/>
    <s v="https://twitter.com/badboyshamo911/status/1306001174106198023"/>
    <m/>
    <m/>
    <s v="1306001174106198023"/>
    <m/>
    <b v="0"/>
    <n v="0"/>
    <s v=""/>
    <b v="0"/>
    <s v="en"/>
    <m/>
    <s v=""/>
    <b v="0"/>
    <n v="245"/>
    <s v="1305362832213651456"/>
    <s v="Twitter for iPhone"/>
    <b v="0"/>
    <s v="1305362832213651456"/>
    <m/>
    <n v="1"/>
    <n v="0"/>
    <m/>
    <m/>
    <m/>
    <m/>
    <m/>
    <m/>
    <m/>
    <m/>
    <n v="1"/>
    <s v="1"/>
    <s v="1"/>
    <n v="1"/>
    <n v="2.5"/>
    <n v="0"/>
    <n v="0"/>
    <n v="0"/>
    <n v="0"/>
    <n v="39"/>
    <n v="97.5"/>
    <n v="40"/>
  </r>
  <r>
    <s v="sandras65417869"/>
    <s v="ciscodevnet"/>
    <m/>
    <m/>
    <m/>
    <m/>
    <m/>
    <m/>
    <m/>
    <m/>
    <s v="No"/>
    <n v="100"/>
    <m/>
    <m/>
    <x v="0"/>
    <d v="2020-09-15T23:15:3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1789323378135040/5ME_dfoF_normal.jpg"/>
    <x v="97"/>
    <d v="2020-09-15T00:00:00.000"/>
    <s v="23:15:34"/>
    <s v="https://twitter.com/sandras65417869/status/1306008788609241089"/>
    <m/>
    <m/>
    <s v="1306008788609241089"/>
    <m/>
    <b v="0"/>
    <n v="0"/>
    <s v=""/>
    <b v="0"/>
    <s v="en"/>
    <m/>
    <s v=""/>
    <b v="0"/>
    <n v="245"/>
    <s v="1305362832213651456"/>
    <s v="Twitter for Android"/>
    <b v="0"/>
    <s v="1305362832213651456"/>
    <m/>
    <n v="1"/>
    <n v="0"/>
    <m/>
    <m/>
    <m/>
    <m/>
    <m/>
    <m/>
    <m/>
    <m/>
    <n v="1"/>
    <s v="1"/>
    <s v="1"/>
    <n v="1"/>
    <n v="2.5"/>
    <n v="0"/>
    <n v="0"/>
    <n v="0"/>
    <n v="0"/>
    <n v="39"/>
    <n v="97.5"/>
    <n v="40"/>
  </r>
  <r>
    <s v="everythingghgh"/>
    <s v="ciscodevnet"/>
    <m/>
    <m/>
    <m/>
    <m/>
    <m/>
    <m/>
    <m/>
    <m/>
    <s v="No"/>
    <n v="101"/>
    <m/>
    <m/>
    <x v="0"/>
    <d v="2020-09-15T23:20:1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2473924597698562/G5ThYDtE_normal.jpg"/>
    <x v="98"/>
    <d v="2020-09-15T00:00:00.000"/>
    <s v="23:20:16"/>
    <s v="https://twitter.com/everythingghgh/status/1306009973860823040"/>
    <m/>
    <m/>
    <s v="1306009973860823040"/>
    <m/>
    <b v="0"/>
    <n v="0"/>
    <s v=""/>
    <b v="0"/>
    <s v="en"/>
    <m/>
    <s v=""/>
    <b v="0"/>
    <n v="245"/>
    <s v="1305362832213651456"/>
    <s v="Twitter for Android"/>
    <b v="0"/>
    <s v="1305362832213651456"/>
    <m/>
    <n v="1"/>
    <n v="0"/>
    <m/>
    <m/>
    <m/>
    <m/>
    <m/>
    <m/>
    <m/>
    <m/>
    <n v="1"/>
    <s v="1"/>
    <s v="1"/>
    <n v="1"/>
    <n v="2.5"/>
    <n v="0"/>
    <n v="0"/>
    <n v="0"/>
    <n v="0"/>
    <n v="39"/>
    <n v="97.5"/>
    <n v="40"/>
  </r>
  <r>
    <s v="cradle08484711"/>
    <s v="ciscodevnet"/>
    <m/>
    <m/>
    <m/>
    <m/>
    <m/>
    <m/>
    <m/>
    <m/>
    <s v="No"/>
    <n v="102"/>
    <m/>
    <m/>
    <x v="0"/>
    <d v="2020-09-15T23:20:2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8333206891114496/DoWV1IXV_normal.jpg"/>
    <x v="99"/>
    <d v="2020-09-15T00:00:00.000"/>
    <s v="23:20:20"/>
    <s v="https://twitter.com/cradle08484711/status/1306009988251484163"/>
    <m/>
    <m/>
    <s v="1306009988251484163"/>
    <m/>
    <b v="0"/>
    <n v="0"/>
    <s v=""/>
    <b v="0"/>
    <s v="en"/>
    <m/>
    <s v=""/>
    <b v="0"/>
    <n v="245"/>
    <s v="1305362832213651456"/>
    <s v="Twitter for Android"/>
    <b v="0"/>
    <s v="1305362832213651456"/>
    <m/>
    <n v="1"/>
    <n v="0"/>
    <m/>
    <m/>
    <m/>
    <m/>
    <m/>
    <m/>
    <m/>
    <m/>
    <n v="1"/>
    <s v="1"/>
    <s v="1"/>
    <n v="1"/>
    <n v="2.5"/>
    <n v="0"/>
    <n v="0"/>
    <n v="0"/>
    <n v="0"/>
    <n v="39"/>
    <n v="97.5"/>
    <n v="40"/>
  </r>
  <r>
    <s v="theophilusagbo7"/>
    <s v="ciscodevnet"/>
    <m/>
    <m/>
    <m/>
    <m/>
    <m/>
    <m/>
    <m/>
    <m/>
    <s v="No"/>
    <n v="103"/>
    <m/>
    <m/>
    <x v="0"/>
    <d v="2020-09-16T00:04:5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0775946249977858/OQbjPIfS_normal.jpg"/>
    <x v="100"/>
    <d v="2020-09-16T00:00:00.000"/>
    <s v="00:04:54"/>
    <s v="https://twitter.com/theophilusagbo7/status/1306021202566221824"/>
    <m/>
    <m/>
    <s v="1306021202566221824"/>
    <m/>
    <b v="0"/>
    <n v="0"/>
    <s v=""/>
    <b v="0"/>
    <s v="en"/>
    <m/>
    <s v=""/>
    <b v="0"/>
    <n v="245"/>
    <s v="1305362832213651456"/>
    <s v="Twitter for Android"/>
    <b v="0"/>
    <s v="1305362832213651456"/>
    <m/>
    <n v="1"/>
    <n v="0"/>
    <m/>
    <m/>
    <m/>
    <m/>
    <m/>
    <m/>
    <m/>
    <m/>
    <n v="1"/>
    <s v="1"/>
    <s v="1"/>
    <n v="1"/>
    <n v="2.5"/>
    <n v="0"/>
    <n v="0"/>
    <n v="0"/>
    <n v="0"/>
    <n v="39"/>
    <n v="97.5"/>
    <n v="40"/>
  </r>
  <r>
    <s v="wegomakeit"/>
    <s v="ciscodevnet"/>
    <m/>
    <m/>
    <m/>
    <m/>
    <m/>
    <m/>
    <m/>
    <m/>
    <s v="No"/>
    <n v="104"/>
    <m/>
    <m/>
    <x v="0"/>
    <d v="2020-09-16T02:24:3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171741502336360448/VidNsciV_normal.jpg"/>
    <x v="101"/>
    <d v="2020-09-16T00:00:00.000"/>
    <s v="02:24:36"/>
    <s v="https://twitter.com/wegomakeit/status/1306056359549509632"/>
    <m/>
    <m/>
    <s v="1306056359549509632"/>
    <m/>
    <b v="0"/>
    <n v="0"/>
    <s v=""/>
    <b v="0"/>
    <s v="en"/>
    <m/>
    <s v=""/>
    <b v="0"/>
    <n v="245"/>
    <s v="1305362832213651456"/>
    <s v="Twitter for iPhone"/>
    <b v="0"/>
    <s v="1305362832213651456"/>
    <m/>
    <n v="1"/>
    <n v="0"/>
    <m/>
    <m/>
    <m/>
    <m/>
    <m/>
    <m/>
    <m/>
    <m/>
    <n v="1"/>
    <s v="1"/>
    <s v="1"/>
    <n v="1"/>
    <n v="2.5"/>
    <n v="0"/>
    <n v="0"/>
    <n v="0"/>
    <n v="0"/>
    <n v="39"/>
    <n v="97.5"/>
    <n v="40"/>
  </r>
  <r>
    <s v="bradley_saili"/>
    <s v="ciscodevnet"/>
    <m/>
    <m/>
    <m/>
    <m/>
    <m/>
    <m/>
    <m/>
    <m/>
    <s v="No"/>
    <n v="105"/>
    <m/>
    <m/>
    <x v="0"/>
    <d v="2020-09-16T03:28:3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137404982788014080/tYFOzETN_normal.jpg"/>
    <x v="102"/>
    <d v="2020-09-16T00:00:00.000"/>
    <s v="03:28:35"/>
    <s v="https://twitter.com/bradley_saili/status/1306072461872594945"/>
    <m/>
    <m/>
    <s v="1306072461872594945"/>
    <m/>
    <b v="0"/>
    <n v="0"/>
    <s v=""/>
    <b v="0"/>
    <s v="en"/>
    <m/>
    <s v=""/>
    <b v="0"/>
    <n v="245"/>
    <s v="1305362832213651456"/>
    <s v="Twitter for Android"/>
    <b v="0"/>
    <s v="1305362832213651456"/>
    <m/>
    <n v="1"/>
    <n v="0"/>
    <m/>
    <m/>
    <m/>
    <m/>
    <m/>
    <m/>
    <m/>
    <m/>
    <n v="1"/>
    <s v="1"/>
    <s v="1"/>
    <n v="1"/>
    <n v="2.5"/>
    <n v="0"/>
    <n v="0"/>
    <n v="0"/>
    <n v="0"/>
    <n v="39"/>
    <n v="97.5"/>
    <n v="40"/>
  </r>
  <r>
    <s v="remajac87142097"/>
    <s v="ciscodevnet"/>
    <m/>
    <m/>
    <m/>
    <m/>
    <m/>
    <m/>
    <m/>
    <m/>
    <s v="No"/>
    <n v="106"/>
    <m/>
    <m/>
    <x v="0"/>
    <d v="2020-09-16T04:00:2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7064370682376192/Si8q7Bzp_normal.jpg"/>
    <x v="103"/>
    <d v="2020-09-16T00:00:00.000"/>
    <s v="04:00:24"/>
    <s v="https://twitter.com/remajac87142097/status/1306080471894437892"/>
    <m/>
    <m/>
    <s v="1306080471894437892"/>
    <m/>
    <b v="0"/>
    <n v="0"/>
    <s v=""/>
    <b v="0"/>
    <s v="en"/>
    <m/>
    <s v=""/>
    <b v="0"/>
    <n v="245"/>
    <s v="1305362832213651456"/>
    <s v="Twitter for Android"/>
    <b v="0"/>
    <s v="1305362832213651456"/>
    <m/>
    <n v="1"/>
    <n v="0"/>
    <m/>
    <m/>
    <m/>
    <m/>
    <m/>
    <m/>
    <m/>
    <m/>
    <n v="1"/>
    <s v="1"/>
    <s v="1"/>
    <n v="1"/>
    <n v="2.5"/>
    <n v="0"/>
    <n v="0"/>
    <n v="0"/>
    <n v="0"/>
    <n v="39"/>
    <n v="97.5"/>
    <n v="40"/>
  </r>
  <r>
    <s v="blessing_oe"/>
    <s v="ciscodevnet"/>
    <m/>
    <m/>
    <m/>
    <m/>
    <m/>
    <m/>
    <m/>
    <m/>
    <s v="No"/>
    <n v="107"/>
    <m/>
    <m/>
    <x v="0"/>
    <d v="2020-09-16T04:43:1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58245345840152576/IcHs0gnB_normal.jpg"/>
    <x v="104"/>
    <d v="2020-09-16T00:00:00.000"/>
    <s v="04:43:10"/>
    <s v="https://twitter.com/blessing_oe/status/1306091232662347776"/>
    <m/>
    <m/>
    <s v="1306091232662347776"/>
    <m/>
    <b v="0"/>
    <n v="0"/>
    <s v=""/>
    <b v="0"/>
    <s v="en"/>
    <m/>
    <s v=""/>
    <b v="0"/>
    <n v="245"/>
    <s v="1305362832213651456"/>
    <s v="Twitter Web App"/>
    <b v="0"/>
    <s v="1305362832213651456"/>
    <m/>
    <n v="1"/>
    <n v="0"/>
    <m/>
    <m/>
    <m/>
    <m/>
    <m/>
    <m/>
    <m/>
    <m/>
    <n v="1"/>
    <s v="1"/>
    <s v="1"/>
    <n v="1"/>
    <n v="2.5"/>
    <n v="0"/>
    <n v="0"/>
    <n v="0"/>
    <n v="0"/>
    <n v="39"/>
    <n v="97.5"/>
    <n v="40"/>
  </r>
  <r>
    <s v="jignesh_bhudiya"/>
    <s v="ciscodevnet"/>
    <m/>
    <m/>
    <m/>
    <m/>
    <m/>
    <m/>
    <m/>
    <m/>
    <s v="No"/>
    <n v="108"/>
    <m/>
    <m/>
    <x v="0"/>
    <d v="2020-09-16T06:15:37.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44171911258607617/eaa83rKF_normal.jpg"/>
    <x v="105"/>
    <d v="2020-09-16T00:00:00.000"/>
    <s v="06:15:37"/>
    <s v="https://twitter.com/jignesh_bhudiya/status/1306114498936352768"/>
    <m/>
    <m/>
    <s v="1306114498936352768"/>
    <m/>
    <b v="0"/>
    <n v="0"/>
    <s v=""/>
    <b v="0"/>
    <s v="en"/>
    <m/>
    <s v=""/>
    <b v="0"/>
    <n v="245"/>
    <s v="1305362832213651456"/>
    <s v="Twitter for Android"/>
    <b v="0"/>
    <s v="1305362832213651456"/>
    <m/>
    <n v="1"/>
    <n v="0"/>
    <m/>
    <m/>
    <m/>
    <m/>
    <m/>
    <m/>
    <m/>
    <m/>
    <n v="1"/>
    <s v="1"/>
    <s v="1"/>
    <n v="1"/>
    <n v="2.5"/>
    <n v="0"/>
    <n v="0"/>
    <n v="0"/>
    <n v="0"/>
    <n v="39"/>
    <n v="97.5"/>
    <n v="40"/>
  </r>
  <r>
    <s v="mridulkabra"/>
    <s v="ciscodevnet"/>
    <m/>
    <m/>
    <m/>
    <m/>
    <m/>
    <m/>
    <m/>
    <m/>
    <s v="No"/>
    <n v="109"/>
    <m/>
    <m/>
    <x v="0"/>
    <d v="2020-09-16T06:29:3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2018335484375042/E97T19xN_normal.jpg"/>
    <x v="106"/>
    <d v="2020-09-16T00:00:00.000"/>
    <s v="06:29:31"/>
    <s v="https://twitter.com/mridulkabra/status/1306117997652774918"/>
    <m/>
    <m/>
    <s v="1306117997652774918"/>
    <m/>
    <b v="0"/>
    <n v="0"/>
    <s v=""/>
    <b v="0"/>
    <s v="en"/>
    <m/>
    <s v=""/>
    <b v="0"/>
    <n v="245"/>
    <s v="1305362832213651456"/>
    <s v="Twitter Web App"/>
    <b v="0"/>
    <s v="1305362832213651456"/>
    <m/>
    <n v="1"/>
    <n v="0"/>
    <m/>
    <m/>
    <m/>
    <m/>
    <m/>
    <m/>
    <m/>
    <m/>
    <n v="1"/>
    <s v="1"/>
    <s v="1"/>
    <n v="1"/>
    <n v="2.5"/>
    <n v="0"/>
    <n v="0"/>
    <n v="0"/>
    <n v="0"/>
    <n v="39"/>
    <n v="97.5"/>
    <n v="40"/>
  </r>
  <r>
    <s v="pfazamoh"/>
    <s v="ciscodevnet"/>
    <m/>
    <m/>
    <m/>
    <m/>
    <m/>
    <m/>
    <m/>
    <m/>
    <s v="No"/>
    <n v="110"/>
    <m/>
    <m/>
    <x v="0"/>
    <d v="2020-09-16T06:42:22.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6054539548930050/WCfjRVkA_normal.jpg"/>
    <x v="107"/>
    <d v="2020-09-16T00:00:00.000"/>
    <s v="06:42:22"/>
    <s v="https://twitter.com/pfazamoh/status/1306121228646789121"/>
    <m/>
    <m/>
    <s v="1306121228646789121"/>
    <m/>
    <b v="0"/>
    <n v="0"/>
    <s v=""/>
    <b v="0"/>
    <s v="en"/>
    <m/>
    <s v=""/>
    <b v="0"/>
    <n v="245"/>
    <s v="1305362832213651456"/>
    <s v="Twitter Web App"/>
    <b v="0"/>
    <s v="1305362832213651456"/>
    <m/>
    <n v="1"/>
    <n v="0"/>
    <m/>
    <m/>
    <m/>
    <m/>
    <m/>
    <m/>
    <m/>
    <m/>
    <n v="1"/>
    <s v="1"/>
    <s v="1"/>
    <n v="1"/>
    <n v="2.5"/>
    <n v="0"/>
    <n v="0"/>
    <n v="0"/>
    <n v="0"/>
    <n v="39"/>
    <n v="97.5"/>
    <n v="40"/>
  </r>
  <r>
    <s v="_rrw2"/>
    <s v="ciscodevnet"/>
    <m/>
    <m/>
    <m/>
    <m/>
    <m/>
    <m/>
    <m/>
    <m/>
    <s v="No"/>
    <n v="111"/>
    <m/>
    <m/>
    <x v="0"/>
    <d v="2020-09-16T06:45:07.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55278963116650496/rlTZmqUC_normal.jpg"/>
    <x v="108"/>
    <d v="2020-09-16T00:00:00.000"/>
    <s v="06:45:07"/>
    <s v="https://twitter.com/_rrw2/status/1306121921461915648"/>
    <m/>
    <m/>
    <s v="1306121921461915648"/>
    <m/>
    <b v="0"/>
    <n v="0"/>
    <s v=""/>
    <b v="0"/>
    <s v="en"/>
    <m/>
    <s v=""/>
    <b v="0"/>
    <n v="245"/>
    <s v="1305362832213651456"/>
    <s v="Twitter for Android"/>
    <b v="0"/>
    <s v="1305362832213651456"/>
    <m/>
    <n v="1"/>
    <n v="0"/>
    <m/>
    <m/>
    <m/>
    <m/>
    <m/>
    <m/>
    <m/>
    <m/>
    <n v="1"/>
    <s v="1"/>
    <s v="1"/>
    <n v="1"/>
    <n v="2.5"/>
    <n v="0"/>
    <n v="0"/>
    <n v="0"/>
    <n v="0"/>
    <n v="39"/>
    <n v="97.5"/>
    <n v="40"/>
  </r>
  <r>
    <s v="bennkume"/>
    <s v="ciscodevnet"/>
    <m/>
    <m/>
    <m/>
    <m/>
    <m/>
    <m/>
    <m/>
    <m/>
    <s v="No"/>
    <n v="112"/>
    <m/>
    <m/>
    <x v="0"/>
    <d v="2020-09-16T06:47:5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27528065904979969/2gmQfnIF_normal.jpg"/>
    <x v="109"/>
    <d v="2020-09-16T00:00:00.000"/>
    <s v="06:47:51"/>
    <s v="https://twitter.com/bennkume/status/1306122611911467008"/>
    <m/>
    <m/>
    <s v="1306122611911467008"/>
    <m/>
    <b v="0"/>
    <n v="0"/>
    <s v=""/>
    <b v="0"/>
    <s v="en"/>
    <m/>
    <s v=""/>
    <b v="0"/>
    <n v="245"/>
    <s v="1305362832213651456"/>
    <s v="Twitter for Android"/>
    <b v="0"/>
    <s v="1305362832213651456"/>
    <m/>
    <n v="1"/>
    <n v="0"/>
    <m/>
    <m/>
    <m/>
    <m/>
    <m/>
    <m/>
    <m/>
    <m/>
    <n v="1"/>
    <s v="1"/>
    <s v="1"/>
    <n v="1"/>
    <n v="2.5"/>
    <n v="0"/>
    <n v="0"/>
    <n v="0"/>
    <n v="0"/>
    <n v="39"/>
    <n v="97.5"/>
    <n v="40"/>
  </r>
  <r>
    <s v="onedrew1"/>
    <s v="ciscodevnet"/>
    <m/>
    <m/>
    <m/>
    <m/>
    <m/>
    <m/>
    <m/>
    <m/>
    <s v="No"/>
    <n v="113"/>
    <m/>
    <m/>
    <x v="0"/>
    <d v="2020-09-16T06:54:4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4573098197495808/kGF5XiRB_normal.jpg"/>
    <x v="110"/>
    <d v="2020-09-16T00:00:00.000"/>
    <s v="06:54:49"/>
    <s v="https://twitter.com/onedrew1/status/1306124361632567296"/>
    <m/>
    <m/>
    <s v="1306124361632567296"/>
    <m/>
    <b v="0"/>
    <n v="0"/>
    <s v=""/>
    <b v="0"/>
    <s v="en"/>
    <m/>
    <s v=""/>
    <b v="0"/>
    <n v="245"/>
    <s v="1305362832213651456"/>
    <s v="Twitter for Android"/>
    <b v="0"/>
    <s v="1305362832213651456"/>
    <m/>
    <n v="1"/>
    <n v="0"/>
    <m/>
    <m/>
    <m/>
    <m/>
    <m/>
    <m/>
    <m/>
    <m/>
    <n v="1"/>
    <s v="1"/>
    <s v="1"/>
    <n v="1"/>
    <n v="2.5"/>
    <n v="0"/>
    <n v="0"/>
    <n v="0"/>
    <n v="0"/>
    <n v="39"/>
    <n v="97.5"/>
    <n v="40"/>
  </r>
  <r>
    <s v="okwaput_samuel"/>
    <s v="ciscodevnet"/>
    <m/>
    <m/>
    <m/>
    <m/>
    <m/>
    <m/>
    <m/>
    <m/>
    <s v="No"/>
    <n v="114"/>
    <m/>
    <m/>
    <x v="0"/>
    <d v="2020-09-16T06:59:1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184517221294493699/4ZC6M6ps_normal.jpg"/>
    <x v="111"/>
    <d v="2020-09-16T00:00:00.000"/>
    <s v="06:59:14"/>
    <s v="https://twitter.com/okwaput_samuel/status/1306125476453404673"/>
    <m/>
    <m/>
    <s v="1306125476453404673"/>
    <m/>
    <b v="0"/>
    <n v="0"/>
    <s v=""/>
    <b v="0"/>
    <s v="en"/>
    <m/>
    <s v=""/>
    <b v="0"/>
    <n v="245"/>
    <s v="1305362832213651456"/>
    <s v="Twitter for Android"/>
    <b v="0"/>
    <s v="1305362832213651456"/>
    <m/>
    <n v="1"/>
    <n v="0"/>
    <m/>
    <m/>
    <m/>
    <m/>
    <m/>
    <m/>
    <m/>
    <m/>
    <n v="1"/>
    <s v="1"/>
    <s v="1"/>
    <n v="1"/>
    <n v="2.5"/>
    <n v="0"/>
    <n v="0"/>
    <n v="0"/>
    <n v="0"/>
    <n v="39"/>
    <n v="97.5"/>
    <n v="40"/>
  </r>
  <r>
    <s v="prosperadewale"/>
    <s v="ciscodevnet"/>
    <m/>
    <m/>
    <m/>
    <m/>
    <m/>
    <m/>
    <m/>
    <m/>
    <s v="No"/>
    <n v="115"/>
    <m/>
    <m/>
    <x v="0"/>
    <d v="2020-09-16T07:00:4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2689989252460545/EXiufBmA_normal.jpg"/>
    <x v="112"/>
    <d v="2020-09-16T00:00:00.000"/>
    <s v="07:00:48"/>
    <s v="https://twitter.com/prosperadewale/status/1306125867752529920"/>
    <m/>
    <m/>
    <s v="1306125867752529920"/>
    <m/>
    <b v="0"/>
    <n v="0"/>
    <s v=""/>
    <b v="0"/>
    <s v="en"/>
    <m/>
    <s v=""/>
    <b v="0"/>
    <n v="245"/>
    <s v="1305362832213651456"/>
    <s v="Twitter for Android"/>
    <b v="0"/>
    <s v="1305362832213651456"/>
    <m/>
    <n v="1"/>
    <n v="0"/>
    <m/>
    <m/>
    <m/>
    <m/>
    <m/>
    <m/>
    <m/>
    <m/>
    <n v="1"/>
    <s v="1"/>
    <s v="1"/>
    <n v="1"/>
    <n v="2.5"/>
    <n v="0"/>
    <n v="0"/>
    <n v="0"/>
    <n v="0"/>
    <n v="39"/>
    <n v="97.5"/>
    <n v="40"/>
  </r>
  <r>
    <s v="crewedmichael"/>
    <s v="ciscodevnet"/>
    <m/>
    <m/>
    <m/>
    <m/>
    <m/>
    <m/>
    <m/>
    <m/>
    <s v="No"/>
    <n v="116"/>
    <m/>
    <m/>
    <x v="0"/>
    <d v="2020-09-16T08:08:3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8214517231620107/xwUMdCBg_normal.jpg"/>
    <x v="113"/>
    <d v="2020-09-16T00:00:00.000"/>
    <s v="08:08:38"/>
    <s v="https://twitter.com/crewedmichael/status/1306142940302106624"/>
    <m/>
    <m/>
    <s v="1306142940302106624"/>
    <m/>
    <b v="0"/>
    <n v="0"/>
    <s v=""/>
    <b v="0"/>
    <s v="en"/>
    <m/>
    <s v=""/>
    <b v="0"/>
    <n v="245"/>
    <s v="1305362832213651456"/>
    <s v="Twitter for Android"/>
    <b v="0"/>
    <s v="1305362832213651456"/>
    <m/>
    <n v="1"/>
    <n v="0"/>
    <m/>
    <m/>
    <m/>
    <m/>
    <m/>
    <m/>
    <m/>
    <m/>
    <n v="1"/>
    <s v="1"/>
    <s v="1"/>
    <n v="1"/>
    <n v="2.5"/>
    <n v="0"/>
    <n v="0"/>
    <n v="0"/>
    <n v="0"/>
    <n v="39"/>
    <n v="97.5"/>
    <n v="40"/>
  </r>
  <r>
    <s v="nanakwakupokuop"/>
    <s v="ciscodevnet"/>
    <m/>
    <m/>
    <m/>
    <m/>
    <m/>
    <m/>
    <m/>
    <m/>
    <s v="No"/>
    <n v="117"/>
    <m/>
    <m/>
    <x v="0"/>
    <d v="2020-09-16T08:11:22.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0825893707816960/R0BVsFmB_normal.jpg"/>
    <x v="114"/>
    <d v="2020-09-16T00:00:00.000"/>
    <s v="08:11:22"/>
    <s v="https://twitter.com/nanakwakupokuop/status/1306143627442257920"/>
    <m/>
    <m/>
    <s v="1306143627442257920"/>
    <m/>
    <b v="0"/>
    <n v="0"/>
    <s v=""/>
    <b v="0"/>
    <s v="en"/>
    <m/>
    <s v=""/>
    <b v="0"/>
    <n v="245"/>
    <s v="1305362832213651456"/>
    <s v="Twitter for Android"/>
    <b v="0"/>
    <s v="1305362832213651456"/>
    <m/>
    <n v="1"/>
    <n v="0"/>
    <m/>
    <m/>
    <m/>
    <m/>
    <m/>
    <m/>
    <m/>
    <m/>
    <n v="1"/>
    <s v="1"/>
    <s v="1"/>
    <n v="1"/>
    <n v="2.5"/>
    <n v="0"/>
    <n v="0"/>
    <n v="0"/>
    <n v="0"/>
    <n v="39"/>
    <n v="97.5"/>
    <n v="40"/>
  </r>
  <r>
    <s v="wamlambezz"/>
    <s v="ciscodevnet"/>
    <m/>
    <m/>
    <m/>
    <m/>
    <m/>
    <m/>
    <m/>
    <m/>
    <s v="No"/>
    <n v="118"/>
    <m/>
    <m/>
    <x v="0"/>
    <d v="2020-09-16T08:22:0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14190225234120705/BO2fdNMd_normal.jpg"/>
    <x v="115"/>
    <d v="2020-09-16T00:00:00.000"/>
    <s v="08:22:01"/>
    <s v="https://twitter.com/wamlambezz/status/1306146309980774401"/>
    <m/>
    <m/>
    <s v="1306146309980774401"/>
    <m/>
    <b v="0"/>
    <n v="0"/>
    <s v=""/>
    <b v="0"/>
    <s v="en"/>
    <m/>
    <s v=""/>
    <b v="0"/>
    <n v="245"/>
    <s v="1305362832213651456"/>
    <s v="Twitter Web App"/>
    <b v="0"/>
    <s v="1305362832213651456"/>
    <m/>
    <n v="1"/>
    <n v="0"/>
    <m/>
    <m/>
    <m/>
    <m/>
    <m/>
    <m/>
    <m/>
    <m/>
    <n v="1"/>
    <s v="1"/>
    <s v="1"/>
    <n v="1"/>
    <n v="2.5"/>
    <n v="0"/>
    <n v="0"/>
    <n v="0"/>
    <n v="0"/>
    <n v="39"/>
    <n v="97.5"/>
    <n v="40"/>
  </r>
  <r>
    <s v="josephn05683791"/>
    <s v="ciscodevnet"/>
    <m/>
    <m/>
    <m/>
    <m/>
    <m/>
    <m/>
    <m/>
    <m/>
    <s v="No"/>
    <n v="119"/>
    <m/>
    <m/>
    <x v="0"/>
    <d v="2020-09-16T08:32:1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1114822558588928/TdGOrHSM_normal.jpg"/>
    <x v="116"/>
    <d v="2020-09-16T00:00:00.000"/>
    <s v="08:32:11"/>
    <s v="https://twitter.com/josephn05683791/status/1306148866962710528"/>
    <m/>
    <m/>
    <s v="1306148866962710528"/>
    <m/>
    <b v="0"/>
    <n v="0"/>
    <s v=""/>
    <b v="0"/>
    <s v="en"/>
    <m/>
    <s v=""/>
    <b v="0"/>
    <n v="245"/>
    <s v="1305362832213651456"/>
    <s v="Twitter for Android"/>
    <b v="0"/>
    <s v="1305362832213651456"/>
    <m/>
    <n v="1"/>
    <n v="0"/>
    <m/>
    <m/>
    <m/>
    <m/>
    <m/>
    <m/>
    <m/>
    <m/>
    <n v="1"/>
    <s v="1"/>
    <s v="1"/>
    <n v="1"/>
    <n v="2.5"/>
    <n v="0"/>
    <n v="0"/>
    <n v="0"/>
    <n v="0"/>
    <n v="39"/>
    <n v="97.5"/>
    <n v="40"/>
  </r>
  <r>
    <s v="godwin93232857"/>
    <s v="ciscodevnet"/>
    <m/>
    <m/>
    <m/>
    <m/>
    <m/>
    <m/>
    <m/>
    <m/>
    <s v="No"/>
    <n v="120"/>
    <m/>
    <m/>
    <x v="0"/>
    <d v="2020-09-16T08:36:4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7824882152157184/y3Pn29Y8_normal.jpg"/>
    <x v="117"/>
    <d v="2020-09-16T00:00:00.000"/>
    <s v="08:36:40"/>
    <s v="https://twitter.com/godwin93232857/status/1306149995633152000"/>
    <m/>
    <m/>
    <s v="1306149995633152000"/>
    <m/>
    <b v="0"/>
    <n v="0"/>
    <s v=""/>
    <b v="0"/>
    <s v="en"/>
    <m/>
    <s v=""/>
    <b v="0"/>
    <n v="245"/>
    <s v="1305362832213651456"/>
    <s v="Twitter for Android"/>
    <b v="0"/>
    <s v="1305362832213651456"/>
    <m/>
    <n v="1"/>
    <n v="0"/>
    <m/>
    <m/>
    <m/>
    <m/>
    <m/>
    <m/>
    <m/>
    <m/>
    <n v="1"/>
    <s v="1"/>
    <s v="1"/>
    <n v="1"/>
    <n v="2.5"/>
    <n v="0"/>
    <n v="0"/>
    <n v="0"/>
    <n v="0"/>
    <n v="39"/>
    <n v="97.5"/>
    <n v="40"/>
  </r>
  <r>
    <s v="hymatv"/>
    <s v="ciscodevnet"/>
    <m/>
    <m/>
    <m/>
    <m/>
    <m/>
    <m/>
    <m/>
    <m/>
    <s v="No"/>
    <n v="121"/>
    <m/>
    <m/>
    <x v="0"/>
    <d v="2020-09-16T09:03:2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6413338658975744/7ZMx6rry_normal.jpg"/>
    <x v="118"/>
    <d v="2020-09-16T00:00:00.000"/>
    <s v="09:03:21"/>
    <s v="https://twitter.com/hymatv/status/1306156708587360257"/>
    <m/>
    <m/>
    <s v="1306156708587360257"/>
    <m/>
    <b v="0"/>
    <n v="0"/>
    <s v=""/>
    <b v="0"/>
    <s v="en"/>
    <m/>
    <s v=""/>
    <b v="0"/>
    <n v="245"/>
    <s v="1305362832213651456"/>
    <s v="Twitter for Android"/>
    <b v="0"/>
    <s v="1305362832213651456"/>
    <m/>
    <n v="1"/>
    <n v="0"/>
    <m/>
    <m/>
    <m/>
    <m/>
    <m/>
    <m/>
    <m/>
    <m/>
    <n v="1"/>
    <s v="1"/>
    <s v="1"/>
    <n v="1"/>
    <n v="2.5"/>
    <n v="0"/>
    <n v="0"/>
    <n v="0"/>
    <n v="0"/>
    <n v="39"/>
    <n v="97.5"/>
    <n v="40"/>
  </r>
  <r>
    <s v="el_agas"/>
    <s v="ciscodevnet"/>
    <m/>
    <m/>
    <m/>
    <m/>
    <m/>
    <m/>
    <m/>
    <m/>
    <s v="No"/>
    <n v="122"/>
    <m/>
    <m/>
    <x v="0"/>
    <d v="2020-09-16T09:20:5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0839308077629440/MFyAJbyu_normal.jpg"/>
    <x v="119"/>
    <d v="2020-09-16T00:00:00.000"/>
    <s v="09:20:51"/>
    <s v="https://twitter.com/el_agas/status/1306161112015142914"/>
    <m/>
    <m/>
    <s v="1306161112015142914"/>
    <m/>
    <b v="0"/>
    <n v="0"/>
    <s v=""/>
    <b v="0"/>
    <s v="en"/>
    <m/>
    <s v=""/>
    <b v="0"/>
    <n v="245"/>
    <s v="1305362832213651456"/>
    <s v="Twitter for Android"/>
    <b v="0"/>
    <s v="1305362832213651456"/>
    <m/>
    <n v="1"/>
    <n v="0"/>
    <m/>
    <m/>
    <m/>
    <m/>
    <m/>
    <m/>
    <m/>
    <m/>
    <n v="1"/>
    <s v="1"/>
    <s v="1"/>
    <n v="1"/>
    <n v="2.5"/>
    <n v="0"/>
    <n v="0"/>
    <n v="0"/>
    <n v="0"/>
    <n v="39"/>
    <n v="97.5"/>
    <n v="40"/>
  </r>
  <r>
    <s v="yo__maxx"/>
    <s v="ciscodevnet"/>
    <m/>
    <m/>
    <m/>
    <m/>
    <m/>
    <m/>
    <m/>
    <m/>
    <s v="No"/>
    <n v="123"/>
    <m/>
    <m/>
    <x v="0"/>
    <d v="2020-09-16T09:21:4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6034496999944192/s20aiTco_normal.jpg"/>
    <x v="120"/>
    <d v="2020-09-16T00:00:00.000"/>
    <s v="09:21:48"/>
    <s v="https://twitter.com/yo__maxx/status/1306161351577022466"/>
    <m/>
    <m/>
    <s v="1306161351577022466"/>
    <m/>
    <b v="0"/>
    <n v="0"/>
    <s v=""/>
    <b v="0"/>
    <s v="en"/>
    <m/>
    <s v=""/>
    <b v="0"/>
    <n v="245"/>
    <s v="1305362832213651456"/>
    <s v="Twitter for iPhone"/>
    <b v="0"/>
    <s v="1305362832213651456"/>
    <m/>
    <n v="1"/>
    <n v="0"/>
    <m/>
    <m/>
    <m/>
    <m/>
    <m/>
    <m/>
    <m/>
    <m/>
    <n v="1"/>
    <s v="1"/>
    <s v="1"/>
    <n v="1"/>
    <n v="2.5"/>
    <n v="0"/>
    <n v="0"/>
    <n v="0"/>
    <n v="0"/>
    <n v="39"/>
    <n v="97.5"/>
    <n v="40"/>
  </r>
  <r>
    <s v="ronaldo7575466"/>
    <s v="ciscodevnet"/>
    <m/>
    <m/>
    <m/>
    <m/>
    <m/>
    <m/>
    <m/>
    <m/>
    <s v="No"/>
    <n v="124"/>
    <m/>
    <m/>
    <x v="0"/>
    <d v="2020-09-16T09:23:17.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5747066396827649/6Gmq2spc_normal.jpg"/>
    <x v="121"/>
    <d v="2020-09-16T00:00:00.000"/>
    <s v="09:23:17"/>
    <s v="https://twitter.com/ronaldo7575466/status/1306161726384148480"/>
    <m/>
    <m/>
    <s v="1306161726384148480"/>
    <m/>
    <b v="0"/>
    <n v="0"/>
    <s v=""/>
    <b v="0"/>
    <s v="en"/>
    <m/>
    <s v=""/>
    <b v="0"/>
    <n v="245"/>
    <s v="1305362832213651456"/>
    <s v="Twitter for Android"/>
    <b v="0"/>
    <s v="1305362832213651456"/>
    <m/>
    <n v="1"/>
    <n v="0"/>
    <m/>
    <m/>
    <m/>
    <m/>
    <m/>
    <m/>
    <m/>
    <m/>
    <n v="1"/>
    <s v="1"/>
    <s v="1"/>
    <n v="1"/>
    <n v="2.5"/>
    <n v="0"/>
    <n v="0"/>
    <n v="0"/>
    <n v="0"/>
    <n v="39"/>
    <n v="97.5"/>
    <n v="40"/>
  </r>
  <r>
    <s v="astrojunior6"/>
    <s v="ciscodevnet"/>
    <m/>
    <m/>
    <m/>
    <m/>
    <m/>
    <m/>
    <m/>
    <m/>
    <s v="No"/>
    <n v="125"/>
    <m/>
    <m/>
    <x v="0"/>
    <d v="2020-09-16T09:43:5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9567896507686913/8OCuRXxw_normal.jpg"/>
    <x v="122"/>
    <d v="2020-09-16T00:00:00.000"/>
    <s v="09:43:54"/>
    <s v="https://twitter.com/astrojunior6/status/1306166915581308928"/>
    <m/>
    <m/>
    <s v="1306166915581308928"/>
    <m/>
    <b v="0"/>
    <n v="0"/>
    <s v=""/>
    <b v="0"/>
    <s v="en"/>
    <m/>
    <s v=""/>
    <b v="0"/>
    <n v="245"/>
    <s v="1305362832213651456"/>
    <s v="Twitter for iPhone"/>
    <b v="0"/>
    <s v="1305362832213651456"/>
    <m/>
    <n v="1"/>
    <n v="0"/>
    <m/>
    <m/>
    <m/>
    <m/>
    <m/>
    <m/>
    <m/>
    <m/>
    <n v="1"/>
    <s v="1"/>
    <s v="1"/>
    <n v="1"/>
    <n v="2.5"/>
    <n v="0"/>
    <n v="0"/>
    <n v="0"/>
    <n v="0"/>
    <n v="39"/>
    <n v="97.5"/>
    <n v="40"/>
  </r>
  <r>
    <s v="mililanijeremi1"/>
    <s v="ciscodevnet"/>
    <m/>
    <m/>
    <m/>
    <m/>
    <m/>
    <m/>
    <m/>
    <m/>
    <s v="No"/>
    <n v="126"/>
    <m/>
    <m/>
    <x v="0"/>
    <d v="2020-09-16T09:55:17.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54700757389062145/swQpRHva_normal.jpg"/>
    <x v="123"/>
    <d v="2020-09-16T00:00:00.000"/>
    <s v="09:55:17"/>
    <s v="https://twitter.com/mililanijeremi1/status/1306169778038603776"/>
    <m/>
    <m/>
    <s v="1306169778038603776"/>
    <m/>
    <b v="0"/>
    <n v="0"/>
    <s v=""/>
    <b v="0"/>
    <s v="en"/>
    <m/>
    <s v=""/>
    <b v="0"/>
    <n v="245"/>
    <s v="1305362832213651456"/>
    <s v="Twitter for Android"/>
    <b v="0"/>
    <s v="1305362832213651456"/>
    <m/>
    <n v="1"/>
    <n v="0"/>
    <m/>
    <m/>
    <m/>
    <m/>
    <m/>
    <m/>
    <m/>
    <m/>
    <n v="1"/>
    <s v="1"/>
    <s v="1"/>
    <n v="1"/>
    <n v="2.5"/>
    <n v="0"/>
    <n v="0"/>
    <n v="0"/>
    <n v="0"/>
    <n v="39"/>
    <n v="97.5"/>
    <n v="40"/>
  </r>
  <r>
    <s v="khobby_sosa"/>
    <s v="ciscodevnet"/>
    <m/>
    <m/>
    <m/>
    <m/>
    <m/>
    <m/>
    <m/>
    <m/>
    <s v="No"/>
    <n v="127"/>
    <m/>
    <m/>
    <x v="0"/>
    <d v="2020-09-16T10:46:13.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123836254309818368/qjMN50CQ_normal.jpg"/>
    <x v="124"/>
    <d v="2020-09-16T00:00:00.000"/>
    <s v="10:46:13"/>
    <s v="https://twitter.com/khobby_sosa/status/1306182597358358529"/>
    <m/>
    <m/>
    <s v="1306182597358358529"/>
    <m/>
    <b v="0"/>
    <n v="0"/>
    <s v=""/>
    <b v="0"/>
    <s v="en"/>
    <m/>
    <s v=""/>
    <b v="0"/>
    <n v="245"/>
    <s v="1305362832213651456"/>
    <s v="Twitter for iPhone"/>
    <b v="0"/>
    <s v="1305362832213651456"/>
    <m/>
    <n v="1"/>
    <n v="0"/>
    <m/>
    <m/>
    <m/>
    <m/>
    <m/>
    <m/>
    <m/>
    <m/>
    <n v="1"/>
    <s v="1"/>
    <s v="1"/>
    <n v="1"/>
    <n v="2.5"/>
    <n v="0"/>
    <n v="0"/>
    <n v="0"/>
    <n v="0"/>
    <n v="39"/>
    <n v="97.5"/>
    <n v="40"/>
  </r>
  <r>
    <s v="kituke_john"/>
    <s v="ciscodevnet"/>
    <m/>
    <m/>
    <m/>
    <m/>
    <m/>
    <m/>
    <m/>
    <m/>
    <s v="No"/>
    <n v="128"/>
    <m/>
    <m/>
    <x v="0"/>
    <d v="2020-09-16T10:49:4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4898966937833474/xGaFBLt8_normal.jpg"/>
    <x v="125"/>
    <d v="2020-09-16T00:00:00.000"/>
    <s v="10:49:48"/>
    <s v="https://twitter.com/kituke_john/status/1306183497141362688"/>
    <m/>
    <m/>
    <s v="1306183497141362688"/>
    <m/>
    <b v="0"/>
    <n v="0"/>
    <s v=""/>
    <b v="0"/>
    <s v="en"/>
    <m/>
    <s v=""/>
    <b v="0"/>
    <n v="245"/>
    <s v="1305362832213651456"/>
    <s v="Twitter for Android"/>
    <b v="0"/>
    <s v="1305362832213651456"/>
    <m/>
    <n v="1"/>
    <n v="0"/>
    <m/>
    <m/>
    <m/>
    <m/>
    <m/>
    <m/>
    <m/>
    <m/>
    <n v="1"/>
    <s v="1"/>
    <s v="1"/>
    <n v="1"/>
    <n v="2.5"/>
    <n v="0"/>
    <n v="0"/>
    <n v="0"/>
    <n v="0"/>
    <n v="39"/>
    <n v="97.5"/>
    <n v="40"/>
  </r>
  <r>
    <s v="opzyhush01"/>
    <s v="ciscodevnet"/>
    <m/>
    <m/>
    <m/>
    <m/>
    <m/>
    <m/>
    <m/>
    <m/>
    <s v="No"/>
    <n v="129"/>
    <m/>
    <m/>
    <x v="0"/>
    <d v="2020-09-16T11:09:1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8831469595447296/sTXpJLAT_normal.jpg"/>
    <x v="126"/>
    <d v="2020-09-16T00:00:00.000"/>
    <s v="11:09:11"/>
    <s v="https://twitter.com/opzyhush01/status/1306188375595126785"/>
    <m/>
    <m/>
    <s v="1306188375595126785"/>
    <m/>
    <b v="0"/>
    <n v="0"/>
    <s v=""/>
    <b v="0"/>
    <s v="en"/>
    <m/>
    <s v=""/>
    <b v="0"/>
    <n v="245"/>
    <s v="1305362832213651456"/>
    <s v="Twitter for Android"/>
    <b v="0"/>
    <s v="1305362832213651456"/>
    <m/>
    <n v="1"/>
    <n v="0"/>
    <m/>
    <m/>
    <m/>
    <m/>
    <m/>
    <m/>
    <m/>
    <m/>
    <n v="1"/>
    <s v="1"/>
    <s v="1"/>
    <n v="1"/>
    <n v="2.5"/>
    <n v="0"/>
    <n v="0"/>
    <n v="0"/>
    <n v="0"/>
    <n v="39"/>
    <n v="97.5"/>
    <n v="40"/>
  </r>
  <r>
    <s v="abiscom2013"/>
    <s v="ciscodevnet"/>
    <m/>
    <m/>
    <m/>
    <m/>
    <m/>
    <m/>
    <m/>
    <m/>
    <s v="No"/>
    <n v="130"/>
    <m/>
    <m/>
    <x v="0"/>
    <d v="2020-09-16T11:12:5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3411205051228161/DB6FrPFF_normal.jpg"/>
    <x v="127"/>
    <d v="2020-09-16T00:00:00.000"/>
    <s v="11:12:51"/>
    <s v="https://twitter.com/abiscom2013/status/1306189301399597061"/>
    <m/>
    <m/>
    <s v="1306189301399597061"/>
    <m/>
    <b v="0"/>
    <n v="0"/>
    <s v=""/>
    <b v="0"/>
    <s v="en"/>
    <m/>
    <s v=""/>
    <b v="0"/>
    <n v="245"/>
    <s v="1305362832213651456"/>
    <s v="Twitter for Android"/>
    <b v="0"/>
    <s v="1305362832213651456"/>
    <m/>
    <n v="1"/>
    <n v="0"/>
    <m/>
    <m/>
    <m/>
    <m/>
    <m/>
    <m/>
    <m/>
    <m/>
    <n v="1"/>
    <s v="1"/>
    <s v="1"/>
    <n v="1"/>
    <n v="2.5"/>
    <n v="0"/>
    <n v="0"/>
    <n v="0"/>
    <n v="0"/>
    <n v="39"/>
    <n v="97.5"/>
    <n v="40"/>
  </r>
  <r>
    <s v="rock58220002"/>
    <s v="ciscodevnet"/>
    <m/>
    <m/>
    <m/>
    <m/>
    <m/>
    <m/>
    <m/>
    <m/>
    <s v="No"/>
    <n v="131"/>
    <m/>
    <m/>
    <x v="0"/>
    <d v="2020-09-16T11:29:0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8526232150089734/ZlwTRIGL_normal.jpg"/>
    <x v="128"/>
    <d v="2020-09-16T00:00:00.000"/>
    <s v="11:29:01"/>
    <s v="https://twitter.com/rock58220002/status/1306193367597043712"/>
    <m/>
    <m/>
    <s v="1306193367597043712"/>
    <m/>
    <b v="0"/>
    <n v="0"/>
    <s v=""/>
    <b v="0"/>
    <s v="en"/>
    <m/>
    <s v=""/>
    <b v="0"/>
    <n v="245"/>
    <s v="1305362832213651456"/>
    <s v="Twitter for Android"/>
    <b v="0"/>
    <s v="1305362832213651456"/>
    <m/>
    <n v="1"/>
    <n v="0"/>
    <m/>
    <m/>
    <m/>
    <m/>
    <m/>
    <m/>
    <m/>
    <m/>
    <n v="1"/>
    <s v="1"/>
    <s v="1"/>
    <n v="1"/>
    <n v="2.5"/>
    <n v="0"/>
    <n v="0"/>
    <n v="0"/>
    <n v="0"/>
    <n v="39"/>
    <n v="97.5"/>
    <n v="40"/>
  </r>
  <r>
    <s v="jtettey77"/>
    <s v="ciscodevnet"/>
    <m/>
    <m/>
    <m/>
    <m/>
    <m/>
    <m/>
    <m/>
    <m/>
    <s v="No"/>
    <n v="132"/>
    <m/>
    <m/>
    <x v="0"/>
    <d v="2020-09-16T11:38:2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6431563652247554/WHKqukMm_normal.jpg"/>
    <x v="129"/>
    <d v="2020-09-16T00:00:00.000"/>
    <s v="11:38:28"/>
    <s v="https://twitter.com/jtettey77/status/1306195744643338240"/>
    <m/>
    <m/>
    <s v="1306195744643338240"/>
    <m/>
    <b v="0"/>
    <n v="0"/>
    <s v=""/>
    <b v="0"/>
    <s v="en"/>
    <m/>
    <s v=""/>
    <b v="0"/>
    <n v="245"/>
    <s v="1305362832213651456"/>
    <s v="Twitter for iPhone"/>
    <b v="0"/>
    <s v="1305362832213651456"/>
    <m/>
    <n v="1"/>
    <n v="0"/>
    <m/>
    <m/>
    <m/>
    <m/>
    <m/>
    <m/>
    <m/>
    <m/>
    <n v="1"/>
    <s v="1"/>
    <s v="1"/>
    <n v="1"/>
    <n v="2.5"/>
    <n v="0"/>
    <n v="0"/>
    <n v="0"/>
    <n v="0"/>
    <n v="39"/>
    <n v="97.5"/>
    <n v="40"/>
  </r>
  <r>
    <s v="maziifeanyichu6"/>
    <s v="ciscodevnet"/>
    <m/>
    <m/>
    <m/>
    <m/>
    <m/>
    <m/>
    <m/>
    <m/>
    <s v="No"/>
    <n v="133"/>
    <m/>
    <m/>
    <x v="0"/>
    <d v="2020-09-16T12:16:3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4740072818974720/kQW_MUy8_normal.jpg"/>
    <x v="130"/>
    <d v="2020-09-16T00:00:00.000"/>
    <s v="12:16:35"/>
    <s v="https://twitter.com/maziifeanyichu6/status/1306205338161553409"/>
    <m/>
    <m/>
    <s v="1306205338161553409"/>
    <m/>
    <b v="0"/>
    <n v="0"/>
    <s v=""/>
    <b v="0"/>
    <s v="en"/>
    <m/>
    <s v=""/>
    <b v="0"/>
    <n v="245"/>
    <s v="1305362832213651456"/>
    <s v="Twitter for Android"/>
    <b v="0"/>
    <s v="1305362832213651456"/>
    <m/>
    <n v="1"/>
    <n v="0"/>
    <m/>
    <m/>
    <m/>
    <m/>
    <m/>
    <m/>
    <m/>
    <m/>
    <n v="1"/>
    <s v="1"/>
    <s v="1"/>
    <n v="1"/>
    <n v="2.5"/>
    <n v="0"/>
    <n v="0"/>
    <n v="0"/>
    <n v="0"/>
    <n v="39"/>
    <n v="97.5"/>
    <n v="40"/>
  </r>
  <r>
    <s v="abdul99323764"/>
    <s v="ciscodevnet"/>
    <m/>
    <m/>
    <m/>
    <m/>
    <m/>
    <m/>
    <m/>
    <m/>
    <s v="No"/>
    <n v="134"/>
    <m/>
    <m/>
    <x v="0"/>
    <d v="2020-09-16T12:18:0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4299430905159683/E7yfxUae_normal.jpg"/>
    <x v="131"/>
    <d v="2020-09-16T00:00:00.000"/>
    <s v="12:18:06"/>
    <s v="https://twitter.com/abdul99323764/status/1306205721567125504"/>
    <m/>
    <m/>
    <s v="1306205721567125504"/>
    <m/>
    <b v="0"/>
    <n v="0"/>
    <s v=""/>
    <b v="0"/>
    <s v="en"/>
    <m/>
    <s v=""/>
    <b v="0"/>
    <n v="245"/>
    <s v="1305362832213651456"/>
    <s v="Twitter for iPhone"/>
    <b v="0"/>
    <s v="1305362832213651456"/>
    <m/>
    <n v="1"/>
    <n v="0"/>
    <m/>
    <m/>
    <m/>
    <m/>
    <m/>
    <m/>
    <m/>
    <m/>
    <n v="1"/>
    <s v="1"/>
    <s v="1"/>
    <n v="1"/>
    <n v="2.5"/>
    <n v="0"/>
    <n v="0"/>
    <n v="0"/>
    <n v="0"/>
    <n v="39"/>
    <n v="97.5"/>
    <n v="40"/>
  </r>
  <r>
    <s v="choicee19"/>
    <s v="ciscodevnet"/>
    <m/>
    <m/>
    <m/>
    <m/>
    <m/>
    <m/>
    <m/>
    <m/>
    <s v="No"/>
    <n v="135"/>
    <m/>
    <m/>
    <x v="0"/>
    <d v="2020-09-16T13:19:3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20475313345441794/7ZPlMdCu_normal.jpg"/>
    <x v="132"/>
    <d v="2020-09-16T00:00:00.000"/>
    <s v="13:19:30"/>
    <s v="https://twitter.com/choicee19/status/1306221170639933440"/>
    <m/>
    <m/>
    <s v="1306221170639933440"/>
    <m/>
    <b v="0"/>
    <n v="0"/>
    <s v=""/>
    <b v="0"/>
    <s v="en"/>
    <m/>
    <s v=""/>
    <b v="0"/>
    <n v="245"/>
    <s v="1305362832213651456"/>
    <s v="Twitter for Android"/>
    <b v="0"/>
    <s v="1305362832213651456"/>
    <m/>
    <n v="1"/>
    <n v="0"/>
    <m/>
    <m/>
    <m/>
    <m/>
    <m/>
    <m/>
    <m/>
    <m/>
    <n v="1"/>
    <s v="1"/>
    <s v="1"/>
    <n v="1"/>
    <n v="2.5"/>
    <n v="0"/>
    <n v="0"/>
    <n v="0"/>
    <n v="0"/>
    <n v="39"/>
    <n v="97.5"/>
    <n v="40"/>
  </r>
  <r>
    <s v="iamkaka3"/>
    <s v="ciscodevnet"/>
    <m/>
    <m/>
    <m/>
    <m/>
    <m/>
    <m/>
    <m/>
    <m/>
    <s v="No"/>
    <n v="136"/>
    <m/>
    <m/>
    <x v="0"/>
    <d v="2020-09-16T13:44:0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27954268050685952/Wyhuvd8s_normal.jpg"/>
    <x v="133"/>
    <d v="2020-09-16T00:00:00.000"/>
    <s v="13:44:05"/>
    <s v="https://twitter.com/iamkaka3/status/1306227360388317186"/>
    <m/>
    <m/>
    <s v="1306227360388317186"/>
    <m/>
    <b v="0"/>
    <n v="0"/>
    <s v=""/>
    <b v="0"/>
    <s v="en"/>
    <m/>
    <s v=""/>
    <b v="0"/>
    <n v="245"/>
    <s v="1305362832213651456"/>
    <s v="Twitter for iPhone"/>
    <b v="0"/>
    <s v="1305362832213651456"/>
    <m/>
    <n v="1"/>
    <n v="0"/>
    <m/>
    <m/>
    <m/>
    <m/>
    <m/>
    <m/>
    <m/>
    <m/>
    <n v="1"/>
    <s v="1"/>
    <s v="1"/>
    <n v="1"/>
    <n v="2.5"/>
    <n v="0"/>
    <n v="0"/>
    <n v="0"/>
    <n v="0"/>
    <n v="39"/>
    <n v="97.5"/>
    <n v="40"/>
  </r>
  <r>
    <s v="ikechukwu_craig"/>
    <s v="ciscodevnet"/>
    <m/>
    <m/>
    <m/>
    <m/>
    <m/>
    <m/>
    <m/>
    <m/>
    <s v="No"/>
    <n v="137"/>
    <m/>
    <m/>
    <x v="0"/>
    <d v="2020-09-16T13:55:2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5540889218121728/pWLR-Qzf_normal.jpg"/>
    <x v="134"/>
    <d v="2020-09-16T00:00:00.000"/>
    <s v="13:55:25"/>
    <s v="https://twitter.com/ikechukwu_craig/status/1306230212078850050"/>
    <m/>
    <m/>
    <s v="1306230212078850050"/>
    <m/>
    <b v="0"/>
    <n v="0"/>
    <s v=""/>
    <b v="0"/>
    <s v="en"/>
    <m/>
    <s v=""/>
    <b v="0"/>
    <n v="245"/>
    <s v="1305362832213651456"/>
    <s v="Twitter for iPhone"/>
    <b v="0"/>
    <s v="1305362832213651456"/>
    <m/>
    <n v="1"/>
    <n v="0"/>
    <m/>
    <m/>
    <m/>
    <m/>
    <m/>
    <m/>
    <m/>
    <m/>
    <n v="1"/>
    <s v="1"/>
    <s v="1"/>
    <n v="1"/>
    <n v="2.5"/>
    <n v="0"/>
    <n v="0"/>
    <n v="0"/>
    <n v="0"/>
    <n v="39"/>
    <n v="97.5"/>
    <n v="40"/>
  </r>
  <r>
    <s v="oblacdaking"/>
    <s v="ciscodevnet"/>
    <m/>
    <m/>
    <m/>
    <m/>
    <m/>
    <m/>
    <m/>
    <m/>
    <s v="No"/>
    <n v="138"/>
    <m/>
    <m/>
    <x v="0"/>
    <d v="2020-09-16T13:57:0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3805929666707456/Z7YWBszG_normal.jpg"/>
    <x v="135"/>
    <d v="2020-09-16T00:00:00.000"/>
    <s v="13:57:06"/>
    <s v="https://twitter.com/oblacdaking/status/1306230636181676032"/>
    <m/>
    <m/>
    <s v="1306230636181676032"/>
    <m/>
    <b v="0"/>
    <n v="0"/>
    <s v=""/>
    <b v="0"/>
    <s v="en"/>
    <m/>
    <s v=""/>
    <b v="0"/>
    <n v="245"/>
    <s v="1305362832213651456"/>
    <s v="Twitter for iPhone"/>
    <b v="0"/>
    <s v="1305362832213651456"/>
    <m/>
    <n v="1"/>
    <n v="0"/>
    <m/>
    <m/>
    <m/>
    <m/>
    <m/>
    <m/>
    <m/>
    <m/>
    <n v="1"/>
    <s v="1"/>
    <s v="1"/>
    <n v="1"/>
    <n v="2.5"/>
    <n v="0"/>
    <n v="0"/>
    <n v="0"/>
    <n v="0"/>
    <n v="39"/>
    <n v="97.5"/>
    <n v="40"/>
  </r>
  <r>
    <s v="_carryone"/>
    <s v="ciscodevnet"/>
    <m/>
    <m/>
    <m/>
    <m/>
    <m/>
    <m/>
    <m/>
    <m/>
    <s v="No"/>
    <n v="139"/>
    <m/>
    <m/>
    <x v="0"/>
    <d v="2020-09-16T14:20:3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6672903920922624/RR8wfqgw_normal.jpg"/>
    <x v="136"/>
    <d v="2020-09-16T00:00:00.000"/>
    <s v="14:20:30"/>
    <s v="https://twitter.com/_carryone/status/1306236523256389633"/>
    <m/>
    <m/>
    <s v="1306236523256389633"/>
    <m/>
    <b v="0"/>
    <n v="0"/>
    <s v=""/>
    <b v="0"/>
    <s v="en"/>
    <m/>
    <s v=""/>
    <b v="0"/>
    <n v="245"/>
    <s v="1305362832213651456"/>
    <s v="Twitter for Android"/>
    <b v="0"/>
    <s v="1305362832213651456"/>
    <m/>
    <n v="1"/>
    <n v="0"/>
    <m/>
    <m/>
    <m/>
    <m/>
    <m/>
    <m/>
    <m/>
    <m/>
    <n v="1"/>
    <s v="1"/>
    <s v="1"/>
    <n v="1"/>
    <n v="2.5"/>
    <n v="0"/>
    <n v="0"/>
    <n v="0"/>
    <n v="0"/>
    <n v="39"/>
    <n v="97.5"/>
    <n v="40"/>
  </r>
  <r>
    <s v="ifeanyi69200269"/>
    <s v="ciscodevnet"/>
    <m/>
    <m/>
    <m/>
    <m/>
    <m/>
    <m/>
    <m/>
    <m/>
    <s v="No"/>
    <n v="140"/>
    <m/>
    <m/>
    <x v="0"/>
    <d v="2020-09-16T14:30:5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abs.twimg.com/sticky/default_profile_images/default_profile_normal.png"/>
    <x v="137"/>
    <d v="2020-09-16T00:00:00.000"/>
    <s v="14:30:55"/>
    <s v="https://twitter.com/ifeanyi69200269/status/1306239144633536513"/>
    <m/>
    <m/>
    <s v="1306239144633536513"/>
    <m/>
    <b v="0"/>
    <n v="0"/>
    <s v=""/>
    <b v="0"/>
    <s v="en"/>
    <m/>
    <s v=""/>
    <b v="0"/>
    <n v="245"/>
    <s v="1305362832213651456"/>
    <s v="Twitter for Android"/>
    <b v="0"/>
    <s v="1305362832213651456"/>
    <m/>
    <n v="1"/>
    <n v="0"/>
    <m/>
    <m/>
    <m/>
    <m/>
    <m/>
    <m/>
    <m/>
    <m/>
    <n v="1"/>
    <s v="1"/>
    <s v="1"/>
    <n v="1"/>
    <n v="2.5"/>
    <n v="0"/>
    <n v="0"/>
    <n v="0"/>
    <n v="0"/>
    <n v="39"/>
    <n v="97.5"/>
    <n v="40"/>
  </r>
  <r>
    <s v="ch_sommie"/>
    <s v="ciscodevnet"/>
    <m/>
    <m/>
    <m/>
    <m/>
    <m/>
    <m/>
    <m/>
    <m/>
    <s v="No"/>
    <n v="141"/>
    <m/>
    <m/>
    <x v="0"/>
    <d v="2020-09-16T15:31:5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1984248530907136/-9qDjs4S_normal.jpg"/>
    <x v="138"/>
    <d v="2020-09-16T00:00:00.000"/>
    <s v="15:31:58"/>
    <s v="https://twitter.com/ch_sommie/status/1306254507316305921"/>
    <m/>
    <m/>
    <s v="1306254507316305921"/>
    <m/>
    <b v="0"/>
    <n v="0"/>
    <s v=""/>
    <b v="0"/>
    <s v="en"/>
    <m/>
    <s v=""/>
    <b v="0"/>
    <n v="245"/>
    <s v="1305362832213651456"/>
    <s v="Twitter for Android"/>
    <b v="0"/>
    <s v="1305362832213651456"/>
    <m/>
    <n v="1"/>
    <n v="0"/>
    <m/>
    <m/>
    <m/>
    <m/>
    <m/>
    <m/>
    <m/>
    <m/>
    <n v="1"/>
    <s v="1"/>
    <s v="1"/>
    <n v="1"/>
    <n v="2.5"/>
    <n v="0"/>
    <n v="0"/>
    <n v="0"/>
    <n v="0"/>
    <n v="39"/>
    <n v="97.5"/>
    <n v="40"/>
  </r>
  <r>
    <s v="imaobongekanem9"/>
    <s v="ciscodevnet"/>
    <m/>
    <m/>
    <m/>
    <m/>
    <m/>
    <m/>
    <m/>
    <m/>
    <s v="No"/>
    <n v="142"/>
    <m/>
    <m/>
    <x v="0"/>
    <d v="2020-09-16T16:05:0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47634163722792961/k7U9Kusj_normal.jpg"/>
    <x v="139"/>
    <d v="2020-09-16T00:00:00.000"/>
    <s v="16:05:00"/>
    <s v="https://twitter.com/imaobongekanem9/status/1306262821169238016"/>
    <m/>
    <m/>
    <s v="1306262821169238016"/>
    <m/>
    <b v="0"/>
    <n v="0"/>
    <s v=""/>
    <b v="0"/>
    <s v="en"/>
    <m/>
    <s v=""/>
    <b v="0"/>
    <n v="245"/>
    <s v="1305362832213651456"/>
    <s v="Twitter for Android"/>
    <b v="0"/>
    <s v="1305362832213651456"/>
    <m/>
    <n v="1"/>
    <n v="0"/>
    <m/>
    <m/>
    <m/>
    <m/>
    <m/>
    <m/>
    <m/>
    <m/>
    <n v="1"/>
    <s v="1"/>
    <s v="1"/>
    <n v="1"/>
    <n v="2.5"/>
    <n v="0"/>
    <n v="0"/>
    <n v="0"/>
    <n v="0"/>
    <n v="39"/>
    <n v="97.5"/>
    <n v="40"/>
  </r>
  <r>
    <s v="sssseremba"/>
    <s v="ciscodevnet"/>
    <m/>
    <m/>
    <m/>
    <m/>
    <m/>
    <m/>
    <m/>
    <m/>
    <s v="No"/>
    <n v="143"/>
    <m/>
    <m/>
    <x v="0"/>
    <d v="2020-09-16T16:28:3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5076463558045697/4khoXjv5_normal.jpg"/>
    <x v="140"/>
    <d v="2020-09-16T00:00:00.000"/>
    <s v="16:28:38"/>
    <s v="https://twitter.com/sssseremba/status/1306268768037986304"/>
    <m/>
    <m/>
    <s v="1306268768037986304"/>
    <m/>
    <b v="0"/>
    <n v="0"/>
    <s v=""/>
    <b v="0"/>
    <s v="en"/>
    <m/>
    <s v=""/>
    <b v="0"/>
    <n v="245"/>
    <s v="1305362832213651456"/>
    <s v="Twitter for Android"/>
    <b v="0"/>
    <s v="1305362832213651456"/>
    <m/>
    <n v="1"/>
    <n v="0"/>
    <m/>
    <m/>
    <m/>
    <m/>
    <m/>
    <m/>
    <m/>
    <m/>
    <n v="1"/>
    <s v="1"/>
    <s v="1"/>
    <n v="1"/>
    <n v="2.5"/>
    <n v="0"/>
    <n v="0"/>
    <n v="0"/>
    <n v="0"/>
    <n v="39"/>
    <n v="97.5"/>
    <n v="40"/>
  </r>
  <r>
    <s v="rashlawq10"/>
    <s v="ciscodevnet"/>
    <m/>
    <m/>
    <m/>
    <m/>
    <m/>
    <m/>
    <m/>
    <m/>
    <s v="No"/>
    <n v="144"/>
    <m/>
    <m/>
    <x v="0"/>
    <d v="2020-09-16T17:51:27.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9395110501687297/bI_aL2S__normal.jpg"/>
    <x v="141"/>
    <d v="2020-09-16T00:00:00.000"/>
    <s v="17:51:27"/>
    <s v="https://twitter.com/rashlawq10/status/1306289609886838784"/>
    <m/>
    <m/>
    <s v="1306289609886838784"/>
    <m/>
    <b v="0"/>
    <n v="0"/>
    <s v=""/>
    <b v="0"/>
    <s v="en"/>
    <m/>
    <s v=""/>
    <b v="0"/>
    <n v="245"/>
    <s v="1305362832213651456"/>
    <s v="Twitter for Android"/>
    <b v="0"/>
    <s v="1305362832213651456"/>
    <m/>
    <n v="1"/>
    <n v="0"/>
    <m/>
    <m/>
    <m/>
    <m/>
    <m/>
    <m/>
    <m/>
    <m/>
    <n v="1"/>
    <s v="1"/>
    <s v="1"/>
    <n v="1"/>
    <n v="2.5"/>
    <n v="0"/>
    <n v="0"/>
    <n v="0"/>
    <n v="0"/>
    <n v="39"/>
    <n v="97.5"/>
    <n v="40"/>
  </r>
  <r>
    <s v="labinnovative"/>
    <s v="ciscodevnet"/>
    <m/>
    <m/>
    <m/>
    <m/>
    <m/>
    <m/>
    <m/>
    <m/>
    <s v="No"/>
    <n v="145"/>
    <m/>
    <m/>
    <x v="0"/>
    <d v="2020-09-16T18:01:0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17753749927727105/eJmMhahK_normal.jpg"/>
    <x v="142"/>
    <d v="2020-09-16T00:00:00.000"/>
    <s v="18:01:01"/>
    <s v="https://twitter.com/labinnovative/status/1306292016528138243"/>
    <m/>
    <m/>
    <s v="1306292016528138243"/>
    <m/>
    <b v="0"/>
    <n v="0"/>
    <s v=""/>
    <b v="0"/>
    <s v="en"/>
    <m/>
    <s v=""/>
    <b v="0"/>
    <n v="245"/>
    <s v="1305362832213651456"/>
    <s v="Twitter for Android"/>
    <b v="0"/>
    <s v="1305362832213651456"/>
    <m/>
    <n v="1"/>
    <n v="0"/>
    <m/>
    <m/>
    <m/>
    <m/>
    <m/>
    <m/>
    <m/>
    <m/>
    <n v="1"/>
    <s v="1"/>
    <s v="1"/>
    <n v="1"/>
    <n v="2.5"/>
    <n v="0"/>
    <n v="0"/>
    <n v="0"/>
    <n v="0"/>
    <n v="39"/>
    <n v="97.5"/>
    <n v="40"/>
  </r>
  <r>
    <s v="kwartjerry"/>
    <s v="ciscodevnet"/>
    <m/>
    <m/>
    <m/>
    <m/>
    <m/>
    <m/>
    <m/>
    <m/>
    <s v="No"/>
    <n v="146"/>
    <m/>
    <m/>
    <x v="0"/>
    <d v="2020-09-16T18:40:5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6398723610861570/mD3xMHym_normal.jpg"/>
    <x v="143"/>
    <d v="2020-09-16T00:00:00.000"/>
    <s v="18:40:51"/>
    <s v="https://twitter.com/kwartjerry/status/1306302044123344896"/>
    <m/>
    <m/>
    <s v="1306302044123344896"/>
    <m/>
    <b v="0"/>
    <n v="0"/>
    <s v=""/>
    <b v="0"/>
    <s v="en"/>
    <m/>
    <s v=""/>
    <b v="0"/>
    <n v="245"/>
    <s v="1305362832213651456"/>
    <s v="Twitter for iPhone"/>
    <b v="0"/>
    <s v="1305362832213651456"/>
    <m/>
    <n v="1"/>
    <n v="0"/>
    <m/>
    <m/>
    <m/>
    <m/>
    <m/>
    <m/>
    <m/>
    <m/>
    <n v="1"/>
    <s v="1"/>
    <s v="1"/>
    <n v="1"/>
    <n v="2.5"/>
    <n v="0"/>
    <n v="0"/>
    <n v="0"/>
    <n v="0"/>
    <n v="39"/>
    <n v="97.5"/>
    <n v="40"/>
  </r>
  <r>
    <s v="molacc"/>
    <s v="ciscodevnet"/>
    <m/>
    <m/>
    <m/>
    <m/>
    <m/>
    <m/>
    <m/>
    <m/>
    <s v="No"/>
    <n v="147"/>
    <m/>
    <m/>
    <x v="0"/>
    <d v="2020-09-16T18:55:2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973239007554367488/B7xWkXTg_normal.jpg"/>
    <x v="144"/>
    <d v="2020-09-16T00:00:00.000"/>
    <s v="18:55:28"/>
    <s v="https://twitter.com/molacc/status/1306305720355356673"/>
    <m/>
    <m/>
    <s v="1306305720355356673"/>
    <m/>
    <b v="0"/>
    <n v="0"/>
    <s v=""/>
    <b v="0"/>
    <s v="en"/>
    <m/>
    <s v=""/>
    <b v="0"/>
    <n v="245"/>
    <s v="1305362832213651456"/>
    <s v="Twitter for Android"/>
    <b v="0"/>
    <s v="1305362832213651456"/>
    <m/>
    <n v="1"/>
    <n v="0"/>
    <m/>
    <m/>
    <m/>
    <m/>
    <m/>
    <m/>
    <m/>
    <m/>
    <n v="1"/>
    <s v="1"/>
    <s v="1"/>
    <n v="1"/>
    <n v="2.5"/>
    <n v="0"/>
    <n v="0"/>
    <n v="0"/>
    <n v="0"/>
    <n v="39"/>
    <n v="97.5"/>
    <n v="40"/>
  </r>
  <r>
    <s v="felixsa13858019"/>
    <s v="ciscodevnet"/>
    <m/>
    <m/>
    <m/>
    <m/>
    <m/>
    <m/>
    <m/>
    <m/>
    <s v="No"/>
    <n v="148"/>
    <m/>
    <m/>
    <x v="0"/>
    <d v="2020-09-16T19:14:4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7108128341753857/A0EAExdk_normal.jpg"/>
    <x v="145"/>
    <d v="2020-09-16T00:00:00.000"/>
    <s v="19:14:45"/>
    <s v="https://twitter.com/felixsa13858019/status/1306310575174057988"/>
    <m/>
    <m/>
    <s v="1306310575174057988"/>
    <m/>
    <b v="0"/>
    <n v="0"/>
    <s v=""/>
    <b v="0"/>
    <s v="en"/>
    <m/>
    <s v=""/>
    <b v="0"/>
    <n v="245"/>
    <s v="1305362832213651456"/>
    <s v="Twitter for Android"/>
    <b v="0"/>
    <s v="1305362832213651456"/>
    <m/>
    <n v="1"/>
    <n v="0"/>
    <m/>
    <m/>
    <m/>
    <m/>
    <m/>
    <m/>
    <m/>
    <m/>
    <n v="1"/>
    <s v="1"/>
    <s v="1"/>
    <n v="1"/>
    <n v="2.5"/>
    <n v="0"/>
    <n v="0"/>
    <n v="0"/>
    <n v="0"/>
    <n v="39"/>
    <n v="97.5"/>
    <n v="40"/>
  </r>
  <r>
    <s v="caktus_jacck"/>
    <s v="ciscodevnet"/>
    <m/>
    <m/>
    <m/>
    <m/>
    <m/>
    <m/>
    <m/>
    <m/>
    <s v="No"/>
    <n v="149"/>
    <m/>
    <m/>
    <x v="0"/>
    <d v="2020-09-16T20:09:2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5375738774851584/zfVZWZYv_normal.jpg"/>
    <x v="146"/>
    <d v="2020-09-16T00:00:00.000"/>
    <s v="20:09:24"/>
    <s v="https://twitter.com/caktus_jacck/status/1306324327638405121"/>
    <m/>
    <m/>
    <s v="1306324327638405121"/>
    <m/>
    <b v="0"/>
    <n v="0"/>
    <s v=""/>
    <b v="0"/>
    <s v="en"/>
    <m/>
    <s v=""/>
    <b v="0"/>
    <n v="245"/>
    <s v="1305362832213651456"/>
    <s v="Twitter for Android"/>
    <b v="0"/>
    <s v="1305362832213651456"/>
    <m/>
    <n v="1"/>
    <n v="0"/>
    <m/>
    <m/>
    <m/>
    <m/>
    <m/>
    <m/>
    <m/>
    <m/>
    <n v="1"/>
    <s v="1"/>
    <s v="1"/>
    <n v="1"/>
    <n v="2.5"/>
    <n v="0"/>
    <n v="0"/>
    <n v="0"/>
    <n v="0"/>
    <n v="39"/>
    <n v="97.5"/>
    <n v="40"/>
  </r>
  <r>
    <s v="calabar001"/>
    <s v="ciscodevnet"/>
    <m/>
    <m/>
    <m/>
    <m/>
    <m/>
    <m/>
    <m/>
    <m/>
    <s v="No"/>
    <n v="150"/>
    <m/>
    <m/>
    <x v="0"/>
    <d v="2020-09-16T20:15:1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9644012941377536/rZz_Evyb_normal.jpg"/>
    <x v="147"/>
    <d v="2020-09-16T00:00:00.000"/>
    <s v="20:15:19"/>
    <s v="https://twitter.com/calabar001/status/1306325817455194112"/>
    <m/>
    <m/>
    <s v="1306325817455194112"/>
    <m/>
    <b v="0"/>
    <n v="0"/>
    <s v=""/>
    <b v="0"/>
    <s v="en"/>
    <m/>
    <s v=""/>
    <b v="0"/>
    <n v="245"/>
    <s v="1305362832213651456"/>
    <s v="Twitter for Android"/>
    <b v="0"/>
    <s v="1305362832213651456"/>
    <m/>
    <n v="1"/>
    <n v="0"/>
    <m/>
    <m/>
    <m/>
    <m/>
    <m/>
    <m/>
    <m/>
    <m/>
    <n v="1"/>
    <s v="1"/>
    <s v="1"/>
    <n v="1"/>
    <n v="2.5"/>
    <n v="0"/>
    <n v="0"/>
    <n v="0"/>
    <n v="0"/>
    <n v="39"/>
    <n v="97.5"/>
    <n v="40"/>
  </r>
  <r>
    <s v="qwesi2131"/>
    <s v="ciscodevnet"/>
    <m/>
    <m/>
    <m/>
    <m/>
    <m/>
    <m/>
    <m/>
    <m/>
    <s v="No"/>
    <n v="151"/>
    <m/>
    <m/>
    <x v="0"/>
    <d v="2020-09-16T20:36:5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552808258512367616/8cGgZE7U_normal.jpeg"/>
    <x v="148"/>
    <d v="2020-09-16T00:00:00.000"/>
    <s v="20:36:55"/>
    <s v="https://twitter.com/qwesi2131/status/1306331250920226816"/>
    <m/>
    <m/>
    <s v="1306331250920226816"/>
    <m/>
    <b v="0"/>
    <n v="0"/>
    <s v=""/>
    <b v="0"/>
    <s v="en"/>
    <m/>
    <s v=""/>
    <b v="0"/>
    <n v="245"/>
    <s v="1305362832213651456"/>
    <s v="Twitter for Android"/>
    <b v="0"/>
    <s v="1305362832213651456"/>
    <m/>
    <n v="1"/>
    <n v="0"/>
    <m/>
    <m/>
    <m/>
    <m/>
    <m/>
    <m/>
    <m/>
    <m/>
    <n v="1"/>
    <s v="1"/>
    <s v="1"/>
    <n v="1"/>
    <n v="2.5"/>
    <n v="0"/>
    <n v="0"/>
    <n v="0"/>
    <n v="0"/>
    <n v="39"/>
    <n v="97.5"/>
    <n v="40"/>
  </r>
  <r>
    <s v="cruise95478552"/>
    <s v="ciscodevnet"/>
    <m/>
    <m/>
    <m/>
    <m/>
    <m/>
    <m/>
    <m/>
    <m/>
    <s v="No"/>
    <n v="152"/>
    <m/>
    <m/>
    <x v="0"/>
    <d v="2020-09-16T21:01:37.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8993655408025606/8VeKTvnC_normal.jpg"/>
    <x v="149"/>
    <d v="2020-09-16T00:00:00.000"/>
    <s v="21:01:37"/>
    <s v="https://twitter.com/cruise95478552/status/1306337465767256067"/>
    <m/>
    <m/>
    <s v="1306337465767256067"/>
    <m/>
    <b v="0"/>
    <n v="0"/>
    <s v=""/>
    <b v="0"/>
    <s v="en"/>
    <m/>
    <s v=""/>
    <b v="0"/>
    <n v="245"/>
    <s v="1305362832213651456"/>
    <s v="Twitter for Android"/>
    <b v="0"/>
    <s v="1305362832213651456"/>
    <m/>
    <n v="1"/>
    <n v="0"/>
    <m/>
    <m/>
    <m/>
    <m/>
    <m/>
    <m/>
    <m/>
    <m/>
    <n v="1"/>
    <s v="1"/>
    <s v="1"/>
    <n v="1"/>
    <n v="2.5"/>
    <n v="0"/>
    <n v="0"/>
    <n v="0"/>
    <n v="0"/>
    <n v="39"/>
    <n v="97.5"/>
    <n v="40"/>
  </r>
  <r>
    <s v="bellangelica4"/>
    <s v="ciscodevnet"/>
    <m/>
    <m/>
    <m/>
    <m/>
    <m/>
    <m/>
    <m/>
    <m/>
    <s v="No"/>
    <n v="153"/>
    <m/>
    <m/>
    <x v="0"/>
    <d v="2020-09-16T21:09:3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6172363516641280/xbgLfRfL_normal.jpg"/>
    <x v="150"/>
    <d v="2020-09-16T00:00:00.000"/>
    <s v="21:09:31"/>
    <s v="https://twitter.com/bellangelica4/status/1306339456266502147"/>
    <m/>
    <m/>
    <s v="1306339456266502147"/>
    <m/>
    <b v="0"/>
    <n v="0"/>
    <s v=""/>
    <b v="0"/>
    <s v="en"/>
    <m/>
    <s v=""/>
    <b v="0"/>
    <n v="245"/>
    <s v="1305362832213651456"/>
    <s v="Twitter for Android"/>
    <b v="0"/>
    <s v="1305362832213651456"/>
    <m/>
    <n v="1"/>
    <n v="0"/>
    <m/>
    <m/>
    <m/>
    <m/>
    <m/>
    <m/>
    <m/>
    <m/>
    <n v="1"/>
    <s v="1"/>
    <s v="1"/>
    <n v="1"/>
    <n v="2.5"/>
    <n v="0"/>
    <n v="0"/>
    <n v="0"/>
    <n v="0"/>
    <n v="39"/>
    <n v="97.5"/>
    <n v="40"/>
  </r>
  <r>
    <s v="realfm91"/>
    <s v="ciscodevnet"/>
    <m/>
    <m/>
    <m/>
    <m/>
    <m/>
    <m/>
    <m/>
    <m/>
    <s v="No"/>
    <n v="154"/>
    <m/>
    <m/>
    <x v="0"/>
    <d v="2020-09-16T21:25:0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4120060701835266/H76HckWm_normal.jpg"/>
    <x v="151"/>
    <d v="2020-09-16T00:00:00.000"/>
    <s v="21:25:06"/>
    <s v="https://twitter.com/realfm91/status/1306343378754375680"/>
    <m/>
    <m/>
    <s v="1306343378754375680"/>
    <m/>
    <b v="0"/>
    <n v="0"/>
    <s v=""/>
    <b v="0"/>
    <s v="en"/>
    <m/>
    <s v=""/>
    <b v="0"/>
    <n v="245"/>
    <s v="1305362832213651456"/>
    <s v="Twitter for Android"/>
    <b v="0"/>
    <s v="1305362832213651456"/>
    <m/>
    <n v="1"/>
    <n v="0"/>
    <m/>
    <m/>
    <m/>
    <m/>
    <m/>
    <m/>
    <m/>
    <m/>
    <n v="1"/>
    <s v="1"/>
    <s v="1"/>
    <n v="1"/>
    <n v="2.5"/>
    <n v="0"/>
    <n v="0"/>
    <n v="0"/>
    <n v="0"/>
    <n v="39"/>
    <n v="97.5"/>
    <n v="40"/>
  </r>
  <r>
    <s v="buggsnow3"/>
    <s v="ciscodevnet"/>
    <m/>
    <m/>
    <m/>
    <m/>
    <m/>
    <m/>
    <m/>
    <m/>
    <s v="No"/>
    <n v="155"/>
    <m/>
    <m/>
    <x v="0"/>
    <d v="2020-09-16T21:26:2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6551725873168384/u9L2cwmz_normal.jpg"/>
    <x v="152"/>
    <d v="2020-09-16T00:00:00.000"/>
    <s v="21:26:21"/>
    <s v="https://twitter.com/buggsnow3/status/1306343690756124673"/>
    <m/>
    <m/>
    <s v="1306343690756124673"/>
    <m/>
    <b v="0"/>
    <n v="0"/>
    <s v=""/>
    <b v="0"/>
    <s v="en"/>
    <m/>
    <s v=""/>
    <b v="0"/>
    <n v="245"/>
    <s v="1305362832213651456"/>
    <s v="Twitter for Android"/>
    <b v="0"/>
    <s v="1305362832213651456"/>
    <m/>
    <n v="1"/>
    <n v="0"/>
    <m/>
    <m/>
    <m/>
    <m/>
    <m/>
    <m/>
    <m/>
    <m/>
    <n v="1"/>
    <s v="1"/>
    <s v="1"/>
    <n v="1"/>
    <n v="2.5"/>
    <n v="0"/>
    <n v="0"/>
    <n v="0"/>
    <n v="0"/>
    <n v="39"/>
    <n v="97.5"/>
    <n v="40"/>
  </r>
  <r>
    <s v="edwardtekpetey"/>
    <s v="ciscodevnet"/>
    <m/>
    <m/>
    <m/>
    <m/>
    <m/>
    <m/>
    <m/>
    <m/>
    <s v="No"/>
    <n v="156"/>
    <m/>
    <m/>
    <x v="0"/>
    <d v="2020-09-16T22:01:0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62514108009766912/OydoMOUG_normal.jpg"/>
    <x v="153"/>
    <d v="2020-09-16T00:00:00.000"/>
    <s v="22:01:08"/>
    <s v="https://twitter.com/edwardtekpetey/status/1306352443727458306"/>
    <m/>
    <m/>
    <s v="1306352443727458306"/>
    <m/>
    <b v="0"/>
    <n v="0"/>
    <s v=""/>
    <b v="0"/>
    <s v="en"/>
    <m/>
    <s v=""/>
    <b v="0"/>
    <n v="245"/>
    <s v="1305362832213651456"/>
    <s v="Twitter for Android"/>
    <b v="0"/>
    <s v="1305362832213651456"/>
    <m/>
    <n v="1"/>
    <n v="0"/>
    <m/>
    <m/>
    <m/>
    <m/>
    <m/>
    <m/>
    <m/>
    <m/>
    <n v="1"/>
    <s v="1"/>
    <s v="1"/>
    <n v="1"/>
    <n v="2.5"/>
    <n v="0"/>
    <n v="0"/>
    <n v="0"/>
    <n v="0"/>
    <n v="39"/>
    <n v="97.5"/>
    <n v="40"/>
  </r>
  <r>
    <s v="jaxon102__"/>
    <s v="ciscodevnet"/>
    <m/>
    <m/>
    <m/>
    <m/>
    <m/>
    <m/>
    <m/>
    <m/>
    <s v="No"/>
    <n v="157"/>
    <m/>
    <m/>
    <x v="0"/>
    <d v="2020-09-16T22:25:2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5590695294636033/WbdbSVFA_normal.jpg"/>
    <x v="154"/>
    <d v="2020-09-16T00:00:00.000"/>
    <s v="22:25:24"/>
    <s v="https://twitter.com/jaxon102__/status/1306358550671888389"/>
    <m/>
    <m/>
    <s v="1306358550671888389"/>
    <m/>
    <b v="0"/>
    <n v="0"/>
    <s v=""/>
    <b v="0"/>
    <s v="en"/>
    <m/>
    <s v=""/>
    <b v="0"/>
    <n v="245"/>
    <s v="1305362832213651456"/>
    <s v="Twitter for Android"/>
    <b v="0"/>
    <s v="1305362832213651456"/>
    <m/>
    <n v="1"/>
    <n v="0"/>
    <m/>
    <m/>
    <m/>
    <m/>
    <m/>
    <m/>
    <m/>
    <m/>
    <n v="1"/>
    <s v="1"/>
    <s v="1"/>
    <n v="1"/>
    <n v="2.5"/>
    <n v="0"/>
    <n v="0"/>
    <n v="0"/>
    <n v="0"/>
    <n v="39"/>
    <n v="97.5"/>
    <n v="40"/>
  </r>
  <r>
    <s v="isabell19600128"/>
    <s v="ciscodevnet"/>
    <m/>
    <m/>
    <m/>
    <m/>
    <m/>
    <m/>
    <m/>
    <m/>
    <s v="No"/>
    <n v="158"/>
    <m/>
    <m/>
    <x v="0"/>
    <d v="2020-09-16T22:39:4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1562180236718081/XbxjJ9wQ_normal.jpg"/>
    <x v="155"/>
    <d v="2020-09-16T00:00:00.000"/>
    <s v="22:39:40"/>
    <s v="https://twitter.com/isabell19600128/status/1306362140643782661"/>
    <m/>
    <m/>
    <s v="1306362140643782661"/>
    <m/>
    <b v="0"/>
    <n v="0"/>
    <s v=""/>
    <b v="0"/>
    <s v="en"/>
    <m/>
    <s v=""/>
    <b v="0"/>
    <n v="245"/>
    <s v="1305362832213651456"/>
    <s v="Twitter for Android"/>
    <b v="0"/>
    <s v="1305362832213651456"/>
    <m/>
    <n v="1"/>
    <n v="0"/>
    <m/>
    <m/>
    <m/>
    <m/>
    <m/>
    <m/>
    <m/>
    <m/>
    <n v="1"/>
    <s v="1"/>
    <s v="1"/>
    <n v="1"/>
    <n v="2.5"/>
    <n v="0"/>
    <n v="0"/>
    <n v="0"/>
    <n v="0"/>
    <n v="39"/>
    <n v="97.5"/>
    <n v="40"/>
  </r>
  <r>
    <s v="lesleypageme"/>
    <s v="ciscodevnet"/>
    <m/>
    <m/>
    <m/>
    <m/>
    <m/>
    <m/>
    <m/>
    <m/>
    <s v="No"/>
    <n v="159"/>
    <m/>
    <m/>
    <x v="0"/>
    <d v="2020-09-16T23:49:3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6306200703770627/zC3IbBFE_normal.jpg"/>
    <x v="156"/>
    <d v="2020-09-16T00:00:00.000"/>
    <s v="23:49:39"/>
    <s v="https://twitter.com/lesleypageme/status/1306379754665316352"/>
    <m/>
    <m/>
    <s v="1306379754665316352"/>
    <m/>
    <b v="0"/>
    <n v="0"/>
    <s v=""/>
    <b v="0"/>
    <s v="en"/>
    <m/>
    <s v=""/>
    <b v="0"/>
    <n v="245"/>
    <s v="1305362832213651456"/>
    <s v="Twitter for iPhone"/>
    <b v="0"/>
    <s v="1305362832213651456"/>
    <m/>
    <n v="1"/>
    <n v="0"/>
    <m/>
    <m/>
    <m/>
    <m/>
    <m/>
    <m/>
    <m/>
    <m/>
    <n v="1"/>
    <s v="1"/>
    <s v="1"/>
    <n v="1"/>
    <n v="2.5"/>
    <n v="0"/>
    <n v="0"/>
    <n v="0"/>
    <n v="0"/>
    <n v="39"/>
    <n v="97.5"/>
    <n v="40"/>
  </r>
  <r>
    <s v="ycampbell_m"/>
    <s v="ciscodevnet"/>
    <m/>
    <m/>
    <m/>
    <m/>
    <m/>
    <m/>
    <m/>
    <m/>
    <s v="No"/>
    <n v="160"/>
    <m/>
    <m/>
    <x v="0"/>
    <d v="2020-09-17T00:03:3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2527706739924993/hqe11B-H_normal.jpg"/>
    <x v="157"/>
    <d v="2020-09-17T00:00:00.000"/>
    <s v="00:03:38"/>
    <s v="https://twitter.com/ycampbell_m/status/1306383275116711937"/>
    <m/>
    <m/>
    <s v="1306383275116711937"/>
    <m/>
    <b v="0"/>
    <n v="0"/>
    <s v=""/>
    <b v="0"/>
    <s v="en"/>
    <m/>
    <s v=""/>
    <b v="0"/>
    <n v="245"/>
    <s v="1305362832213651456"/>
    <s v="Twitter for Android"/>
    <b v="0"/>
    <s v="1305362832213651456"/>
    <m/>
    <n v="1"/>
    <n v="0"/>
    <m/>
    <m/>
    <m/>
    <m/>
    <m/>
    <m/>
    <m/>
    <m/>
    <n v="1"/>
    <s v="1"/>
    <s v="1"/>
    <n v="1"/>
    <n v="2.5"/>
    <n v="0"/>
    <n v="0"/>
    <n v="0"/>
    <n v="0"/>
    <n v="39"/>
    <n v="97.5"/>
    <n v="40"/>
  </r>
  <r>
    <s v="endlessred1"/>
    <s v="ciscodevnet"/>
    <m/>
    <m/>
    <m/>
    <m/>
    <m/>
    <m/>
    <m/>
    <m/>
    <s v="No"/>
    <n v="161"/>
    <m/>
    <m/>
    <x v="0"/>
    <d v="2020-09-17T00:11:2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5014446578839557/1pXzpx6d_normal.jpg"/>
    <x v="158"/>
    <d v="2020-09-17T00:00:00.000"/>
    <s v="00:11:20"/>
    <s v="https://twitter.com/endlessred1/status/1306385212826320897"/>
    <m/>
    <m/>
    <s v="1306385212826320897"/>
    <m/>
    <b v="0"/>
    <n v="0"/>
    <s v=""/>
    <b v="0"/>
    <s v="en"/>
    <m/>
    <s v=""/>
    <b v="0"/>
    <n v="245"/>
    <s v="1305362832213651456"/>
    <s v="Twitter for Android"/>
    <b v="0"/>
    <s v="1305362832213651456"/>
    <m/>
    <n v="1"/>
    <n v="0"/>
    <m/>
    <m/>
    <m/>
    <m/>
    <m/>
    <m/>
    <m/>
    <m/>
    <n v="1"/>
    <s v="1"/>
    <s v="1"/>
    <n v="1"/>
    <n v="2.5"/>
    <n v="0"/>
    <n v="0"/>
    <n v="0"/>
    <n v="0"/>
    <n v="39"/>
    <n v="97.5"/>
    <n v="40"/>
  </r>
  <r>
    <s v="mellyjcephas"/>
    <s v="ciscodevnet"/>
    <m/>
    <m/>
    <m/>
    <m/>
    <m/>
    <m/>
    <m/>
    <m/>
    <s v="No"/>
    <n v="162"/>
    <m/>
    <m/>
    <x v="0"/>
    <d v="2020-09-17T01:25:5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8210590310019073/BoEiGIjm_normal.jpg"/>
    <x v="159"/>
    <d v="2020-09-17T00:00:00.000"/>
    <s v="01:25:50"/>
    <s v="https://twitter.com/mellyjcephas/status/1306403961432403968"/>
    <m/>
    <m/>
    <s v="1306403961432403968"/>
    <m/>
    <b v="0"/>
    <n v="0"/>
    <s v=""/>
    <b v="0"/>
    <s v="en"/>
    <m/>
    <s v=""/>
    <b v="0"/>
    <n v="245"/>
    <s v="1305362832213651456"/>
    <s v="Twitter for Android"/>
    <b v="0"/>
    <s v="1305362832213651456"/>
    <m/>
    <n v="1"/>
    <n v="0"/>
    <m/>
    <m/>
    <m/>
    <m/>
    <m/>
    <m/>
    <m/>
    <m/>
    <n v="1"/>
    <s v="1"/>
    <s v="1"/>
    <n v="1"/>
    <n v="2.5"/>
    <n v="0"/>
    <n v="0"/>
    <n v="0"/>
    <n v="0"/>
    <n v="39"/>
    <n v="97.5"/>
    <n v="40"/>
  </r>
  <r>
    <s v="girlhypecode"/>
    <s v="ciscodevnet"/>
    <m/>
    <m/>
    <m/>
    <m/>
    <m/>
    <m/>
    <m/>
    <m/>
    <s v="No"/>
    <n v="163"/>
    <m/>
    <m/>
    <x v="0"/>
    <d v="2020-09-17T02:48:5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650313092170027008/x6UaQqH-_normal.jpg"/>
    <x v="160"/>
    <d v="2020-09-17T00:00:00.000"/>
    <s v="02:48:59"/>
    <s v="https://twitter.com/girlhypecode/status/1306424886664089600"/>
    <m/>
    <m/>
    <s v="1306424886664089600"/>
    <m/>
    <b v="0"/>
    <n v="0"/>
    <s v=""/>
    <b v="0"/>
    <s v="en"/>
    <m/>
    <s v=""/>
    <b v="0"/>
    <n v="245"/>
    <s v="1305362832213651456"/>
    <s v="Twitter for iPhone"/>
    <b v="0"/>
    <s v="1305362832213651456"/>
    <m/>
    <n v="1"/>
    <n v="0"/>
    <m/>
    <m/>
    <m/>
    <m/>
    <m/>
    <m/>
    <m/>
    <m/>
    <n v="1"/>
    <s v="1"/>
    <s v="1"/>
    <n v="1"/>
    <n v="2.5"/>
    <n v="0"/>
    <n v="0"/>
    <n v="0"/>
    <n v="0"/>
    <n v="39"/>
    <n v="97.5"/>
    <n v="40"/>
  </r>
  <r>
    <s v="muslimazu"/>
    <s v="ciscodevnet"/>
    <m/>
    <m/>
    <m/>
    <m/>
    <m/>
    <m/>
    <m/>
    <m/>
    <s v="No"/>
    <n v="164"/>
    <m/>
    <m/>
    <x v="0"/>
    <d v="2020-09-17T04:27:0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9332224127426560/idQEBnpR_normal.jpg"/>
    <x v="161"/>
    <d v="2020-09-17T00:00:00.000"/>
    <s v="04:27:01"/>
    <s v="https://twitter.com/muslimazu/status/1306449557388173314"/>
    <m/>
    <m/>
    <s v="1306449557388173314"/>
    <m/>
    <b v="0"/>
    <n v="0"/>
    <s v=""/>
    <b v="0"/>
    <s v="en"/>
    <m/>
    <s v=""/>
    <b v="0"/>
    <n v="245"/>
    <s v="1305362832213651456"/>
    <s v="Twitter for iPhone"/>
    <b v="0"/>
    <s v="1305362832213651456"/>
    <m/>
    <n v="1"/>
    <n v="0"/>
    <m/>
    <m/>
    <m/>
    <m/>
    <m/>
    <m/>
    <m/>
    <m/>
    <n v="1"/>
    <s v="1"/>
    <s v="1"/>
    <n v="1"/>
    <n v="2.5"/>
    <n v="0"/>
    <n v="0"/>
    <n v="0"/>
    <n v="0"/>
    <n v="39"/>
    <n v="97.5"/>
    <n v="40"/>
  </r>
  <r>
    <s v="humteq"/>
    <s v="ciscodevnet"/>
    <m/>
    <m/>
    <m/>
    <m/>
    <m/>
    <m/>
    <m/>
    <m/>
    <s v="No"/>
    <n v="165"/>
    <m/>
    <m/>
    <x v="0"/>
    <d v="2020-09-17T04:36:0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abs.twimg.com/sticky/default_profile_images/default_profile_normal.png"/>
    <x v="162"/>
    <d v="2020-09-17T00:00:00.000"/>
    <s v="04:36:04"/>
    <s v="https://twitter.com/humteq/status/1306451834370957312"/>
    <m/>
    <m/>
    <s v="1306451834370957312"/>
    <m/>
    <b v="0"/>
    <n v="0"/>
    <s v=""/>
    <b v="0"/>
    <s v="en"/>
    <m/>
    <s v=""/>
    <b v="0"/>
    <n v="245"/>
    <s v="1305362832213651456"/>
    <s v="Twitter for Android"/>
    <b v="0"/>
    <s v="1305362832213651456"/>
    <m/>
    <n v="1"/>
    <n v="0"/>
    <m/>
    <m/>
    <m/>
    <m/>
    <m/>
    <m/>
    <m/>
    <m/>
    <n v="1"/>
    <s v="1"/>
    <s v="1"/>
    <n v="1"/>
    <n v="2.5"/>
    <n v="0"/>
    <n v="0"/>
    <n v="0"/>
    <n v="0"/>
    <n v="39"/>
    <n v="97.5"/>
    <n v="40"/>
  </r>
  <r>
    <s v="datslimgirl"/>
    <s v="ciscodevnet"/>
    <m/>
    <m/>
    <m/>
    <m/>
    <m/>
    <m/>
    <m/>
    <m/>
    <s v="No"/>
    <n v="166"/>
    <m/>
    <m/>
    <x v="0"/>
    <d v="2020-09-17T08:43:23.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6902918977708033/SsYACHcm_normal.jpg"/>
    <x v="163"/>
    <d v="2020-09-17T00:00:00.000"/>
    <s v="08:43:23"/>
    <s v="https://twitter.com/datslimgirl/status/1306514072758890503"/>
    <m/>
    <m/>
    <s v="1306514072758890503"/>
    <m/>
    <b v="0"/>
    <n v="0"/>
    <s v=""/>
    <b v="0"/>
    <s v="en"/>
    <m/>
    <s v=""/>
    <b v="0"/>
    <n v="245"/>
    <s v="1305362832213651456"/>
    <s v="Twitter for Android"/>
    <b v="0"/>
    <s v="1305362832213651456"/>
    <m/>
    <n v="1"/>
    <n v="0"/>
    <m/>
    <m/>
    <m/>
    <m/>
    <m/>
    <m/>
    <m/>
    <m/>
    <n v="1"/>
    <s v="1"/>
    <s v="1"/>
    <n v="1"/>
    <n v="2.5"/>
    <n v="0"/>
    <n v="0"/>
    <n v="0"/>
    <n v="0"/>
    <n v="39"/>
    <n v="97.5"/>
    <n v="40"/>
  </r>
  <r>
    <s v="ibnpharouq"/>
    <s v="ciscodevnet"/>
    <m/>
    <m/>
    <m/>
    <m/>
    <m/>
    <m/>
    <m/>
    <m/>
    <s v="No"/>
    <n v="167"/>
    <m/>
    <m/>
    <x v="0"/>
    <d v="2020-09-17T09:43:4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8308802811441152/i_XEjdIm_normal.jpg"/>
    <x v="164"/>
    <d v="2020-09-17T00:00:00.000"/>
    <s v="09:43:40"/>
    <s v="https://twitter.com/ibnpharouq/status/1306529244240060421"/>
    <m/>
    <m/>
    <s v="1306529244240060421"/>
    <m/>
    <b v="0"/>
    <n v="0"/>
    <s v=""/>
    <b v="0"/>
    <s v="en"/>
    <m/>
    <s v=""/>
    <b v="0"/>
    <n v="245"/>
    <s v="1305362832213651456"/>
    <s v="Twitter for Android"/>
    <b v="0"/>
    <s v="1305362832213651456"/>
    <m/>
    <n v="1"/>
    <n v="0"/>
    <m/>
    <m/>
    <m/>
    <m/>
    <m/>
    <m/>
    <m/>
    <m/>
    <n v="1"/>
    <s v="1"/>
    <s v="1"/>
    <n v="1"/>
    <n v="2.5"/>
    <n v="0"/>
    <n v="0"/>
    <n v="0"/>
    <n v="0"/>
    <n v="39"/>
    <n v="97.5"/>
    <n v="40"/>
  </r>
  <r>
    <s v="maxibeal"/>
    <s v="ciscodevnet"/>
    <m/>
    <m/>
    <m/>
    <m/>
    <m/>
    <m/>
    <m/>
    <m/>
    <s v="No"/>
    <n v="168"/>
    <m/>
    <m/>
    <x v="0"/>
    <d v="2020-09-17T10:24:3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5960035932086272/Cuy5vFSG_normal.jpg"/>
    <x v="165"/>
    <d v="2020-09-17T00:00:00.000"/>
    <s v="10:24:34"/>
    <s v="https://twitter.com/maxibeal/status/1306539538370658305"/>
    <m/>
    <m/>
    <s v="1306539538370658305"/>
    <m/>
    <b v="0"/>
    <n v="0"/>
    <s v=""/>
    <b v="0"/>
    <s v="en"/>
    <m/>
    <s v=""/>
    <b v="0"/>
    <n v="245"/>
    <s v="1305362832213651456"/>
    <s v="Twitter for Android"/>
    <b v="0"/>
    <s v="1305362832213651456"/>
    <m/>
    <n v="1"/>
    <n v="0"/>
    <m/>
    <m/>
    <m/>
    <m/>
    <m/>
    <m/>
    <m/>
    <m/>
    <n v="1"/>
    <s v="1"/>
    <s v="1"/>
    <n v="1"/>
    <n v="2.5"/>
    <n v="0"/>
    <n v="0"/>
    <n v="0"/>
    <n v="0"/>
    <n v="39"/>
    <n v="97.5"/>
    <n v="40"/>
  </r>
  <r>
    <s v="sebegozwide"/>
    <s v="ciscodevnet"/>
    <m/>
    <m/>
    <m/>
    <m/>
    <m/>
    <m/>
    <m/>
    <m/>
    <s v="No"/>
    <n v="169"/>
    <m/>
    <m/>
    <x v="0"/>
    <d v="2020-09-17T12:09:1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1547901152296961/q3oALKVz_normal.jpg"/>
    <x v="166"/>
    <d v="2020-09-17T00:00:00.000"/>
    <s v="12:09:10"/>
    <s v="https://twitter.com/sebegozwide/status/1306565858995691522"/>
    <m/>
    <m/>
    <s v="1306565858995691522"/>
    <m/>
    <b v="0"/>
    <n v="0"/>
    <s v=""/>
    <b v="0"/>
    <s v="en"/>
    <m/>
    <s v=""/>
    <b v="0"/>
    <n v="245"/>
    <s v="1305362832213651456"/>
    <s v="Twitter for Android"/>
    <b v="0"/>
    <s v="1305362832213651456"/>
    <m/>
    <n v="1"/>
    <n v="0"/>
    <m/>
    <m/>
    <m/>
    <m/>
    <m/>
    <m/>
    <m/>
    <m/>
    <n v="1"/>
    <s v="1"/>
    <s v="1"/>
    <n v="1"/>
    <n v="2.5"/>
    <n v="0"/>
    <n v="0"/>
    <n v="0"/>
    <n v="0"/>
    <n v="39"/>
    <n v="97.5"/>
    <n v="40"/>
  </r>
  <r>
    <s v="mcjohnson_07"/>
    <s v="ciscodevnet"/>
    <m/>
    <m/>
    <m/>
    <m/>
    <m/>
    <m/>
    <m/>
    <m/>
    <s v="No"/>
    <n v="170"/>
    <m/>
    <m/>
    <x v="0"/>
    <d v="2020-09-17T12:34:1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4207386828042248/d3fL3n9n_normal.jpg"/>
    <x v="167"/>
    <d v="2020-09-17T00:00:00.000"/>
    <s v="12:34:11"/>
    <s v="https://twitter.com/mcjohnson_07/status/1306572154922827779"/>
    <m/>
    <m/>
    <s v="1306572154922827779"/>
    <m/>
    <b v="0"/>
    <n v="0"/>
    <s v=""/>
    <b v="0"/>
    <s v="en"/>
    <m/>
    <s v=""/>
    <b v="0"/>
    <n v="245"/>
    <s v="1305362832213651456"/>
    <s v="Twitter for Android"/>
    <b v="0"/>
    <s v="1305362832213651456"/>
    <m/>
    <n v="1"/>
    <n v="0"/>
    <m/>
    <m/>
    <m/>
    <m/>
    <m/>
    <m/>
    <m/>
    <m/>
    <n v="1"/>
    <s v="1"/>
    <s v="1"/>
    <n v="1"/>
    <n v="2.5"/>
    <n v="0"/>
    <n v="0"/>
    <n v="0"/>
    <n v="0"/>
    <n v="39"/>
    <n v="97.5"/>
    <n v="40"/>
  </r>
  <r>
    <s v="pennervilla"/>
    <s v="ciscodevnet"/>
    <m/>
    <m/>
    <m/>
    <m/>
    <m/>
    <m/>
    <m/>
    <m/>
    <s v="No"/>
    <n v="171"/>
    <m/>
    <m/>
    <x v="0"/>
    <d v="2020-09-17T13:19:42.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9989183923249152/2JSc7bLF_normal.jpg"/>
    <x v="168"/>
    <d v="2020-09-17T00:00:00.000"/>
    <s v="13:19:42"/>
    <s v="https://twitter.com/pennervilla/status/1306583609286033409"/>
    <m/>
    <m/>
    <s v="1306583609286033409"/>
    <m/>
    <b v="0"/>
    <n v="0"/>
    <s v=""/>
    <b v="0"/>
    <s v="en"/>
    <m/>
    <s v=""/>
    <b v="0"/>
    <n v="245"/>
    <s v="1305362832213651456"/>
    <s v="Twitter for Android"/>
    <b v="0"/>
    <s v="1305362832213651456"/>
    <m/>
    <n v="1"/>
    <n v="0"/>
    <m/>
    <m/>
    <m/>
    <m/>
    <m/>
    <m/>
    <m/>
    <m/>
    <n v="1"/>
    <s v="1"/>
    <s v="1"/>
    <n v="1"/>
    <n v="2.5"/>
    <n v="0"/>
    <n v="0"/>
    <n v="0"/>
    <n v="0"/>
    <n v="39"/>
    <n v="97.5"/>
    <n v="40"/>
  </r>
  <r>
    <s v="amgchopstick"/>
    <s v="ciscodevnet"/>
    <m/>
    <m/>
    <m/>
    <m/>
    <m/>
    <m/>
    <m/>
    <m/>
    <s v="No"/>
    <n v="172"/>
    <m/>
    <m/>
    <x v="0"/>
    <d v="2020-09-17T17:53:4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5966718993600519/epagC5l5_normal.jpg"/>
    <x v="169"/>
    <d v="2020-09-17T00:00:00.000"/>
    <s v="17:53:49"/>
    <s v="https://twitter.com/amgchopstick/status/1306652595122049024"/>
    <m/>
    <m/>
    <s v="1306652595122049024"/>
    <m/>
    <b v="0"/>
    <n v="0"/>
    <s v=""/>
    <b v="0"/>
    <s v="en"/>
    <m/>
    <s v=""/>
    <b v="0"/>
    <n v="245"/>
    <s v="1305362832213651456"/>
    <s v="Twitter for iPhone"/>
    <b v="0"/>
    <s v="1305362832213651456"/>
    <m/>
    <n v="1"/>
    <n v="0"/>
    <m/>
    <m/>
    <m/>
    <m/>
    <m/>
    <m/>
    <m/>
    <m/>
    <n v="1"/>
    <s v="1"/>
    <s v="1"/>
    <n v="1"/>
    <n v="2.5"/>
    <n v="0"/>
    <n v="0"/>
    <n v="0"/>
    <n v="0"/>
    <n v="39"/>
    <n v="97.5"/>
    <n v="40"/>
  </r>
  <r>
    <s v="kesscaleb"/>
    <s v="ciscodevnet"/>
    <m/>
    <m/>
    <m/>
    <m/>
    <m/>
    <m/>
    <m/>
    <m/>
    <s v="No"/>
    <n v="173"/>
    <m/>
    <m/>
    <x v="0"/>
    <d v="2020-09-17T18:32:3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8486588855300096/9ZGqNq0o_normal.jpg"/>
    <x v="170"/>
    <d v="2020-09-17T00:00:00.000"/>
    <s v="18:32:31"/>
    <s v="https://twitter.com/kesscaleb/status/1306662332697894913"/>
    <m/>
    <m/>
    <s v="1306662332697894913"/>
    <m/>
    <b v="0"/>
    <n v="0"/>
    <s v=""/>
    <b v="0"/>
    <s v="en"/>
    <m/>
    <s v=""/>
    <b v="0"/>
    <n v="245"/>
    <s v="1305362832213651456"/>
    <s v="Twitter for Android"/>
    <b v="0"/>
    <s v="1305362832213651456"/>
    <m/>
    <n v="1"/>
    <n v="0"/>
    <m/>
    <m/>
    <m/>
    <m/>
    <m/>
    <m/>
    <m/>
    <m/>
    <n v="1"/>
    <s v="1"/>
    <s v="1"/>
    <n v="1"/>
    <n v="2.5"/>
    <n v="0"/>
    <n v="0"/>
    <n v="0"/>
    <n v="0"/>
    <n v="39"/>
    <n v="97.5"/>
    <n v="40"/>
  </r>
  <r>
    <s v="mugisha93586265"/>
    <s v="ciscodevnet"/>
    <m/>
    <m/>
    <m/>
    <m/>
    <m/>
    <m/>
    <m/>
    <m/>
    <s v="No"/>
    <n v="174"/>
    <m/>
    <m/>
    <x v="0"/>
    <d v="2020-09-17T19:20:2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0086696521142273/iTlfawFf_normal.jpg"/>
    <x v="171"/>
    <d v="2020-09-17T00:00:00.000"/>
    <s v="19:20:25"/>
    <s v="https://twitter.com/mugisha93586265/status/1306674389287661569"/>
    <m/>
    <m/>
    <s v="1306674389287661569"/>
    <m/>
    <b v="0"/>
    <n v="0"/>
    <s v=""/>
    <b v="0"/>
    <s v="en"/>
    <m/>
    <s v=""/>
    <b v="0"/>
    <n v="245"/>
    <s v="1305362832213651456"/>
    <s v="Twitter for iPhone"/>
    <b v="0"/>
    <s v="1305362832213651456"/>
    <m/>
    <n v="1"/>
    <n v="0"/>
    <m/>
    <m/>
    <m/>
    <m/>
    <m/>
    <m/>
    <m/>
    <m/>
    <n v="1"/>
    <s v="1"/>
    <s v="1"/>
    <n v="1"/>
    <n v="2.5"/>
    <n v="0"/>
    <n v="0"/>
    <n v="0"/>
    <n v="0"/>
    <n v="39"/>
    <n v="97.5"/>
    <n v="40"/>
  </r>
  <r>
    <s v="___muhd___md"/>
    <s v="ciscodevnet"/>
    <m/>
    <m/>
    <m/>
    <m/>
    <m/>
    <m/>
    <m/>
    <m/>
    <s v="No"/>
    <n v="175"/>
    <m/>
    <m/>
    <x v="0"/>
    <d v="2020-09-17T21:27:2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51747971353448448/Xs1JHZtl_normal.jpg"/>
    <x v="172"/>
    <d v="2020-09-17T00:00:00.000"/>
    <s v="21:27:29"/>
    <s v="https://twitter.com/___muhd___md/status/1306706365465931776"/>
    <m/>
    <m/>
    <s v="1306706365465931776"/>
    <m/>
    <b v="0"/>
    <n v="0"/>
    <s v=""/>
    <b v="0"/>
    <s v="en"/>
    <m/>
    <s v=""/>
    <b v="0"/>
    <n v="245"/>
    <s v="1305362832213651456"/>
    <s v="Twitter for Android"/>
    <b v="0"/>
    <s v="1305362832213651456"/>
    <m/>
    <n v="1"/>
    <n v="0"/>
    <m/>
    <m/>
    <m/>
    <m/>
    <m/>
    <m/>
    <m/>
    <m/>
    <n v="1"/>
    <s v="1"/>
    <s v="1"/>
    <n v="1"/>
    <n v="2.5"/>
    <n v="0"/>
    <n v="0"/>
    <n v="0"/>
    <n v="0"/>
    <n v="39"/>
    <n v="97.5"/>
    <n v="40"/>
  </r>
  <r>
    <s v="_arika_b"/>
    <s v="ciscodevnet"/>
    <m/>
    <m/>
    <m/>
    <m/>
    <m/>
    <m/>
    <m/>
    <m/>
    <s v="No"/>
    <n v="176"/>
    <m/>
    <m/>
    <x v="0"/>
    <d v="2020-09-18T09:21:4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68606481542320128/LIQugMsK_normal.jpg"/>
    <x v="173"/>
    <d v="2020-09-18T00:00:00.000"/>
    <s v="09:21:48"/>
    <s v="https://twitter.com/_arika_b/status/1306886128381952000"/>
    <m/>
    <m/>
    <s v="1306886128381952000"/>
    <m/>
    <b v="0"/>
    <n v="0"/>
    <s v=""/>
    <b v="0"/>
    <s v="en"/>
    <m/>
    <s v=""/>
    <b v="0"/>
    <n v="245"/>
    <s v="1305362832213651456"/>
    <s v="Twitter for Android"/>
    <b v="0"/>
    <s v="1305362832213651456"/>
    <m/>
    <n v="1"/>
    <n v="0"/>
    <m/>
    <m/>
    <m/>
    <m/>
    <m/>
    <m/>
    <m/>
    <m/>
    <n v="1"/>
    <s v="1"/>
    <s v="1"/>
    <n v="1"/>
    <n v="2.5"/>
    <n v="0"/>
    <n v="0"/>
    <n v="0"/>
    <n v="0"/>
    <n v="39"/>
    <n v="97.5"/>
    <n v="40"/>
  </r>
  <r>
    <s v="abdulhamidmain3"/>
    <s v="ciscodevnet"/>
    <m/>
    <m/>
    <m/>
    <m/>
    <m/>
    <m/>
    <m/>
    <m/>
    <s v="No"/>
    <n v="177"/>
    <m/>
    <m/>
    <x v="0"/>
    <d v="2020-09-18T09:55:5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190049136806125568/NGTQo59d_normal.jpg"/>
    <x v="174"/>
    <d v="2020-09-18T00:00:00.000"/>
    <s v="09:55:58"/>
    <s v="https://twitter.com/abdulhamidmain3/status/1306894728257064960"/>
    <m/>
    <m/>
    <s v="1306894728257064960"/>
    <m/>
    <b v="0"/>
    <n v="0"/>
    <s v=""/>
    <b v="0"/>
    <s v="en"/>
    <m/>
    <s v=""/>
    <b v="0"/>
    <n v="245"/>
    <s v="1305362832213651456"/>
    <s v="Twitter Web App"/>
    <b v="0"/>
    <s v="1305362832213651456"/>
    <m/>
    <n v="1"/>
    <n v="0"/>
    <m/>
    <m/>
    <m/>
    <m/>
    <m/>
    <m/>
    <m/>
    <m/>
    <n v="1"/>
    <s v="1"/>
    <s v="1"/>
    <n v="1"/>
    <n v="2.5"/>
    <n v="0"/>
    <n v="0"/>
    <n v="0"/>
    <n v="0"/>
    <n v="39"/>
    <n v="97.5"/>
    <n v="40"/>
  </r>
  <r>
    <s v="yhawofficial"/>
    <s v="ciscodevnet"/>
    <m/>
    <m/>
    <m/>
    <m/>
    <m/>
    <m/>
    <m/>
    <m/>
    <s v="No"/>
    <n v="178"/>
    <m/>
    <m/>
    <x v="0"/>
    <d v="2020-09-18T12:58:2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46071638312935426/Cgy1_P9g_normal.jpg"/>
    <x v="175"/>
    <d v="2020-09-18T00:00:00.000"/>
    <s v="12:58:21"/>
    <s v="https://twitter.com/yhawofficial/status/1306940627242889219"/>
    <m/>
    <m/>
    <s v="1306940627242889219"/>
    <m/>
    <b v="0"/>
    <n v="0"/>
    <s v=""/>
    <b v="0"/>
    <s v="en"/>
    <m/>
    <s v=""/>
    <b v="0"/>
    <n v="245"/>
    <s v="1305362832213651456"/>
    <s v="Twitter for Android"/>
    <b v="0"/>
    <s v="1305362832213651456"/>
    <m/>
    <n v="1"/>
    <n v="0"/>
    <m/>
    <m/>
    <m/>
    <m/>
    <m/>
    <m/>
    <m/>
    <m/>
    <n v="1"/>
    <s v="1"/>
    <s v="1"/>
    <n v="1"/>
    <n v="2.5"/>
    <n v="0"/>
    <n v="0"/>
    <n v="0"/>
    <n v="0"/>
    <n v="39"/>
    <n v="97.5"/>
    <n v="40"/>
  </r>
  <r>
    <s v="karumba_n"/>
    <s v="ciscodevnet"/>
    <m/>
    <m/>
    <m/>
    <m/>
    <m/>
    <m/>
    <m/>
    <m/>
    <s v="No"/>
    <n v="179"/>
    <m/>
    <m/>
    <x v="0"/>
    <d v="2020-09-18T14:21:2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0412026523734022/5dTJwbF6_normal.jpg"/>
    <x v="176"/>
    <d v="2020-09-18T00:00:00.000"/>
    <s v="14:21:28"/>
    <s v="https://twitter.com/karumba_n/status/1306961543570087937"/>
    <m/>
    <m/>
    <s v="1306961543570087937"/>
    <m/>
    <b v="0"/>
    <n v="0"/>
    <s v=""/>
    <b v="0"/>
    <s v="en"/>
    <m/>
    <s v=""/>
    <b v="0"/>
    <n v="245"/>
    <s v="1305362832213651456"/>
    <s v="Twitter Web App"/>
    <b v="0"/>
    <s v="1305362832213651456"/>
    <m/>
    <n v="1"/>
    <n v="0"/>
    <m/>
    <m/>
    <m/>
    <m/>
    <m/>
    <m/>
    <m/>
    <m/>
    <n v="1"/>
    <s v="1"/>
    <s v="1"/>
    <n v="1"/>
    <n v="2.5"/>
    <n v="0"/>
    <n v="0"/>
    <n v="0"/>
    <n v="0"/>
    <n v="39"/>
    <n v="97.5"/>
    <n v="40"/>
  </r>
  <r>
    <s v="bawasah1"/>
    <s v="ciscodevnet"/>
    <m/>
    <m/>
    <m/>
    <m/>
    <m/>
    <m/>
    <m/>
    <m/>
    <s v="No"/>
    <n v="180"/>
    <m/>
    <m/>
    <x v="0"/>
    <d v="2020-09-19T09:51:3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3388807010680834/z6h8KQSV_normal.jpg"/>
    <x v="177"/>
    <d v="2020-09-19T00:00:00.000"/>
    <s v="09:51:34"/>
    <s v="https://twitter.com/bawasah1/status/1307256006976647171"/>
    <m/>
    <m/>
    <s v="1307256006976647171"/>
    <m/>
    <b v="0"/>
    <n v="0"/>
    <s v=""/>
    <b v="0"/>
    <s v="en"/>
    <m/>
    <s v=""/>
    <b v="0"/>
    <n v="245"/>
    <s v="1305362832213651456"/>
    <s v="Twitter for iPhone"/>
    <b v="0"/>
    <s v="1305362832213651456"/>
    <m/>
    <n v="1"/>
    <n v="0"/>
    <m/>
    <m/>
    <m/>
    <m/>
    <m/>
    <m/>
    <m/>
    <m/>
    <n v="1"/>
    <s v="1"/>
    <s v="1"/>
    <n v="1"/>
    <n v="2.5"/>
    <n v="0"/>
    <n v="0"/>
    <n v="0"/>
    <n v="0"/>
    <n v="39"/>
    <n v="97.5"/>
    <n v="40"/>
  </r>
  <r>
    <s v="klauzesmg"/>
    <s v="ciscodevnet"/>
    <m/>
    <m/>
    <m/>
    <m/>
    <m/>
    <m/>
    <m/>
    <m/>
    <s v="No"/>
    <n v="181"/>
    <m/>
    <m/>
    <x v="0"/>
    <d v="2020-09-19T10:17:0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20004166115274752/fwLQgsRy_normal.jpg"/>
    <x v="178"/>
    <d v="2020-09-19T00:00:00.000"/>
    <s v="10:17:04"/>
    <s v="https://twitter.com/klauzesmg/status/1307262423158722562"/>
    <m/>
    <m/>
    <s v="1307262423158722562"/>
    <m/>
    <b v="0"/>
    <n v="0"/>
    <s v=""/>
    <b v="0"/>
    <s v="en"/>
    <m/>
    <s v=""/>
    <b v="0"/>
    <n v="245"/>
    <s v="1305362832213651456"/>
    <s v="Twitter for iPhone"/>
    <b v="0"/>
    <s v="1305362832213651456"/>
    <m/>
    <n v="1"/>
    <n v="0"/>
    <m/>
    <m/>
    <m/>
    <m/>
    <m/>
    <m/>
    <m/>
    <m/>
    <n v="1"/>
    <s v="1"/>
    <s v="1"/>
    <n v="1"/>
    <n v="2.5"/>
    <n v="0"/>
    <n v="0"/>
    <n v="0"/>
    <n v="0"/>
    <n v="39"/>
    <n v="97.5"/>
    <n v="40"/>
  </r>
  <r>
    <s v="nanakojo121"/>
    <s v="ciscodevnet"/>
    <m/>
    <m/>
    <m/>
    <m/>
    <m/>
    <m/>
    <m/>
    <m/>
    <s v="No"/>
    <n v="182"/>
    <m/>
    <m/>
    <x v="0"/>
    <d v="2020-09-19T23:49:52.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abs.twimg.com/sticky/default_profile_images/default_profile_normal.png"/>
    <x v="179"/>
    <d v="2020-09-19T00:00:00.000"/>
    <s v="23:49:52"/>
    <s v="https://twitter.com/nanakojo121/status/1307466972100268033"/>
    <m/>
    <m/>
    <s v="1307466972100268033"/>
    <m/>
    <b v="0"/>
    <n v="0"/>
    <s v=""/>
    <b v="0"/>
    <s v="en"/>
    <m/>
    <s v=""/>
    <b v="0"/>
    <n v="245"/>
    <s v="1305362832213651456"/>
    <s v="Twitter for Android"/>
    <b v="0"/>
    <s v="1305362832213651456"/>
    <m/>
    <n v="1"/>
    <n v="0"/>
    <m/>
    <m/>
    <m/>
    <m/>
    <m/>
    <m/>
    <m/>
    <m/>
    <n v="1"/>
    <s v="1"/>
    <s v="1"/>
    <n v="1"/>
    <n v="2.5"/>
    <n v="0"/>
    <n v="0"/>
    <n v="0"/>
    <n v="0"/>
    <n v="39"/>
    <n v="97.5"/>
    <n v="40"/>
  </r>
  <r>
    <s v="okwyjohn1"/>
    <s v="ciscodevnet"/>
    <m/>
    <m/>
    <m/>
    <m/>
    <m/>
    <m/>
    <m/>
    <m/>
    <s v="No"/>
    <n v="183"/>
    <m/>
    <m/>
    <x v="0"/>
    <d v="2020-09-21T20:25:2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47819828301377536/YtMQ3UbE_normal.jpg"/>
    <x v="180"/>
    <d v="2020-09-21T00:00:00.000"/>
    <s v="20:25:29"/>
    <s v="https://twitter.com/okwyjohn1/status/1308140314620723200"/>
    <m/>
    <m/>
    <s v="1308140314620723200"/>
    <m/>
    <b v="0"/>
    <n v="0"/>
    <s v=""/>
    <b v="0"/>
    <s v="en"/>
    <m/>
    <s v=""/>
    <b v="0"/>
    <n v="245"/>
    <s v="1305362832213651456"/>
    <s v="Twitter for Android"/>
    <b v="0"/>
    <s v="1305362832213651456"/>
    <m/>
    <n v="1"/>
    <n v="0"/>
    <m/>
    <m/>
    <m/>
    <m/>
    <m/>
    <m/>
    <m/>
    <m/>
    <n v="1"/>
    <s v="1"/>
    <s v="1"/>
    <n v="1"/>
    <n v="2.5"/>
    <n v="0"/>
    <n v="0"/>
    <n v="0"/>
    <n v="0"/>
    <n v="39"/>
    <n v="97.5"/>
    <n v="40"/>
  </r>
  <r>
    <s v="stanley18544163"/>
    <s v="ciscodevnet"/>
    <m/>
    <m/>
    <m/>
    <m/>
    <m/>
    <m/>
    <m/>
    <m/>
    <s v="No"/>
    <n v="184"/>
    <m/>
    <m/>
    <x v="0"/>
    <d v="2020-09-23T07:00:5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abs.twimg.com/sticky/default_profile_images/default_profile_normal.png"/>
    <x v="181"/>
    <d v="2020-09-23T00:00:00.000"/>
    <s v="07:00:56"/>
    <s v="https://twitter.com/stanley18544163/status/1308662619222482944"/>
    <m/>
    <m/>
    <s v="1308662619222482944"/>
    <m/>
    <b v="0"/>
    <n v="0"/>
    <s v=""/>
    <b v="0"/>
    <s v="en"/>
    <m/>
    <s v=""/>
    <b v="0"/>
    <n v="245"/>
    <s v="1305362832213651456"/>
    <s v="Twitter for Android"/>
    <b v="0"/>
    <s v="1305362832213651456"/>
    <m/>
    <n v="1"/>
    <n v="0"/>
    <m/>
    <m/>
    <m/>
    <m/>
    <m/>
    <m/>
    <m/>
    <m/>
    <n v="1"/>
    <s v="1"/>
    <s v="1"/>
    <n v="1"/>
    <n v="2.5"/>
    <n v="0"/>
    <n v="0"/>
    <n v="0"/>
    <n v="0"/>
    <n v="39"/>
    <n v="97.5"/>
    <n v="40"/>
  </r>
  <r>
    <s v="braphilofficia1"/>
    <s v="ciscodevnet"/>
    <m/>
    <m/>
    <m/>
    <m/>
    <m/>
    <m/>
    <m/>
    <m/>
    <s v="No"/>
    <n v="185"/>
    <m/>
    <m/>
    <x v="0"/>
    <d v="2020-10-05T21:05:42.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7461952378294273/H96LUI_v_normal.jpg"/>
    <x v="182"/>
    <d v="2020-10-05T00:00:00.000"/>
    <s v="21:05:42"/>
    <s v="https://twitter.com/braphilofficia1/status/1313223865787715585"/>
    <m/>
    <m/>
    <s v="1313223865787715585"/>
    <m/>
    <b v="0"/>
    <n v="0"/>
    <s v=""/>
    <b v="0"/>
    <s v="en"/>
    <m/>
    <s v=""/>
    <b v="0"/>
    <n v="245"/>
    <s v="1305362832213651456"/>
    <s v="Twitter for Android"/>
    <b v="0"/>
    <s v="1305362832213651456"/>
    <m/>
    <n v="1"/>
    <n v="0"/>
    <m/>
    <m/>
    <m/>
    <m/>
    <m/>
    <m/>
    <m/>
    <m/>
    <n v="1"/>
    <s v="1"/>
    <s v="1"/>
    <n v="1"/>
    <n v="2.5"/>
    <n v="0"/>
    <n v="0"/>
    <n v="0"/>
    <n v="0"/>
    <n v="39"/>
    <n v="97.5"/>
    <n v="40"/>
  </r>
  <r>
    <s v="digigrowhub1"/>
    <s v="ciscodevnet"/>
    <m/>
    <m/>
    <m/>
    <m/>
    <m/>
    <m/>
    <m/>
    <m/>
    <s v="No"/>
    <n v="186"/>
    <m/>
    <m/>
    <x v="0"/>
    <d v="2020-10-18T07:04:4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8548988505763840/t7W2DP4T_normal.jpg"/>
    <x v="183"/>
    <d v="2020-10-18T00:00:00.000"/>
    <s v="07:04:49"/>
    <s v="https://twitter.com/digigrowhub1/status/1317723290077589504"/>
    <m/>
    <m/>
    <s v="1317723290077589504"/>
    <m/>
    <b v="0"/>
    <n v="0"/>
    <s v=""/>
    <b v="0"/>
    <s v="en"/>
    <m/>
    <s v=""/>
    <b v="0"/>
    <n v="245"/>
    <s v="1305362832213651456"/>
    <s v="Twitter for Android"/>
    <b v="0"/>
    <s v="1305362832213651456"/>
    <m/>
    <n v="1"/>
    <n v="0"/>
    <m/>
    <m/>
    <m/>
    <m/>
    <m/>
    <m/>
    <m/>
    <m/>
    <n v="1"/>
    <s v="1"/>
    <s v="1"/>
    <n v="1"/>
    <n v="2.5"/>
    <n v="0"/>
    <n v="0"/>
    <n v="0"/>
    <n v="0"/>
    <n v="39"/>
    <n v="97.5"/>
    <n v="40"/>
  </r>
  <r>
    <s v="adelle_gascoyne"/>
    <s v="ciscodevnet"/>
    <m/>
    <m/>
    <m/>
    <m/>
    <m/>
    <m/>
    <m/>
    <m/>
    <s v="No"/>
    <n v="187"/>
    <m/>
    <m/>
    <x v="0"/>
    <d v="2020-10-19T23:32:03.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917154063741063168/uo5Y1oRE_normal.jpg"/>
    <x v="184"/>
    <d v="2020-10-19T00:00:00.000"/>
    <s v="23:32:03"/>
    <s v="https://twitter.com/adelle_gascoyne/status/1318334126810857473"/>
    <m/>
    <m/>
    <s v="1318334126810857473"/>
    <m/>
    <b v="0"/>
    <n v="0"/>
    <s v=""/>
    <b v="0"/>
    <s v="en"/>
    <m/>
    <s v=""/>
    <b v="0"/>
    <n v="245"/>
    <s v="1305362832213651456"/>
    <s v="Twitter for iPhone"/>
    <b v="0"/>
    <s v="1305362832213651456"/>
    <m/>
    <n v="1"/>
    <n v="0"/>
    <m/>
    <m/>
    <m/>
    <m/>
    <m/>
    <m/>
    <m/>
    <m/>
    <n v="1"/>
    <s v="1"/>
    <s v="1"/>
    <n v="1"/>
    <n v="2.5"/>
    <n v="0"/>
    <n v="0"/>
    <n v="0"/>
    <n v="0"/>
    <n v="39"/>
    <n v="97.5"/>
    <n v="40"/>
  </r>
  <r>
    <s v="danymatheuv"/>
    <s v="danymatheuv"/>
    <m/>
    <m/>
    <m/>
    <m/>
    <m/>
    <m/>
    <m/>
    <m/>
    <s v="No"/>
    <n v="188"/>
    <m/>
    <m/>
    <x v="1"/>
    <d v="2020-10-06T23:00:01.000"/>
    <s v="En serio esperan que en los hogares se explique a los niños sobre educación sexual acorde a la edad?_x000a_La realidad nos dice que eso no está funcionando._x000a_Al menos en este caso, parece que no hay impunidad. https://t.co/nFB6C93rfE"/>
    <s v="https://twitter.com/elcomerciocom/status/1313236731202809862"/>
    <s v="twitter.com"/>
    <x v="1"/>
    <m/>
    <s v="https://pbs.twimg.com/profile_images/1119014476970381313/mRBnmXh-_normal.jpg"/>
    <x v="185"/>
    <d v="2020-10-06T00:00:00.000"/>
    <s v="23:00:01"/>
    <s v="https://twitter.com/danymatheuv/status/1313615021235200000"/>
    <m/>
    <m/>
    <s v="1313615021235200000"/>
    <m/>
    <b v="0"/>
    <n v="0"/>
    <s v=""/>
    <b v="1"/>
    <s v="es"/>
    <m/>
    <s v="1313236731202809862"/>
    <b v="0"/>
    <n v="0"/>
    <s v=""/>
    <s v="Twitter for Android"/>
    <b v="0"/>
    <s v="1313615021235200000"/>
    <m/>
    <n v="0"/>
    <n v="0"/>
    <m/>
    <m/>
    <m/>
    <m/>
    <m/>
    <m/>
    <m/>
    <m/>
    <n v="4"/>
    <s v="2"/>
    <s v="2"/>
    <m/>
    <m/>
    <m/>
    <m/>
    <m/>
    <m/>
    <m/>
    <m/>
    <m/>
  </r>
  <r>
    <s v="danymatheuv"/>
    <s v="danymatheuv"/>
    <m/>
    <m/>
    <m/>
    <m/>
    <m/>
    <m/>
    <m/>
    <m/>
    <s v="No"/>
    <n v="189"/>
    <m/>
    <m/>
    <x v="1"/>
    <d v="2020-10-06T23:00:01.000"/>
    <s v="En serio esperan que en los hogares se explique a los niños sobre educación sexual acorde a la edad?_x000a_La realidad nos dice que eso no está funcionando._x000a_Al menos en este caso, parece que no hay impunidad. https://t.co/nFB6C93rfE"/>
    <s v="https://twitter.com/elcomerciocom/status/1313236731202809862"/>
    <s v="twitter.com"/>
    <x v="1"/>
    <m/>
    <s v="https://pbs.twimg.com/profile_images/1119014476970381313/mRBnmXh-_normal.jpg"/>
    <x v="185"/>
    <d v="2020-10-06T00:00:00.000"/>
    <s v="23:00:01"/>
    <s v="https://twitter.com/danymatheuv/status/1313615021235200000"/>
    <m/>
    <m/>
    <s v="1313615021235200000"/>
    <m/>
    <b v="0"/>
    <n v="0"/>
    <s v=""/>
    <b v="1"/>
    <s v="es"/>
    <m/>
    <s v="1313236731202809862"/>
    <b v="0"/>
    <n v="0"/>
    <s v=""/>
    <s v="Twitter for Android"/>
    <b v="0"/>
    <s v="1313615021235200000"/>
    <m/>
    <n v="0"/>
    <n v="0"/>
    <m/>
    <m/>
    <m/>
    <m/>
    <m/>
    <m/>
    <m/>
    <m/>
    <n v="4"/>
    <s v="2"/>
    <s v="2"/>
    <m/>
    <m/>
    <m/>
    <m/>
    <m/>
    <m/>
    <m/>
    <m/>
    <m/>
  </r>
  <r>
    <s v="danymatheuv"/>
    <s v="danymatheuv"/>
    <m/>
    <m/>
    <m/>
    <m/>
    <m/>
    <m/>
    <m/>
    <m/>
    <s v="No"/>
    <n v="190"/>
    <m/>
    <m/>
    <x v="1"/>
    <d v="2020-10-06T23:00:01.000"/>
    <s v="En serio esperan que en los hogares se explique a los niños sobre educación sexual acorde a la edad?_x000a_La realidad nos dice que eso no está funcionando._x000a_Al menos en este caso, parece que no hay impunidad. https://t.co/nFB6C93rfE"/>
    <s v="https://twitter.com/elcomerciocom/status/1313236731202809862"/>
    <s v="twitter.com"/>
    <x v="1"/>
    <m/>
    <s v="https://pbs.twimg.com/profile_images/1119014476970381313/mRBnmXh-_normal.jpg"/>
    <x v="185"/>
    <d v="2020-10-06T00:00:00.000"/>
    <s v="23:00:01"/>
    <s v="https://twitter.com/danymatheuv/status/1313615021235200000"/>
    <m/>
    <m/>
    <s v="1313615021235200000"/>
    <m/>
    <b v="0"/>
    <n v="0"/>
    <s v=""/>
    <b v="1"/>
    <s v="es"/>
    <m/>
    <s v="1313236731202809862"/>
    <b v="0"/>
    <n v="0"/>
    <s v=""/>
    <s v="Twitter for Android"/>
    <b v="0"/>
    <s v="1313615021235200000"/>
    <m/>
    <n v="0"/>
    <n v="0"/>
    <m/>
    <m/>
    <m/>
    <m/>
    <m/>
    <m/>
    <m/>
    <m/>
    <n v="4"/>
    <s v="2"/>
    <s v="2"/>
    <m/>
    <m/>
    <m/>
    <m/>
    <m/>
    <m/>
    <m/>
    <m/>
    <m/>
  </r>
  <r>
    <s v="danymatheuv"/>
    <s v="danymatheuv"/>
    <m/>
    <m/>
    <m/>
    <m/>
    <m/>
    <m/>
    <m/>
    <m/>
    <s v="No"/>
    <n v="191"/>
    <m/>
    <m/>
    <x v="1"/>
    <d v="2020-10-06T23:00:01.000"/>
    <s v="En serio esperan que en los hogares se explique a los niños sobre educación sexual acorde a la edad?_x000a_La realidad nos dice que eso no está funcionando._x000a_Al menos en este caso, parece que no hay impunidad. https://t.co/nFB6C93rfE"/>
    <s v="https://twitter.com/elcomerciocom/status/1313236731202809862"/>
    <s v="twitter.com"/>
    <x v="1"/>
    <m/>
    <s v="https://pbs.twimg.com/profile_images/1119014476970381313/mRBnmXh-_normal.jpg"/>
    <x v="185"/>
    <d v="2020-10-06T00:00:00.000"/>
    <s v="23:00:01"/>
    <s v="https://twitter.com/danymatheuv/status/1313615021235200000"/>
    <m/>
    <m/>
    <s v="1313615021235200000"/>
    <m/>
    <b v="0"/>
    <n v="0"/>
    <s v=""/>
    <b v="1"/>
    <s v="es"/>
    <m/>
    <s v="1313236731202809862"/>
    <b v="0"/>
    <n v="0"/>
    <s v=""/>
    <s v="Twitter for Android"/>
    <b v="0"/>
    <s v="1313615021235200000"/>
    <m/>
    <n v="0"/>
    <n v="0"/>
    <m/>
    <m/>
    <m/>
    <m/>
    <m/>
    <m/>
    <m/>
    <m/>
    <n v="4"/>
    <s v="2"/>
    <s v="2"/>
    <n v="0"/>
    <n v="0"/>
    <n v="0"/>
    <n v="0"/>
    <n v="0"/>
    <n v="0"/>
    <n v="38"/>
    <n v="100"/>
    <n v="38"/>
  </r>
  <r>
    <s v="bangtanjc"/>
    <s v="ciscodevnet"/>
    <m/>
    <m/>
    <m/>
    <m/>
    <m/>
    <m/>
    <m/>
    <m/>
    <s v="No"/>
    <n v="192"/>
    <m/>
    <m/>
    <x v="0"/>
    <d v="2020-10-13T02:57:1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8163072465338369/zYQ27EQb_normal.jpg"/>
    <x v="186"/>
    <d v="2020-10-13T00:00:00.000"/>
    <s v="02:57:10"/>
    <s v="https://twitter.com/bangtanjc/status/1315849028664320000"/>
    <m/>
    <m/>
    <s v="1315849028664320000"/>
    <m/>
    <b v="0"/>
    <n v="0"/>
    <s v=""/>
    <b v="0"/>
    <s v="en"/>
    <m/>
    <s v=""/>
    <b v="0"/>
    <n v="287"/>
    <s v="1315805924636815360"/>
    <s v="Twitter for iPhone"/>
    <b v="0"/>
    <s v="1315805924636815360"/>
    <m/>
    <n v="0"/>
    <n v="0"/>
    <m/>
    <m/>
    <m/>
    <m/>
    <m/>
    <m/>
    <m/>
    <m/>
    <n v="1"/>
    <s v="1"/>
    <s v="1"/>
    <n v="2"/>
    <n v="4.545454545454546"/>
    <n v="0"/>
    <n v="0"/>
    <n v="0"/>
    <n v="0"/>
    <n v="42"/>
    <n v="95.45454545454545"/>
    <n v="44"/>
  </r>
  <r>
    <s v="ciscodevnet"/>
    <s v="ciscodevnet"/>
    <m/>
    <m/>
    <m/>
    <m/>
    <m/>
    <m/>
    <m/>
    <m/>
    <s v="No"/>
    <n v="193"/>
    <m/>
    <m/>
    <x v="1"/>
    <d v="2020-10-13T00:05:5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8087092170313728/Pewn1V87_normal.jpg"/>
    <x v="187"/>
    <d v="2020-10-13T00:00:00.000"/>
    <s v="00:05:53"/>
    <s v="https://twitter.com/ciscodevnet/status/1315805924636815360"/>
    <m/>
    <m/>
    <s v="1315805924636815360"/>
    <m/>
    <b v="0"/>
    <n v="5592"/>
    <s v=""/>
    <b v="0"/>
    <s v="en"/>
    <m/>
    <s v=""/>
    <b v="0"/>
    <n v="287"/>
    <s v=""/>
    <s v="Twitter for Advertisers (legacy)"/>
    <b v="0"/>
    <s v="1315805924636815360"/>
    <s v="Retweet"/>
    <n v="0"/>
    <n v="0"/>
    <m/>
    <m/>
    <m/>
    <m/>
    <m/>
    <m/>
    <m/>
    <m/>
    <n v="2"/>
    <s v="1"/>
    <s v="1"/>
    <n v="2"/>
    <n v="4.545454545454546"/>
    <n v="0"/>
    <n v="0"/>
    <n v="0"/>
    <n v="0"/>
    <n v="42"/>
    <n v="95.45454545454545"/>
    <n v="44"/>
  </r>
  <r>
    <s v="ciscodevnet"/>
    <s v="ciscodevnet"/>
    <m/>
    <m/>
    <m/>
    <m/>
    <m/>
    <m/>
    <m/>
    <m/>
    <s v="No"/>
    <n v="194"/>
    <m/>
    <m/>
    <x v="1"/>
    <d v="2020-09-14T04:28:4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8087092170313728/Pewn1V87_normal.jpg"/>
    <x v="188"/>
    <d v="2020-09-14T00:00:00.000"/>
    <s v="04:28:46"/>
    <s v="https://twitter.com/ciscodevnet/status/1305362832213651456"/>
    <m/>
    <m/>
    <s v="1305362832213651456"/>
    <m/>
    <b v="0"/>
    <n v="5243"/>
    <s v=""/>
    <b v="0"/>
    <s v="en"/>
    <m/>
    <s v=""/>
    <b v="0"/>
    <n v="245"/>
    <s v=""/>
    <s v="Twitter for Advertisers (legacy)"/>
    <b v="0"/>
    <s v="1305362832213651456"/>
    <s v="Retweet"/>
    <n v="0"/>
    <n v="0"/>
    <m/>
    <m/>
    <m/>
    <m/>
    <m/>
    <m/>
    <m/>
    <m/>
    <n v="2"/>
    <s v="1"/>
    <s v="1"/>
    <n v="1"/>
    <n v="2.5"/>
    <n v="0"/>
    <n v="0"/>
    <n v="0"/>
    <n v="0"/>
    <n v="39"/>
    <n v="97.5"/>
    <n v="40"/>
  </r>
  <r>
    <s v="mohamedsalatba5"/>
    <s v="ciscodevnet"/>
    <m/>
    <m/>
    <m/>
    <m/>
    <m/>
    <m/>
    <m/>
    <m/>
    <s v="No"/>
    <n v="195"/>
    <m/>
    <m/>
    <x v="0"/>
    <d v="2020-09-14T18:23:3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28422543666753541/C5Nkdcxv_normal.jpg"/>
    <x v="189"/>
    <d v="2020-09-14T00:00:00.000"/>
    <s v="18:23:39"/>
    <s v="https://twitter.com/mohamedsalatba5/status/1305572940055040000"/>
    <m/>
    <m/>
    <s v="1305572940055040000"/>
    <m/>
    <b v="0"/>
    <n v="0"/>
    <s v=""/>
    <b v="0"/>
    <s v="en"/>
    <m/>
    <s v=""/>
    <b v="0"/>
    <n v="245"/>
    <s v="1305362832213651456"/>
    <s v="Twitter for Android"/>
    <b v="0"/>
    <s v="1305362832213651456"/>
    <m/>
    <n v="0"/>
    <n v="0"/>
    <m/>
    <m/>
    <m/>
    <m/>
    <m/>
    <m/>
    <m/>
    <m/>
    <n v="1"/>
    <s v="1"/>
    <s v="1"/>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00">
    <i>
      <x v="1"/>
    </i>
    <i r="1">
      <x v="9"/>
    </i>
    <i r="2">
      <x v="258"/>
    </i>
    <i r="3">
      <x v="5"/>
    </i>
    <i r="3">
      <x v="19"/>
    </i>
    <i r="2">
      <x v="259"/>
    </i>
    <i r="3">
      <x v="21"/>
    </i>
    <i r="3">
      <x v="22"/>
    </i>
    <i r="3">
      <x v="23"/>
    </i>
    <i r="3">
      <x v="24"/>
    </i>
    <i r="2">
      <x v="260"/>
    </i>
    <i r="3">
      <x v="1"/>
    </i>
    <i r="3">
      <x v="3"/>
    </i>
    <i r="3">
      <x v="4"/>
    </i>
    <i r="3">
      <x v="5"/>
    </i>
    <i r="3">
      <x v="7"/>
    </i>
    <i r="3">
      <x v="8"/>
    </i>
    <i r="3">
      <x v="9"/>
    </i>
    <i r="3">
      <x v="10"/>
    </i>
    <i r="3">
      <x v="11"/>
    </i>
    <i r="3">
      <x v="12"/>
    </i>
    <i r="3">
      <x v="13"/>
    </i>
    <i r="3">
      <x v="14"/>
    </i>
    <i r="3">
      <x v="15"/>
    </i>
    <i r="3">
      <x v="16"/>
    </i>
    <i r="3">
      <x v="17"/>
    </i>
    <i r="3">
      <x v="18"/>
    </i>
    <i r="3">
      <x v="19"/>
    </i>
    <i r="3">
      <x v="20"/>
    </i>
    <i r="3">
      <x v="21"/>
    </i>
    <i r="3">
      <x v="22"/>
    </i>
    <i r="3">
      <x v="23"/>
    </i>
    <i r="3">
      <x v="24"/>
    </i>
    <i r="2">
      <x v="261"/>
    </i>
    <i r="3">
      <x v="1"/>
    </i>
    <i r="3">
      <x v="2"/>
    </i>
    <i r="3">
      <x v="3"/>
    </i>
    <i r="3">
      <x v="5"/>
    </i>
    <i r="3">
      <x v="9"/>
    </i>
    <i r="3">
      <x v="10"/>
    </i>
    <i r="3">
      <x v="11"/>
    </i>
    <i r="3">
      <x v="13"/>
    </i>
    <i r="3">
      <x v="14"/>
    </i>
    <i r="3">
      <x v="18"/>
    </i>
    <i r="3">
      <x v="19"/>
    </i>
    <i r="3">
      <x v="20"/>
    </i>
    <i r="3">
      <x v="22"/>
    </i>
    <i r="2">
      <x v="262"/>
    </i>
    <i r="3">
      <x v="10"/>
    </i>
    <i r="3">
      <x v="13"/>
    </i>
    <i r="3">
      <x v="15"/>
    </i>
    <i r="2">
      <x v="263"/>
    </i>
    <i r="3">
      <x v="10"/>
    </i>
    <i r="3">
      <x v="11"/>
    </i>
    <i r="3">
      <x v="24"/>
    </i>
    <i r="2">
      <x v="265"/>
    </i>
    <i r="3">
      <x v="21"/>
    </i>
    <i r="2">
      <x v="267"/>
    </i>
    <i r="3">
      <x v="8"/>
    </i>
    <i r="1">
      <x v="10"/>
    </i>
    <i r="2">
      <x v="279"/>
    </i>
    <i r="3">
      <x v="22"/>
    </i>
    <i r="2">
      <x v="280"/>
    </i>
    <i r="3">
      <x v="24"/>
    </i>
    <i r="2">
      <x v="287"/>
    </i>
    <i r="3">
      <x v="1"/>
    </i>
    <i r="3">
      <x v="3"/>
    </i>
    <i r="3">
      <x v="11"/>
    </i>
    <i r="3">
      <x v="12"/>
    </i>
    <i r="3">
      <x v="13"/>
    </i>
    <i r="3">
      <x v="14"/>
    </i>
    <i r="3">
      <x v="15"/>
    </i>
    <i r="3">
      <x v="17"/>
    </i>
    <i r="3">
      <x v="18"/>
    </i>
    <i r="3">
      <x v="19"/>
    </i>
    <i r="3">
      <x v="20"/>
    </i>
    <i r="2">
      <x v="288"/>
    </i>
    <i r="3">
      <x v="1"/>
    </i>
    <i r="3">
      <x v="3"/>
    </i>
    <i r="3">
      <x v="4"/>
    </i>
    <i r="3">
      <x v="6"/>
    </i>
    <i r="3">
      <x v="15"/>
    </i>
    <i r="2">
      <x v="289"/>
    </i>
    <i r="3">
      <x v="8"/>
    </i>
    <i r="3">
      <x v="10"/>
    </i>
    <i r="3">
      <x v="11"/>
    </i>
    <i r="2">
      <x v="290"/>
    </i>
    <i r="3">
      <x v="6"/>
    </i>
    <i r="3">
      <x v="10"/>
    </i>
    <i r="3">
      <x v="14"/>
    </i>
    <i r="2">
      <x v="291"/>
    </i>
    <i r="3">
      <x v="1"/>
    </i>
    <i r="3">
      <x v="17"/>
    </i>
    <i r="2">
      <x v="292"/>
    </i>
    <i r="3">
      <x v="8"/>
    </i>
    <i r="2">
      <x v="293"/>
    </i>
    <i r="3">
      <x v="24"/>
    </i>
    <i r="2">
      <x v="294"/>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78083695">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78083695">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5" totalsRowShown="0" headerRowDxfId="382" dataDxfId="346">
  <autoFilter ref="A2:BN195"/>
  <tableColumns count="66">
    <tableColumn id="1" name="Vertex 1" dataDxfId="331"/>
    <tableColumn id="2" name="Vertex 2" dataDxfId="329"/>
    <tableColumn id="3" name="Color" dataDxfId="330"/>
    <tableColumn id="4" name="Width" dataDxfId="355"/>
    <tableColumn id="11" name="Style" dataDxfId="354"/>
    <tableColumn id="5" name="Opacity" dataDxfId="353"/>
    <tableColumn id="6" name="Visibility" dataDxfId="352"/>
    <tableColumn id="10" name="Label" dataDxfId="351"/>
    <tableColumn id="12" name="Label Text Color" dataDxfId="350"/>
    <tableColumn id="13" name="Label Font Size" dataDxfId="349"/>
    <tableColumn id="14" name="Reciprocated?" dataDxfId="235"/>
    <tableColumn id="7" name="ID" dataDxfId="348"/>
    <tableColumn id="9" name="Dynamic Filter" dataDxfId="347"/>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34" dataDxfId="233">
  <autoFilter ref="A1:G10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3" totalsRowShown="0" headerRowDxfId="225" dataDxfId="224">
  <autoFilter ref="A1:L10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10" totalsRowShown="0" headerRowDxfId="183" dataDxfId="182">
  <autoFilter ref="A1:C711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5" totalsRowShown="0" headerRowDxfId="66" dataDxfId="65">
  <autoFilter ref="A2:BN1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91" totalsRowShown="0" headerRowDxfId="381" dataDxfId="332">
  <autoFilter ref="A2:BU191"/>
  <tableColumns count="73">
    <tableColumn id="1" name="Vertex" dataDxfId="345"/>
    <tableColumn id="73" name="Subgraph"/>
    <tableColumn id="2" name="Color" dataDxfId="344"/>
    <tableColumn id="5" name="Shape" dataDxfId="343"/>
    <tableColumn id="6" name="Size" dataDxfId="342"/>
    <tableColumn id="4" name="Opacity" dataDxfId="267"/>
    <tableColumn id="7" name="Image File" dataDxfId="265"/>
    <tableColumn id="3" name="Visibility" dataDxfId="266"/>
    <tableColumn id="10" name="Label" dataDxfId="341"/>
    <tableColumn id="16" name="Label Fill Color" dataDxfId="340"/>
    <tableColumn id="9" name="Label Position" dataDxfId="261"/>
    <tableColumn id="8" name="Tooltip" dataDxfId="259"/>
    <tableColumn id="18" name="Layout Order" dataDxfId="260"/>
    <tableColumn id="13" name="X" dataDxfId="339"/>
    <tableColumn id="14" name="Y" dataDxfId="338"/>
    <tableColumn id="12" name="Locked?" dataDxfId="337"/>
    <tableColumn id="19" name="Polar R" dataDxfId="336"/>
    <tableColumn id="20" name="Polar Angle" dataDxfId="335"/>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34"/>
    <tableColumn id="28" name="Dynamic Filter" dataDxfId="333"/>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13" totalsRowShown="0" headerRowDxfId="132" dataDxfId="131">
  <autoFilter ref="A12:F1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23" dataDxfId="122">
  <autoFilter ref="A16:F2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14" dataDxfId="113">
  <autoFilter ref="A29:F3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05" dataDxfId="104">
  <autoFilter ref="A42:F4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F46" totalsRowShown="0" headerRowDxfId="102" dataDxfId="101">
  <autoFilter ref="A45:F4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F58" totalsRowShown="0" headerRowDxfId="87" dataDxfId="86">
  <autoFilter ref="A48: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0">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79"/>
    <tableColumn id="20" name="Collapsed X"/>
    <tableColumn id="21" name="Collapsed Y"/>
    <tableColumn id="6" name="ID" dataDxfId="378"/>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0" totalsRowShown="0" headerRowDxfId="377" dataDxfId="376">
  <autoFilter ref="A1:C19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kto.cisco.com/devnet-create.html?utm_campaign=devnetcreate21&amp;utm_source=mediabuy&amp;utm_medium=ptwitter-dn-africa" TargetMode="External" /><Relationship Id="rId2" Type="http://schemas.openxmlformats.org/officeDocument/2006/relationships/hyperlink" Target="https://developer.cisco.com/devnetcreate/2020?utm_campaign=devnetcreate21&amp;utm_source=mediabuy&amp;utm_medium=mediabuy-devvie" TargetMode="External" /><Relationship Id="rId3" Type="http://schemas.openxmlformats.org/officeDocument/2006/relationships/hyperlink" Target="https://twitter.com/elcomerciocom/status/1313236731202809862" TargetMode="External" /><Relationship Id="rId4" Type="http://schemas.openxmlformats.org/officeDocument/2006/relationships/hyperlink" Target="https://mkto.cisco.com/devnet-create.html?utm_campaign=devnetcreate21&amp;utm_source=mediabuy&amp;utm_medium=ptwitter-dn-africa" TargetMode="External" /><Relationship Id="rId5" Type="http://schemas.openxmlformats.org/officeDocument/2006/relationships/hyperlink" Target="https://developer.cisco.com/devnetcreate/2020?utm_campaign=devnetcreate21&amp;utm_source=mediabuy&amp;utm_medium=mediabuy-devvie" TargetMode="External" /><Relationship Id="rId6" Type="http://schemas.openxmlformats.org/officeDocument/2006/relationships/hyperlink" Target="https://twitter.com/elcomerciocom/status/131323673120280986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1460</v>
      </c>
      <c r="BD2" s="13" t="s">
        <v>1466</v>
      </c>
      <c r="BE2" s="13" t="s">
        <v>1467</v>
      </c>
      <c r="BF2" s="54" t="s">
        <v>1556</v>
      </c>
      <c r="BG2" s="54" t="s">
        <v>1557</v>
      </c>
      <c r="BH2" s="54" t="s">
        <v>1558</v>
      </c>
      <c r="BI2" s="54" t="s">
        <v>1559</v>
      </c>
      <c r="BJ2" s="54" t="s">
        <v>1560</v>
      </c>
      <c r="BK2" s="54" t="s">
        <v>1561</v>
      </c>
      <c r="BL2" s="54" t="s">
        <v>1562</v>
      </c>
      <c r="BM2" s="54" t="s">
        <v>1563</v>
      </c>
      <c r="BN2" s="54" t="s">
        <v>1564</v>
      </c>
    </row>
    <row r="3" spans="1:66" ht="15" customHeight="1">
      <c r="A3" s="65" t="s">
        <v>422</v>
      </c>
      <c r="B3" s="65" t="s">
        <v>420</v>
      </c>
      <c r="C3" s="66" t="s">
        <v>9066</v>
      </c>
      <c r="D3" s="67">
        <v>3</v>
      </c>
      <c r="E3" s="68" t="s">
        <v>132</v>
      </c>
      <c r="F3" s="69">
        <v>35</v>
      </c>
      <c r="G3" s="66"/>
      <c r="H3" s="70"/>
      <c r="I3" s="71"/>
      <c r="J3" s="71"/>
      <c r="K3" s="35" t="s">
        <v>65</v>
      </c>
      <c r="L3" s="72">
        <v>3</v>
      </c>
      <c r="M3" s="72"/>
      <c r="N3" s="73"/>
      <c r="O3" s="80" t="s">
        <v>423</v>
      </c>
      <c r="P3" s="82">
        <v>44117.425416666665</v>
      </c>
      <c r="Q3" s="80" t="s">
        <v>424</v>
      </c>
      <c r="R3" s="84" t="str">
        <f>HYPERLINK("https://developer.cisco.com/devnetcreate/2020?utm_campaign=devnetcreate21&amp;utm_source=mediabuy&amp;utm_medium=mediabuy-devvie")</f>
        <v>https://developer.cisco.com/devnetcreate/2020?utm_campaign=devnetcreate21&amp;utm_source=mediabuy&amp;utm_medium=mediabuy-devvie</v>
      </c>
      <c r="S3" s="80" t="s">
        <v>427</v>
      </c>
      <c r="T3" s="80" t="s">
        <v>429</v>
      </c>
      <c r="U3" s="80"/>
      <c r="V3" s="84" t="str">
        <f>HYPERLINK("https://pbs.twimg.com/profile_images/1309624032451530757/23mvhU_Y_normal.jpg")</f>
        <v>https://pbs.twimg.com/profile_images/1309624032451530757/23mvhU_Y_normal.jpg</v>
      </c>
      <c r="W3" s="82">
        <v>44117.425416666665</v>
      </c>
      <c r="X3" s="86">
        <v>44117</v>
      </c>
      <c r="Y3" s="88" t="s">
        <v>618</v>
      </c>
      <c r="Z3" s="84" t="str">
        <f>HYPERLINK("https://twitter.com/renitocaf123/status/1315958610355195906")</f>
        <v>https://twitter.com/renitocaf123/status/1315958610355195906</v>
      </c>
      <c r="AA3" s="80"/>
      <c r="AB3" s="80"/>
      <c r="AC3" s="88" t="s">
        <v>808</v>
      </c>
      <c r="AD3" s="80"/>
      <c r="AE3" s="80" t="b">
        <v>0</v>
      </c>
      <c r="AF3" s="80">
        <v>0</v>
      </c>
      <c r="AG3" s="88" t="s">
        <v>809</v>
      </c>
      <c r="AH3" s="80" t="b">
        <v>0</v>
      </c>
      <c r="AI3" s="80" t="s">
        <v>810</v>
      </c>
      <c r="AJ3" s="80"/>
      <c r="AK3" s="88" t="s">
        <v>809</v>
      </c>
      <c r="AL3" s="80" t="b">
        <v>0</v>
      </c>
      <c r="AM3" s="80">
        <v>287</v>
      </c>
      <c r="AN3" s="88" t="s">
        <v>805</v>
      </c>
      <c r="AO3" s="80" t="s">
        <v>813</v>
      </c>
      <c r="AP3" s="80" t="b">
        <v>0</v>
      </c>
      <c r="AQ3" s="88" t="s">
        <v>805</v>
      </c>
      <c r="AR3" s="80"/>
      <c r="AS3" s="80">
        <v>1</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2</v>
      </c>
      <c r="BG3" s="50">
        <v>4.545454545454546</v>
      </c>
      <c r="BH3" s="49">
        <v>0</v>
      </c>
      <c r="BI3" s="50">
        <v>0</v>
      </c>
      <c r="BJ3" s="49">
        <v>0</v>
      </c>
      <c r="BK3" s="50">
        <v>0</v>
      </c>
      <c r="BL3" s="49">
        <v>42</v>
      </c>
      <c r="BM3" s="50">
        <v>95.45454545454545</v>
      </c>
      <c r="BN3" s="49">
        <v>44</v>
      </c>
    </row>
    <row r="4" spans="1:66" ht="15" customHeight="1">
      <c r="A4" s="65" t="s">
        <v>234</v>
      </c>
      <c r="B4" s="65" t="s">
        <v>420</v>
      </c>
      <c r="C4" s="66" t="s">
        <v>9066</v>
      </c>
      <c r="D4" s="67">
        <v>3</v>
      </c>
      <c r="E4" s="68" t="s">
        <v>132</v>
      </c>
      <c r="F4" s="69">
        <v>35</v>
      </c>
      <c r="G4" s="66"/>
      <c r="H4" s="70"/>
      <c r="I4" s="71"/>
      <c r="J4" s="71"/>
      <c r="K4" s="35" t="s">
        <v>65</v>
      </c>
      <c r="L4" s="79">
        <v>4</v>
      </c>
      <c r="M4" s="79"/>
      <c r="N4" s="73"/>
      <c r="O4" s="81" t="s">
        <v>423</v>
      </c>
      <c r="P4" s="83">
        <v>44117.428611111114</v>
      </c>
      <c r="Q4" s="81" t="s">
        <v>424</v>
      </c>
      <c r="R4" s="85" t="str">
        <f>HYPERLINK("https://developer.cisco.com/devnetcreate/2020?utm_campaign=devnetcreate21&amp;utm_source=mediabuy&amp;utm_medium=mediabuy-devvie")</f>
        <v>https://developer.cisco.com/devnetcreate/2020?utm_campaign=devnetcreate21&amp;utm_source=mediabuy&amp;utm_medium=mediabuy-devvie</v>
      </c>
      <c r="S4" s="81" t="s">
        <v>427</v>
      </c>
      <c r="T4" s="81" t="s">
        <v>429</v>
      </c>
      <c r="U4" s="81"/>
      <c r="V4" s="85" t="str">
        <f>HYPERLINK("https://pbs.twimg.com/profile_images/1302259867474776064/6oLPKZ6-_normal.jpg")</f>
        <v>https://pbs.twimg.com/profile_images/1302259867474776064/6oLPKZ6-_normal.jpg</v>
      </c>
      <c r="W4" s="83">
        <v>44117.428611111114</v>
      </c>
      <c r="X4" s="87">
        <v>44117</v>
      </c>
      <c r="Y4" s="89" t="s">
        <v>430</v>
      </c>
      <c r="Z4" s="85" t="str">
        <f>HYPERLINK("https://twitter.com/_sriram12/status/1315959766288486401")</f>
        <v>https://twitter.com/_sriram12/status/1315959766288486401</v>
      </c>
      <c r="AA4" s="81"/>
      <c r="AB4" s="81"/>
      <c r="AC4" s="89" t="s">
        <v>619</v>
      </c>
      <c r="AD4" s="81"/>
      <c r="AE4" s="81" t="b">
        <v>0</v>
      </c>
      <c r="AF4" s="81">
        <v>0</v>
      </c>
      <c r="AG4" s="89" t="s">
        <v>809</v>
      </c>
      <c r="AH4" s="81" t="b">
        <v>0</v>
      </c>
      <c r="AI4" s="81" t="s">
        <v>810</v>
      </c>
      <c r="AJ4" s="81"/>
      <c r="AK4" s="89" t="s">
        <v>809</v>
      </c>
      <c r="AL4" s="81" t="b">
        <v>0</v>
      </c>
      <c r="AM4" s="81">
        <v>287</v>
      </c>
      <c r="AN4" s="89" t="s">
        <v>805</v>
      </c>
      <c r="AO4" s="81" t="s">
        <v>813</v>
      </c>
      <c r="AP4" s="81" t="b">
        <v>0</v>
      </c>
      <c r="AQ4" s="89" t="s">
        <v>805</v>
      </c>
      <c r="AR4" s="81"/>
      <c r="AS4" s="81">
        <v>1</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2</v>
      </c>
      <c r="BG4" s="50">
        <v>4.545454545454546</v>
      </c>
      <c r="BH4" s="49">
        <v>0</v>
      </c>
      <c r="BI4" s="50">
        <v>0</v>
      </c>
      <c r="BJ4" s="49">
        <v>0</v>
      </c>
      <c r="BK4" s="50">
        <v>0</v>
      </c>
      <c r="BL4" s="49">
        <v>42</v>
      </c>
      <c r="BM4" s="50">
        <v>95.45454545454545</v>
      </c>
      <c r="BN4" s="49">
        <v>44</v>
      </c>
    </row>
    <row r="5" spans="1:66" ht="15">
      <c r="A5" s="65" t="s">
        <v>235</v>
      </c>
      <c r="B5" s="65" t="s">
        <v>420</v>
      </c>
      <c r="C5" s="66" t="s">
        <v>9066</v>
      </c>
      <c r="D5" s="67">
        <v>3</v>
      </c>
      <c r="E5" s="68" t="s">
        <v>132</v>
      </c>
      <c r="F5" s="69">
        <v>35</v>
      </c>
      <c r="G5" s="66"/>
      <c r="H5" s="70"/>
      <c r="I5" s="71"/>
      <c r="J5" s="71"/>
      <c r="K5" s="35" t="s">
        <v>65</v>
      </c>
      <c r="L5" s="79">
        <v>5</v>
      </c>
      <c r="M5" s="79"/>
      <c r="N5" s="73"/>
      <c r="O5" s="81" t="s">
        <v>423</v>
      </c>
      <c r="P5" s="83">
        <v>44117.42865740741</v>
      </c>
      <c r="Q5" s="81" t="s">
        <v>424</v>
      </c>
      <c r="R5" s="85" t="str">
        <f>HYPERLINK("https://developer.cisco.com/devnetcreate/2020?utm_campaign=devnetcreate21&amp;utm_source=mediabuy&amp;utm_medium=mediabuy-devvie")</f>
        <v>https://developer.cisco.com/devnetcreate/2020?utm_campaign=devnetcreate21&amp;utm_source=mediabuy&amp;utm_medium=mediabuy-devvie</v>
      </c>
      <c r="S5" s="81" t="s">
        <v>427</v>
      </c>
      <c r="T5" s="81" t="s">
        <v>429</v>
      </c>
      <c r="U5" s="81"/>
      <c r="V5" s="85" t="str">
        <f>HYPERLINK("https://abs.twimg.com/sticky/default_profile_images/default_profile_normal.png")</f>
        <v>https://abs.twimg.com/sticky/default_profile_images/default_profile_normal.png</v>
      </c>
      <c r="W5" s="83">
        <v>44117.42865740741</v>
      </c>
      <c r="X5" s="87">
        <v>44117</v>
      </c>
      <c r="Y5" s="89" t="s">
        <v>431</v>
      </c>
      <c r="Z5" s="85" t="str">
        <f>HYPERLINK("https://twitter.com/mr_nitesh_09/status/1315959784177192960")</f>
        <v>https://twitter.com/mr_nitesh_09/status/1315959784177192960</v>
      </c>
      <c r="AA5" s="81"/>
      <c r="AB5" s="81"/>
      <c r="AC5" s="89" t="s">
        <v>620</v>
      </c>
      <c r="AD5" s="81"/>
      <c r="AE5" s="81" t="b">
        <v>0</v>
      </c>
      <c r="AF5" s="81">
        <v>0</v>
      </c>
      <c r="AG5" s="89" t="s">
        <v>809</v>
      </c>
      <c r="AH5" s="81" t="b">
        <v>0</v>
      </c>
      <c r="AI5" s="81" t="s">
        <v>810</v>
      </c>
      <c r="AJ5" s="81"/>
      <c r="AK5" s="89" t="s">
        <v>809</v>
      </c>
      <c r="AL5" s="81" t="b">
        <v>0</v>
      </c>
      <c r="AM5" s="81">
        <v>287</v>
      </c>
      <c r="AN5" s="89" t="s">
        <v>805</v>
      </c>
      <c r="AO5" s="81" t="s">
        <v>813</v>
      </c>
      <c r="AP5" s="81" t="b">
        <v>0</v>
      </c>
      <c r="AQ5" s="89" t="s">
        <v>805</v>
      </c>
      <c r="AR5" s="81"/>
      <c r="AS5" s="81">
        <v>1</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2</v>
      </c>
      <c r="BG5" s="50">
        <v>4.545454545454546</v>
      </c>
      <c r="BH5" s="49">
        <v>0</v>
      </c>
      <c r="BI5" s="50">
        <v>0</v>
      </c>
      <c r="BJ5" s="49">
        <v>0</v>
      </c>
      <c r="BK5" s="50">
        <v>0</v>
      </c>
      <c r="BL5" s="49">
        <v>42</v>
      </c>
      <c r="BM5" s="50">
        <v>95.45454545454545</v>
      </c>
      <c r="BN5" s="49">
        <v>44</v>
      </c>
    </row>
    <row r="6" spans="1:66" ht="15">
      <c r="A6" s="65" t="s">
        <v>236</v>
      </c>
      <c r="B6" s="65" t="s">
        <v>420</v>
      </c>
      <c r="C6" s="66" t="s">
        <v>9066</v>
      </c>
      <c r="D6" s="67">
        <v>3</v>
      </c>
      <c r="E6" s="68" t="s">
        <v>132</v>
      </c>
      <c r="F6" s="69">
        <v>35</v>
      </c>
      <c r="G6" s="66"/>
      <c r="H6" s="70"/>
      <c r="I6" s="71"/>
      <c r="J6" s="71"/>
      <c r="K6" s="35" t="s">
        <v>65</v>
      </c>
      <c r="L6" s="79">
        <v>6</v>
      </c>
      <c r="M6" s="79"/>
      <c r="N6" s="73"/>
      <c r="O6" s="81" t="s">
        <v>423</v>
      </c>
      <c r="P6" s="83">
        <v>44117.43053240741</v>
      </c>
      <c r="Q6" s="81" t="s">
        <v>424</v>
      </c>
      <c r="R6" s="85" t="str">
        <f>HYPERLINK("https://developer.cisco.com/devnetcreate/2020?utm_campaign=devnetcreate21&amp;utm_source=mediabuy&amp;utm_medium=mediabuy-devvie")</f>
        <v>https://developer.cisco.com/devnetcreate/2020?utm_campaign=devnetcreate21&amp;utm_source=mediabuy&amp;utm_medium=mediabuy-devvie</v>
      </c>
      <c r="S6" s="81" t="s">
        <v>427</v>
      </c>
      <c r="T6" s="81" t="s">
        <v>429</v>
      </c>
      <c r="U6" s="81"/>
      <c r="V6" s="85" t="str">
        <f>HYPERLINK("https://pbs.twimg.com/profile_images/1234642352947384320/LiQTEs0O_normal.jpg")</f>
        <v>https://pbs.twimg.com/profile_images/1234642352947384320/LiQTEs0O_normal.jpg</v>
      </c>
      <c r="W6" s="83">
        <v>44117.43053240741</v>
      </c>
      <c r="X6" s="87">
        <v>44117</v>
      </c>
      <c r="Y6" s="89" t="s">
        <v>432</v>
      </c>
      <c r="Z6" s="85" t="str">
        <f>HYPERLINK("https://twitter.com/saadahmansur/status/1315960463335649283")</f>
        <v>https://twitter.com/saadahmansur/status/1315960463335649283</v>
      </c>
      <c r="AA6" s="81"/>
      <c r="AB6" s="81"/>
      <c r="AC6" s="89" t="s">
        <v>621</v>
      </c>
      <c r="AD6" s="81"/>
      <c r="AE6" s="81" t="b">
        <v>0</v>
      </c>
      <c r="AF6" s="81">
        <v>0</v>
      </c>
      <c r="AG6" s="89" t="s">
        <v>809</v>
      </c>
      <c r="AH6" s="81" t="b">
        <v>0</v>
      </c>
      <c r="AI6" s="81" t="s">
        <v>810</v>
      </c>
      <c r="AJ6" s="81"/>
      <c r="AK6" s="89" t="s">
        <v>809</v>
      </c>
      <c r="AL6" s="81" t="b">
        <v>0</v>
      </c>
      <c r="AM6" s="81">
        <v>287</v>
      </c>
      <c r="AN6" s="89" t="s">
        <v>805</v>
      </c>
      <c r="AO6" s="81" t="s">
        <v>813</v>
      </c>
      <c r="AP6" s="81" t="b">
        <v>0</v>
      </c>
      <c r="AQ6" s="89" t="s">
        <v>805</v>
      </c>
      <c r="AR6" s="81"/>
      <c r="AS6" s="81">
        <v>1</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v>2</v>
      </c>
      <c r="BG6" s="50">
        <v>4.545454545454546</v>
      </c>
      <c r="BH6" s="49">
        <v>0</v>
      </c>
      <c r="BI6" s="50">
        <v>0</v>
      </c>
      <c r="BJ6" s="49">
        <v>0</v>
      </c>
      <c r="BK6" s="50">
        <v>0</v>
      </c>
      <c r="BL6" s="49">
        <v>42</v>
      </c>
      <c r="BM6" s="50">
        <v>95.45454545454545</v>
      </c>
      <c r="BN6" s="49">
        <v>44</v>
      </c>
    </row>
    <row r="7" spans="1:66" ht="15">
      <c r="A7" s="65" t="s">
        <v>237</v>
      </c>
      <c r="B7" s="65" t="s">
        <v>420</v>
      </c>
      <c r="C7" s="66" t="s">
        <v>9066</v>
      </c>
      <c r="D7" s="67">
        <v>3</v>
      </c>
      <c r="E7" s="68" t="s">
        <v>132</v>
      </c>
      <c r="F7" s="69">
        <v>35</v>
      </c>
      <c r="G7" s="66"/>
      <c r="H7" s="70"/>
      <c r="I7" s="71"/>
      <c r="J7" s="71"/>
      <c r="K7" s="35" t="s">
        <v>65</v>
      </c>
      <c r="L7" s="79">
        <v>7</v>
      </c>
      <c r="M7" s="79"/>
      <c r="N7" s="73"/>
      <c r="O7" s="81" t="s">
        <v>423</v>
      </c>
      <c r="P7" s="83">
        <v>44117.43131944445</v>
      </c>
      <c r="Q7" s="81" t="s">
        <v>424</v>
      </c>
      <c r="R7" s="85" t="str">
        <f>HYPERLINK("https://developer.cisco.com/devnetcreate/2020?utm_campaign=devnetcreate21&amp;utm_source=mediabuy&amp;utm_medium=mediabuy-devvie")</f>
        <v>https://developer.cisco.com/devnetcreate/2020?utm_campaign=devnetcreate21&amp;utm_source=mediabuy&amp;utm_medium=mediabuy-devvie</v>
      </c>
      <c r="S7" s="81" t="s">
        <v>427</v>
      </c>
      <c r="T7" s="81" t="s">
        <v>429</v>
      </c>
      <c r="U7" s="81"/>
      <c r="V7" s="85" t="str">
        <f>HYPERLINK("https://pbs.twimg.com/profile_images/1308532202083241984/GDCzBWka_normal.jpg")</f>
        <v>https://pbs.twimg.com/profile_images/1308532202083241984/GDCzBWka_normal.jpg</v>
      </c>
      <c r="W7" s="83">
        <v>44117.43131944445</v>
      </c>
      <c r="X7" s="87">
        <v>44117</v>
      </c>
      <c r="Y7" s="89" t="s">
        <v>433</v>
      </c>
      <c r="Z7" s="85" t="str">
        <f>HYPERLINK("https://twitter.com/elopes01/status/1315960749894889472")</f>
        <v>https://twitter.com/elopes01/status/1315960749894889472</v>
      </c>
      <c r="AA7" s="81"/>
      <c r="AB7" s="81"/>
      <c r="AC7" s="89" t="s">
        <v>622</v>
      </c>
      <c r="AD7" s="81"/>
      <c r="AE7" s="81" t="b">
        <v>0</v>
      </c>
      <c r="AF7" s="81">
        <v>0</v>
      </c>
      <c r="AG7" s="89" t="s">
        <v>809</v>
      </c>
      <c r="AH7" s="81" t="b">
        <v>0</v>
      </c>
      <c r="AI7" s="81" t="s">
        <v>810</v>
      </c>
      <c r="AJ7" s="81"/>
      <c r="AK7" s="89" t="s">
        <v>809</v>
      </c>
      <c r="AL7" s="81" t="b">
        <v>0</v>
      </c>
      <c r="AM7" s="81">
        <v>287</v>
      </c>
      <c r="AN7" s="89" t="s">
        <v>805</v>
      </c>
      <c r="AO7" s="81" t="s">
        <v>813</v>
      </c>
      <c r="AP7" s="81" t="b">
        <v>0</v>
      </c>
      <c r="AQ7" s="89" t="s">
        <v>805</v>
      </c>
      <c r="AR7" s="81"/>
      <c r="AS7" s="81">
        <v>1</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2</v>
      </c>
      <c r="BG7" s="50">
        <v>4.545454545454546</v>
      </c>
      <c r="BH7" s="49">
        <v>0</v>
      </c>
      <c r="BI7" s="50">
        <v>0</v>
      </c>
      <c r="BJ7" s="49">
        <v>0</v>
      </c>
      <c r="BK7" s="50">
        <v>0</v>
      </c>
      <c r="BL7" s="49">
        <v>42</v>
      </c>
      <c r="BM7" s="50">
        <v>95.45454545454545</v>
      </c>
      <c r="BN7" s="49">
        <v>44</v>
      </c>
    </row>
    <row r="8" spans="1:66" ht="15">
      <c r="A8" s="65" t="s">
        <v>238</v>
      </c>
      <c r="B8" s="65" t="s">
        <v>420</v>
      </c>
      <c r="C8" s="66" t="s">
        <v>9066</v>
      </c>
      <c r="D8" s="67">
        <v>3</v>
      </c>
      <c r="E8" s="68" t="s">
        <v>132</v>
      </c>
      <c r="F8" s="69">
        <v>35</v>
      </c>
      <c r="G8" s="66"/>
      <c r="H8" s="70"/>
      <c r="I8" s="71"/>
      <c r="J8" s="71"/>
      <c r="K8" s="35" t="s">
        <v>65</v>
      </c>
      <c r="L8" s="79">
        <v>8</v>
      </c>
      <c r="M8" s="79"/>
      <c r="N8" s="73"/>
      <c r="O8" s="81" t="s">
        <v>423</v>
      </c>
      <c r="P8" s="83">
        <v>44117.43208333333</v>
      </c>
      <c r="Q8" s="81" t="s">
        <v>424</v>
      </c>
      <c r="R8" s="85" t="str">
        <f>HYPERLINK("https://developer.cisco.com/devnetcreate/2020?utm_campaign=devnetcreate21&amp;utm_source=mediabuy&amp;utm_medium=mediabuy-devvie")</f>
        <v>https://developer.cisco.com/devnetcreate/2020?utm_campaign=devnetcreate21&amp;utm_source=mediabuy&amp;utm_medium=mediabuy-devvie</v>
      </c>
      <c r="S8" s="81" t="s">
        <v>427</v>
      </c>
      <c r="T8" s="81" t="s">
        <v>429</v>
      </c>
      <c r="U8" s="81"/>
      <c r="V8" s="85" t="str">
        <f>HYPERLINK("https://pbs.twimg.com/profile_images/2676438838/75af6d0ea6050154de63ce176a0b8caf_normal.jpeg")</f>
        <v>https://pbs.twimg.com/profile_images/2676438838/75af6d0ea6050154de63ce176a0b8caf_normal.jpeg</v>
      </c>
      <c r="W8" s="83">
        <v>44117.43208333333</v>
      </c>
      <c r="X8" s="87">
        <v>44117</v>
      </c>
      <c r="Y8" s="89" t="s">
        <v>434</v>
      </c>
      <c r="Z8" s="85" t="str">
        <f>HYPERLINK("https://twitter.com/jamalopez33/status/1315961025066344450")</f>
        <v>https://twitter.com/jamalopez33/status/1315961025066344450</v>
      </c>
      <c r="AA8" s="81"/>
      <c r="AB8" s="81"/>
      <c r="AC8" s="89" t="s">
        <v>623</v>
      </c>
      <c r="AD8" s="81"/>
      <c r="AE8" s="81" t="b">
        <v>0</v>
      </c>
      <c r="AF8" s="81">
        <v>0</v>
      </c>
      <c r="AG8" s="89" t="s">
        <v>809</v>
      </c>
      <c r="AH8" s="81" t="b">
        <v>0</v>
      </c>
      <c r="AI8" s="81" t="s">
        <v>810</v>
      </c>
      <c r="AJ8" s="81"/>
      <c r="AK8" s="89" t="s">
        <v>809</v>
      </c>
      <c r="AL8" s="81" t="b">
        <v>0</v>
      </c>
      <c r="AM8" s="81">
        <v>287</v>
      </c>
      <c r="AN8" s="89" t="s">
        <v>805</v>
      </c>
      <c r="AO8" s="81" t="s">
        <v>814</v>
      </c>
      <c r="AP8" s="81" t="b">
        <v>0</v>
      </c>
      <c r="AQ8" s="89" t="s">
        <v>805</v>
      </c>
      <c r="AR8" s="81"/>
      <c r="AS8" s="81">
        <v>1</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2</v>
      </c>
      <c r="BG8" s="50">
        <v>4.545454545454546</v>
      </c>
      <c r="BH8" s="49">
        <v>0</v>
      </c>
      <c r="BI8" s="50">
        <v>0</v>
      </c>
      <c r="BJ8" s="49">
        <v>0</v>
      </c>
      <c r="BK8" s="50">
        <v>0</v>
      </c>
      <c r="BL8" s="49">
        <v>42</v>
      </c>
      <c r="BM8" s="50">
        <v>95.45454545454545</v>
      </c>
      <c r="BN8" s="49">
        <v>44</v>
      </c>
    </row>
    <row r="9" spans="1:66" ht="15">
      <c r="A9" s="65" t="s">
        <v>239</v>
      </c>
      <c r="B9" s="65" t="s">
        <v>420</v>
      </c>
      <c r="C9" s="66" t="s">
        <v>9066</v>
      </c>
      <c r="D9" s="67">
        <v>3</v>
      </c>
      <c r="E9" s="68" t="s">
        <v>132</v>
      </c>
      <c r="F9" s="69">
        <v>35</v>
      </c>
      <c r="G9" s="66"/>
      <c r="H9" s="70"/>
      <c r="I9" s="71"/>
      <c r="J9" s="71"/>
      <c r="K9" s="35" t="s">
        <v>65</v>
      </c>
      <c r="L9" s="79">
        <v>9</v>
      </c>
      <c r="M9" s="79"/>
      <c r="N9" s="73"/>
      <c r="O9" s="81" t="s">
        <v>423</v>
      </c>
      <c r="P9" s="83">
        <v>44117.43344907407</v>
      </c>
      <c r="Q9" s="81" t="s">
        <v>424</v>
      </c>
      <c r="R9" s="85" t="str">
        <f>HYPERLINK("https://developer.cisco.com/devnetcreate/2020?utm_campaign=devnetcreate21&amp;utm_source=mediabuy&amp;utm_medium=mediabuy-devvie")</f>
        <v>https://developer.cisco.com/devnetcreate/2020?utm_campaign=devnetcreate21&amp;utm_source=mediabuy&amp;utm_medium=mediabuy-devvie</v>
      </c>
      <c r="S9" s="81" t="s">
        <v>427</v>
      </c>
      <c r="T9" s="81" t="s">
        <v>429</v>
      </c>
      <c r="U9" s="81"/>
      <c r="V9" s="85" t="str">
        <f>HYPERLINK("https://pbs.twimg.com/profile_images/1319657664276811778/yrRkEvTs_normal.jpg")</f>
        <v>https://pbs.twimg.com/profile_images/1319657664276811778/yrRkEvTs_normal.jpg</v>
      </c>
      <c r="W9" s="83">
        <v>44117.43344907407</v>
      </c>
      <c r="X9" s="87">
        <v>44117</v>
      </c>
      <c r="Y9" s="89" t="s">
        <v>435</v>
      </c>
      <c r="Z9" s="85" t="str">
        <f>HYPERLINK("https://twitter.com/sohonefertiti/status/1315961521839669249")</f>
        <v>https://twitter.com/sohonefertiti/status/1315961521839669249</v>
      </c>
      <c r="AA9" s="81"/>
      <c r="AB9" s="81"/>
      <c r="AC9" s="89" t="s">
        <v>624</v>
      </c>
      <c r="AD9" s="81"/>
      <c r="AE9" s="81" t="b">
        <v>0</v>
      </c>
      <c r="AF9" s="81">
        <v>0</v>
      </c>
      <c r="AG9" s="89" t="s">
        <v>809</v>
      </c>
      <c r="AH9" s="81" t="b">
        <v>0</v>
      </c>
      <c r="AI9" s="81" t="s">
        <v>810</v>
      </c>
      <c r="AJ9" s="81"/>
      <c r="AK9" s="89" t="s">
        <v>809</v>
      </c>
      <c r="AL9" s="81" t="b">
        <v>0</v>
      </c>
      <c r="AM9" s="81">
        <v>287</v>
      </c>
      <c r="AN9" s="89" t="s">
        <v>805</v>
      </c>
      <c r="AO9" s="81" t="s">
        <v>813</v>
      </c>
      <c r="AP9" s="81" t="b">
        <v>0</v>
      </c>
      <c r="AQ9" s="89" t="s">
        <v>805</v>
      </c>
      <c r="AR9" s="81"/>
      <c r="AS9" s="81">
        <v>1</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2</v>
      </c>
      <c r="BG9" s="50">
        <v>4.545454545454546</v>
      </c>
      <c r="BH9" s="49">
        <v>0</v>
      </c>
      <c r="BI9" s="50">
        <v>0</v>
      </c>
      <c r="BJ9" s="49">
        <v>0</v>
      </c>
      <c r="BK9" s="50">
        <v>0</v>
      </c>
      <c r="BL9" s="49">
        <v>42</v>
      </c>
      <c r="BM9" s="50">
        <v>95.45454545454545</v>
      </c>
      <c r="BN9" s="49">
        <v>44</v>
      </c>
    </row>
    <row r="10" spans="1:66" ht="15">
      <c r="A10" s="65" t="s">
        <v>240</v>
      </c>
      <c r="B10" s="65" t="s">
        <v>420</v>
      </c>
      <c r="C10" s="66" t="s">
        <v>9066</v>
      </c>
      <c r="D10" s="67">
        <v>3</v>
      </c>
      <c r="E10" s="68" t="s">
        <v>132</v>
      </c>
      <c r="F10" s="69">
        <v>35</v>
      </c>
      <c r="G10" s="66"/>
      <c r="H10" s="70"/>
      <c r="I10" s="71"/>
      <c r="J10" s="71"/>
      <c r="K10" s="35" t="s">
        <v>65</v>
      </c>
      <c r="L10" s="79">
        <v>10</v>
      </c>
      <c r="M10" s="79"/>
      <c r="N10" s="73"/>
      <c r="O10" s="81" t="s">
        <v>423</v>
      </c>
      <c r="P10" s="83">
        <v>44117.43373842593</v>
      </c>
      <c r="Q10" s="81" t="s">
        <v>424</v>
      </c>
      <c r="R10" s="85" t="str">
        <f>HYPERLINK("https://developer.cisco.com/devnetcreate/2020?utm_campaign=devnetcreate21&amp;utm_source=mediabuy&amp;utm_medium=mediabuy-devvie")</f>
        <v>https://developer.cisco.com/devnetcreate/2020?utm_campaign=devnetcreate21&amp;utm_source=mediabuy&amp;utm_medium=mediabuy-devvie</v>
      </c>
      <c r="S10" s="81" t="s">
        <v>427</v>
      </c>
      <c r="T10" s="81" t="s">
        <v>429</v>
      </c>
      <c r="U10" s="81"/>
      <c r="V10" s="85" t="str">
        <f>HYPERLINK("https://pbs.twimg.com/profile_images/1308603157128204288/FSXIgOxc_normal.jpg")</f>
        <v>https://pbs.twimg.com/profile_images/1308603157128204288/FSXIgOxc_normal.jpg</v>
      </c>
      <c r="W10" s="83">
        <v>44117.43373842593</v>
      </c>
      <c r="X10" s="87">
        <v>44117</v>
      </c>
      <c r="Y10" s="89" t="s">
        <v>436</v>
      </c>
      <c r="Z10" s="85" t="str">
        <f>HYPERLINK("https://twitter.com/amprakasa/status/1315961623513759744")</f>
        <v>https://twitter.com/amprakasa/status/1315961623513759744</v>
      </c>
      <c r="AA10" s="81"/>
      <c r="AB10" s="81"/>
      <c r="AC10" s="89" t="s">
        <v>625</v>
      </c>
      <c r="AD10" s="81"/>
      <c r="AE10" s="81" t="b">
        <v>0</v>
      </c>
      <c r="AF10" s="81">
        <v>0</v>
      </c>
      <c r="AG10" s="89" t="s">
        <v>809</v>
      </c>
      <c r="AH10" s="81" t="b">
        <v>0</v>
      </c>
      <c r="AI10" s="81" t="s">
        <v>810</v>
      </c>
      <c r="AJ10" s="81"/>
      <c r="AK10" s="89" t="s">
        <v>809</v>
      </c>
      <c r="AL10" s="81" t="b">
        <v>0</v>
      </c>
      <c r="AM10" s="81">
        <v>287</v>
      </c>
      <c r="AN10" s="89" t="s">
        <v>805</v>
      </c>
      <c r="AO10" s="81" t="s">
        <v>813</v>
      </c>
      <c r="AP10" s="81" t="b">
        <v>0</v>
      </c>
      <c r="AQ10" s="89" t="s">
        <v>805</v>
      </c>
      <c r="AR10" s="81"/>
      <c r="AS10" s="81">
        <v>1</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2</v>
      </c>
      <c r="BG10" s="50">
        <v>4.545454545454546</v>
      </c>
      <c r="BH10" s="49">
        <v>0</v>
      </c>
      <c r="BI10" s="50">
        <v>0</v>
      </c>
      <c r="BJ10" s="49">
        <v>0</v>
      </c>
      <c r="BK10" s="50">
        <v>0</v>
      </c>
      <c r="BL10" s="49">
        <v>42</v>
      </c>
      <c r="BM10" s="50">
        <v>95.45454545454545</v>
      </c>
      <c r="BN10" s="49">
        <v>44</v>
      </c>
    </row>
    <row r="11" spans="1:66" ht="15">
      <c r="A11" s="65" t="s">
        <v>241</v>
      </c>
      <c r="B11" s="65" t="s">
        <v>420</v>
      </c>
      <c r="C11" s="66" t="s">
        <v>9066</v>
      </c>
      <c r="D11" s="67">
        <v>3</v>
      </c>
      <c r="E11" s="68" t="s">
        <v>132</v>
      </c>
      <c r="F11" s="69">
        <v>35</v>
      </c>
      <c r="G11" s="66"/>
      <c r="H11" s="70"/>
      <c r="I11" s="71"/>
      <c r="J11" s="71"/>
      <c r="K11" s="35" t="s">
        <v>65</v>
      </c>
      <c r="L11" s="79">
        <v>11</v>
      </c>
      <c r="M11" s="79"/>
      <c r="N11" s="73"/>
      <c r="O11" s="81" t="s">
        <v>423</v>
      </c>
      <c r="P11" s="83">
        <v>44117.43375</v>
      </c>
      <c r="Q11" s="81" t="s">
        <v>424</v>
      </c>
      <c r="R11" s="85" t="str">
        <f>HYPERLINK("https://developer.cisco.com/devnetcreate/2020?utm_campaign=devnetcreate21&amp;utm_source=mediabuy&amp;utm_medium=mediabuy-devvie")</f>
        <v>https://developer.cisco.com/devnetcreate/2020?utm_campaign=devnetcreate21&amp;utm_source=mediabuy&amp;utm_medium=mediabuy-devvie</v>
      </c>
      <c r="S11" s="81" t="s">
        <v>427</v>
      </c>
      <c r="T11" s="81" t="s">
        <v>429</v>
      </c>
      <c r="U11" s="81"/>
      <c r="V11" s="85" t="str">
        <f>HYPERLINK("https://pbs.twimg.com/profile_images/1314729829401604096/totY6mlE_normal.jpg")</f>
        <v>https://pbs.twimg.com/profile_images/1314729829401604096/totY6mlE_normal.jpg</v>
      </c>
      <c r="W11" s="83">
        <v>44117.43375</v>
      </c>
      <c r="X11" s="87">
        <v>44117</v>
      </c>
      <c r="Y11" s="89" t="s">
        <v>437</v>
      </c>
      <c r="Z11" s="85" t="str">
        <f>HYPERLINK("https://twitter.com/ludovicdew/status/1315961630530961409")</f>
        <v>https://twitter.com/ludovicdew/status/1315961630530961409</v>
      </c>
      <c r="AA11" s="81"/>
      <c r="AB11" s="81"/>
      <c r="AC11" s="89" t="s">
        <v>626</v>
      </c>
      <c r="AD11" s="81"/>
      <c r="AE11" s="81" t="b">
        <v>0</v>
      </c>
      <c r="AF11" s="81">
        <v>0</v>
      </c>
      <c r="AG11" s="89" t="s">
        <v>809</v>
      </c>
      <c r="AH11" s="81" t="b">
        <v>0</v>
      </c>
      <c r="AI11" s="81" t="s">
        <v>810</v>
      </c>
      <c r="AJ11" s="81"/>
      <c r="AK11" s="89" t="s">
        <v>809</v>
      </c>
      <c r="AL11" s="81" t="b">
        <v>0</v>
      </c>
      <c r="AM11" s="81">
        <v>287</v>
      </c>
      <c r="AN11" s="89" t="s">
        <v>805</v>
      </c>
      <c r="AO11" s="81" t="s">
        <v>813</v>
      </c>
      <c r="AP11" s="81" t="b">
        <v>0</v>
      </c>
      <c r="AQ11" s="89" t="s">
        <v>805</v>
      </c>
      <c r="AR11" s="81"/>
      <c r="AS11" s="81">
        <v>1</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2</v>
      </c>
      <c r="BG11" s="50">
        <v>4.545454545454546</v>
      </c>
      <c r="BH11" s="49">
        <v>0</v>
      </c>
      <c r="BI11" s="50">
        <v>0</v>
      </c>
      <c r="BJ11" s="49">
        <v>0</v>
      </c>
      <c r="BK11" s="50">
        <v>0</v>
      </c>
      <c r="BL11" s="49">
        <v>42</v>
      </c>
      <c r="BM11" s="50">
        <v>95.45454545454545</v>
      </c>
      <c r="BN11" s="49">
        <v>44</v>
      </c>
    </row>
    <row r="12" spans="1:66" ht="15">
      <c r="A12" s="65" t="s">
        <v>242</v>
      </c>
      <c r="B12" s="65" t="s">
        <v>420</v>
      </c>
      <c r="C12" s="66" t="s">
        <v>9066</v>
      </c>
      <c r="D12" s="67">
        <v>3</v>
      </c>
      <c r="E12" s="68" t="s">
        <v>132</v>
      </c>
      <c r="F12" s="69">
        <v>35</v>
      </c>
      <c r="G12" s="66"/>
      <c r="H12" s="70"/>
      <c r="I12" s="71"/>
      <c r="J12" s="71"/>
      <c r="K12" s="35" t="s">
        <v>65</v>
      </c>
      <c r="L12" s="79">
        <v>12</v>
      </c>
      <c r="M12" s="79"/>
      <c r="N12" s="73"/>
      <c r="O12" s="81" t="s">
        <v>423</v>
      </c>
      <c r="P12" s="83">
        <v>44117.434432870374</v>
      </c>
      <c r="Q12" s="81" t="s">
        <v>424</v>
      </c>
      <c r="R12" s="85" t="str">
        <f>HYPERLINK("https://developer.cisco.com/devnetcreate/2020?utm_campaign=devnetcreate21&amp;utm_source=mediabuy&amp;utm_medium=mediabuy-devvie")</f>
        <v>https://developer.cisco.com/devnetcreate/2020?utm_campaign=devnetcreate21&amp;utm_source=mediabuy&amp;utm_medium=mediabuy-devvie</v>
      </c>
      <c r="S12" s="81" t="s">
        <v>427</v>
      </c>
      <c r="T12" s="81" t="s">
        <v>429</v>
      </c>
      <c r="U12" s="81"/>
      <c r="V12" s="85" t="str">
        <f>HYPERLINK("https://pbs.twimg.com/profile_images/1319234501277483014/W3ngPFlP_normal.jpg")</f>
        <v>https://pbs.twimg.com/profile_images/1319234501277483014/W3ngPFlP_normal.jpg</v>
      </c>
      <c r="W12" s="83">
        <v>44117.434432870374</v>
      </c>
      <c r="X12" s="87">
        <v>44117</v>
      </c>
      <c r="Y12" s="89" t="s">
        <v>438</v>
      </c>
      <c r="Z12" s="85" t="str">
        <f>HYPERLINK("https://twitter.com/bozhan_yx/status/1315961875096502273")</f>
        <v>https://twitter.com/bozhan_yx/status/1315961875096502273</v>
      </c>
      <c r="AA12" s="81"/>
      <c r="AB12" s="81"/>
      <c r="AC12" s="89" t="s">
        <v>627</v>
      </c>
      <c r="AD12" s="81"/>
      <c r="AE12" s="81" t="b">
        <v>0</v>
      </c>
      <c r="AF12" s="81">
        <v>0</v>
      </c>
      <c r="AG12" s="89" t="s">
        <v>809</v>
      </c>
      <c r="AH12" s="81" t="b">
        <v>0</v>
      </c>
      <c r="AI12" s="81" t="s">
        <v>810</v>
      </c>
      <c r="AJ12" s="81"/>
      <c r="AK12" s="89" t="s">
        <v>809</v>
      </c>
      <c r="AL12" s="81" t="b">
        <v>0</v>
      </c>
      <c r="AM12" s="81">
        <v>287</v>
      </c>
      <c r="AN12" s="89" t="s">
        <v>805</v>
      </c>
      <c r="AO12" s="81" t="s">
        <v>813</v>
      </c>
      <c r="AP12" s="81" t="b">
        <v>0</v>
      </c>
      <c r="AQ12" s="89" t="s">
        <v>805</v>
      </c>
      <c r="AR12" s="81"/>
      <c r="AS12" s="81">
        <v>1</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2</v>
      </c>
      <c r="BG12" s="50">
        <v>4.545454545454546</v>
      </c>
      <c r="BH12" s="49">
        <v>0</v>
      </c>
      <c r="BI12" s="50">
        <v>0</v>
      </c>
      <c r="BJ12" s="49">
        <v>0</v>
      </c>
      <c r="BK12" s="50">
        <v>0</v>
      </c>
      <c r="BL12" s="49">
        <v>42</v>
      </c>
      <c r="BM12" s="50">
        <v>95.45454545454545</v>
      </c>
      <c r="BN12" s="49">
        <v>44</v>
      </c>
    </row>
    <row r="13" spans="1:66" ht="15">
      <c r="A13" s="65" t="s">
        <v>243</v>
      </c>
      <c r="B13" s="65" t="s">
        <v>420</v>
      </c>
      <c r="C13" s="66" t="s">
        <v>9066</v>
      </c>
      <c r="D13" s="67">
        <v>3</v>
      </c>
      <c r="E13" s="68" t="s">
        <v>132</v>
      </c>
      <c r="F13" s="69">
        <v>35</v>
      </c>
      <c r="G13" s="66"/>
      <c r="H13" s="70"/>
      <c r="I13" s="71"/>
      <c r="J13" s="71"/>
      <c r="K13" s="35" t="s">
        <v>65</v>
      </c>
      <c r="L13" s="79">
        <v>13</v>
      </c>
      <c r="M13" s="79"/>
      <c r="N13" s="73"/>
      <c r="O13" s="81" t="s">
        <v>423</v>
      </c>
      <c r="P13" s="83">
        <v>44117.43449074074</v>
      </c>
      <c r="Q13" s="81" t="s">
        <v>424</v>
      </c>
      <c r="R13" s="85" t="str">
        <f>HYPERLINK("https://developer.cisco.com/devnetcreate/2020?utm_campaign=devnetcreate21&amp;utm_source=mediabuy&amp;utm_medium=mediabuy-devvie")</f>
        <v>https://developer.cisco.com/devnetcreate/2020?utm_campaign=devnetcreate21&amp;utm_source=mediabuy&amp;utm_medium=mediabuy-devvie</v>
      </c>
      <c r="S13" s="81" t="s">
        <v>427</v>
      </c>
      <c r="T13" s="81" t="s">
        <v>429</v>
      </c>
      <c r="U13" s="81"/>
      <c r="V13" s="85" t="str">
        <f>HYPERLINK("https://pbs.twimg.com/profile_images/1315286275876777985/qTN9utGR_normal.jpg")</f>
        <v>https://pbs.twimg.com/profile_images/1315286275876777985/qTN9utGR_normal.jpg</v>
      </c>
      <c r="W13" s="83">
        <v>44117.43449074074</v>
      </c>
      <c r="X13" s="87">
        <v>44117</v>
      </c>
      <c r="Y13" s="89" t="s">
        <v>439</v>
      </c>
      <c r="Z13" s="85" t="str">
        <f>HYPERLINK("https://twitter.com/hafifahm723/status/1315961898488094726")</f>
        <v>https://twitter.com/hafifahm723/status/1315961898488094726</v>
      </c>
      <c r="AA13" s="81"/>
      <c r="AB13" s="81"/>
      <c r="AC13" s="89" t="s">
        <v>628</v>
      </c>
      <c r="AD13" s="81"/>
      <c r="AE13" s="81" t="b">
        <v>0</v>
      </c>
      <c r="AF13" s="81">
        <v>0</v>
      </c>
      <c r="AG13" s="89" t="s">
        <v>809</v>
      </c>
      <c r="AH13" s="81" t="b">
        <v>0</v>
      </c>
      <c r="AI13" s="81" t="s">
        <v>810</v>
      </c>
      <c r="AJ13" s="81"/>
      <c r="AK13" s="89" t="s">
        <v>809</v>
      </c>
      <c r="AL13" s="81" t="b">
        <v>0</v>
      </c>
      <c r="AM13" s="81">
        <v>287</v>
      </c>
      <c r="AN13" s="89" t="s">
        <v>805</v>
      </c>
      <c r="AO13" s="81" t="s">
        <v>813</v>
      </c>
      <c r="AP13" s="81" t="b">
        <v>0</v>
      </c>
      <c r="AQ13" s="89" t="s">
        <v>805</v>
      </c>
      <c r="AR13" s="81"/>
      <c r="AS13" s="81">
        <v>1</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v>2</v>
      </c>
      <c r="BG13" s="50">
        <v>4.545454545454546</v>
      </c>
      <c r="BH13" s="49">
        <v>0</v>
      </c>
      <c r="BI13" s="50">
        <v>0</v>
      </c>
      <c r="BJ13" s="49">
        <v>0</v>
      </c>
      <c r="BK13" s="50">
        <v>0</v>
      </c>
      <c r="BL13" s="49">
        <v>42</v>
      </c>
      <c r="BM13" s="50">
        <v>95.45454545454545</v>
      </c>
      <c r="BN13" s="49">
        <v>44</v>
      </c>
    </row>
    <row r="14" spans="1:66" ht="15">
      <c r="A14" s="65" t="s">
        <v>244</v>
      </c>
      <c r="B14" s="65" t="s">
        <v>420</v>
      </c>
      <c r="C14" s="66" t="s">
        <v>9066</v>
      </c>
      <c r="D14" s="67">
        <v>3</v>
      </c>
      <c r="E14" s="68" t="s">
        <v>132</v>
      </c>
      <c r="F14" s="69">
        <v>35</v>
      </c>
      <c r="G14" s="66"/>
      <c r="H14" s="70"/>
      <c r="I14" s="71"/>
      <c r="J14" s="71"/>
      <c r="K14" s="35" t="s">
        <v>65</v>
      </c>
      <c r="L14" s="79">
        <v>14</v>
      </c>
      <c r="M14" s="79"/>
      <c r="N14" s="73"/>
      <c r="O14" s="81" t="s">
        <v>423</v>
      </c>
      <c r="P14" s="83">
        <v>44117.434895833336</v>
      </c>
      <c r="Q14" s="81" t="s">
        <v>424</v>
      </c>
      <c r="R14" s="85" t="str">
        <f>HYPERLINK("https://developer.cisco.com/devnetcreate/2020?utm_campaign=devnetcreate21&amp;utm_source=mediabuy&amp;utm_medium=mediabuy-devvie")</f>
        <v>https://developer.cisco.com/devnetcreate/2020?utm_campaign=devnetcreate21&amp;utm_source=mediabuy&amp;utm_medium=mediabuy-devvie</v>
      </c>
      <c r="S14" s="81" t="s">
        <v>427</v>
      </c>
      <c r="T14" s="81" t="s">
        <v>429</v>
      </c>
      <c r="U14" s="81"/>
      <c r="V14" s="85" t="str">
        <f>HYPERLINK("https://pbs.twimg.com/profile_images/541727435180765184/lm3JeeoG_normal.jpeg")</f>
        <v>https://pbs.twimg.com/profile_images/541727435180765184/lm3JeeoG_normal.jpeg</v>
      </c>
      <c r="W14" s="83">
        <v>44117.434895833336</v>
      </c>
      <c r="X14" s="87">
        <v>44117</v>
      </c>
      <c r="Y14" s="89" t="s">
        <v>440</v>
      </c>
      <c r="Z14" s="85" t="str">
        <f>HYPERLINK("https://twitter.com/teresamdvignola/status/1315962046572302336")</f>
        <v>https://twitter.com/teresamdvignola/status/1315962046572302336</v>
      </c>
      <c r="AA14" s="81"/>
      <c r="AB14" s="81"/>
      <c r="AC14" s="89" t="s">
        <v>629</v>
      </c>
      <c r="AD14" s="81"/>
      <c r="AE14" s="81" t="b">
        <v>0</v>
      </c>
      <c r="AF14" s="81">
        <v>0</v>
      </c>
      <c r="AG14" s="89" t="s">
        <v>809</v>
      </c>
      <c r="AH14" s="81" t="b">
        <v>0</v>
      </c>
      <c r="AI14" s="81" t="s">
        <v>810</v>
      </c>
      <c r="AJ14" s="81"/>
      <c r="AK14" s="89" t="s">
        <v>809</v>
      </c>
      <c r="AL14" s="81" t="b">
        <v>0</v>
      </c>
      <c r="AM14" s="81">
        <v>287</v>
      </c>
      <c r="AN14" s="89" t="s">
        <v>805</v>
      </c>
      <c r="AO14" s="81" t="s">
        <v>813</v>
      </c>
      <c r="AP14" s="81" t="b">
        <v>0</v>
      </c>
      <c r="AQ14" s="89" t="s">
        <v>805</v>
      </c>
      <c r="AR14" s="81"/>
      <c r="AS14" s="81">
        <v>1</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2</v>
      </c>
      <c r="BG14" s="50">
        <v>4.545454545454546</v>
      </c>
      <c r="BH14" s="49">
        <v>0</v>
      </c>
      <c r="BI14" s="50">
        <v>0</v>
      </c>
      <c r="BJ14" s="49">
        <v>0</v>
      </c>
      <c r="BK14" s="50">
        <v>0</v>
      </c>
      <c r="BL14" s="49">
        <v>42</v>
      </c>
      <c r="BM14" s="50">
        <v>95.45454545454545</v>
      </c>
      <c r="BN14" s="49">
        <v>44</v>
      </c>
    </row>
    <row r="15" spans="1:66" ht="15">
      <c r="A15" s="65" t="s">
        <v>245</v>
      </c>
      <c r="B15" s="65" t="s">
        <v>420</v>
      </c>
      <c r="C15" s="66" t="s">
        <v>9066</v>
      </c>
      <c r="D15" s="67">
        <v>3</v>
      </c>
      <c r="E15" s="68" t="s">
        <v>132</v>
      </c>
      <c r="F15" s="69">
        <v>35</v>
      </c>
      <c r="G15" s="66"/>
      <c r="H15" s="70"/>
      <c r="I15" s="71"/>
      <c r="J15" s="71"/>
      <c r="K15" s="35" t="s">
        <v>65</v>
      </c>
      <c r="L15" s="79">
        <v>15</v>
      </c>
      <c r="M15" s="79"/>
      <c r="N15" s="73"/>
      <c r="O15" s="81" t="s">
        <v>423</v>
      </c>
      <c r="P15" s="83">
        <v>44117.435648148145</v>
      </c>
      <c r="Q15" s="81" t="s">
        <v>424</v>
      </c>
      <c r="R15" s="85" t="str">
        <f>HYPERLINK("https://developer.cisco.com/devnetcreate/2020?utm_campaign=devnetcreate21&amp;utm_source=mediabuy&amp;utm_medium=mediabuy-devvie")</f>
        <v>https://developer.cisco.com/devnetcreate/2020?utm_campaign=devnetcreate21&amp;utm_source=mediabuy&amp;utm_medium=mediabuy-devvie</v>
      </c>
      <c r="S15" s="81" t="s">
        <v>427</v>
      </c>
      <c r="T15" s="81" t="s">
        <v>429</v>
      </c>
      <c r="U15" s="81"/>
      <c r="V15" s="85" t="str">
        <f>HYPERLINK("https://pbs.twimg.com/profile_images/1315677178487476224/nDa4p8hv_normal.jpg")</f>
        <v>https://pbs.twimg.com/profile_images/1315677178487476224/nDa4p8hv_normal.jpg</v>
      </c>
      <c r="W15" s="83">
        <v>44117.435648148145</v>
      </c>
      <c r="X15" s="87">
        <v>44117</v>
      </c>
      <c r="Y15" s="89" t="s">
        <v>441</v>
      </c>
      <c r="Z15" s="85" t="str">
        <f>HYPERLINK("https://twitter.com/angelinadeny/status/1315962318467944448")</f>
        <v>https://twitter.com/angelinadeny/status/1315962318467944448</v>
      </c>
      <c r="AA15" s="81"/>
      <c r="AB15" s="81"/>
      <c r="AC15" s="89" t="s">
        <v>630</v>
      </c>
      <c r="AD15" s="81"/>
      <c r="AE15" s="81" t="b">
        <v>0</v>
      </c>
      <c r="AF15" s="81">
        <v>0</v>
      </c>
      <c r="AG15" s="89" t="s">
        <v>809</v>
      </c>
      <c r="AH15" s="81" t="b">
        <v>0</v>
      </c>
      <c r="AI15" s="81" t="s">
        <v>810</v>
      </c>
      <c r="AJ15" s="81"/>
      <c r="AK15" s="89" t="s">
        <v>809</v>
      </c>
      <c r="AL15" s="81" t="b">
        <v>0</v>
      </c>
      <c r="AM15" s="81">
        <v>287</v>
      </c>
      <c r="AN15" s="89" t="s">
        <v>805</v>
      </c>
      <c r="AO15" s="81" t="s">
        <v>813</v>
      </c>
      <c r="AP15" s="81" t="b">
        <v>0</v>
      </c>
      <c r="AQ15" s="89" t="s">
        <v>805</v>
      </c>
      <c r="AR15" s="81"/>
      <c r="AS15" s="81">
        <v>1</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v>2</v>
      </c>
      <c r="BG15" s="50">
        <v>4.545454545454546</v>
      </c>
      <c r="BH15" s="49">
        <v>0</v>
      </c>
      <c r="BI15" s="50">
        <v>0</v>
      </c>
      <c r="BJ15" s="49">
        <v>0</v>
      </c>
      <c r="BK15" s="50">
        <v>0</v>
      </c>
      <c r="BL15" s="49">
        <v>42</v>
      </c>
      <c r="BM15" s="50">
        <v>95.45454545454545</v>
      </c>
      <c r="BN15" s="49">
        <v>44</v>
      </c>
    </row>
    <row r="16" spans="1:66" ht="15">
      <c r="A16" s="65" t="s">
        <v>246</v>
      </c>
      <c r="B16" s="65" t="s">
        <v>420</v>
      </c>
      <c r="C16" s="66" t="s">
        <v>9066</v>
      </c>
      <c r="D16" s="67">
        <v>3</v>
      </c>
      <c r="E16" s="68" t="s">
        <v>132</v>
      </c>
      <c r="F16" s="69">
        <v>35</v>
      </c>
      <c r="G16" s="66"/>
      <c r="H16" s="70"/>
      <c r="I16" s="71"/>
      <c r="J16" s="71"/>
      <c r="K16" s="35" t="s">
        <v>65</v>
      </c>
      <c r="L16" s="79">
        <v>16</v>
      </c>
      <c r="M16" s="79"/>
      <c r="N16" s="73"/>
      <c r="O16" s="81" t="s">
        <v>423</v>
      </c>
      <c r="P16" s="83">
        <v>44117.43907407407</v>
      </c>
      <c r="Q16" s="81" t="s">
        <v>424</v>
      </c>
      <c r="R16" s="85" t="str">
        <f>HYPERLINK("https://developer.cisco.com/devnetcreate/2020?utm_campaign=devnetcreate21&amp;utm_source=mediabuy&amp;utm_medium=mediabuy-devvie")</f>
        <v>https://developer.cisco.com/devnetcreate/2020?utm_campaign=devnetcreate21&amp;utm_source=mediabuy&amp;utm_medium=mediabuy-devvie</v>
      </c>
      <c r="S16" s="81" t="s">
        <v>427</v>
      </c>
      <c r="T16" s="81" t="s">
        <v>429</v>
      </c>
      <c r="U16" s="81"/>
      <c r="V16" s="85" t="str">
        <f>HYPERLINK("https://pbs.twimg.com/profile_images/1283730827600228357/N5GTlK20_normal.jpg")</f>
        <v>https://pbs.twimg.com/profile_images/1283730827600228357/N5GTlK20_normal.jpg</v>
      </c>
      <c r="W16" s="83">
        <v>44117.43907407407</v>
      </c>
      <c r="X16" s="87">
        <v>44117</v>
      </c>
      <c r="Y16" s="89" t="s">
        <v>442</v>
      </c>
      <c r="Z16" s="85" t="str">
        <f>HYPERLINK("https://twitter.com/mmone82325779/status/1315963560724295680")</f>
        <v>https://twitter.com/mmone82325779/status/1315963560724295680</v>
      </c>
      <c r="AA16" s="81"/>
      <c r="AB16" s="81"/>
      <c r="AC16" s="89" t="s">
        <v>631</v>
      </c>
      <c r="AD16" s="81"/>
      <c r="AE16" s="81" t="b">
        <v>0</v>
      </c>
      <c r="AF16" s="81">
        <v>0</v>
      </c>
      <c r="AG16" s="89" t="s">
        <v>809</v>
      </c>
      <c r="AH16" s="81" t="b">
        <v>0</v>
      </c>
      <c r="AI16" s="81" t="s">
        <v>810</v>
      </c>
      <c r="AJ16" s="81"/>
      <c r="AK16" s="89" t="s">
        <v>809</v>
      </c>
      <c r="AL16" s="81" t="b">
        <v>0</v>
      </c>
      <c r="AM16" s="81">
        <v>287</v>
      </c>
      <c r="AN16" s="89" t="s">
        <v>805</v>
      </c>
      <c r="AO16" s="81" t="s">
        <v>815</v>
      </c>
      <c r="AP16" s="81" t="b">
        <v>0</v>
      </c>
      <c r="AQ16" s="89" t="s">
        <v>805</v>
      </c>
      <c r="AR16" s="81"/>
      <c r="AS16" s="81">
        <v>1</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v>2</v>
      </c>
      <c r="BG16" s="50">
        <v>4.545454545454546</v>
      </c>
      <c r="BH16" s="49">
        <v>0</v>
      </c>
      <c r="BI16" s="50">
        <v>0</v>
      </c>
      <c r="BJ16" s="49">
        <v>0</v>
      </c>
      <c r="BK16" s="50">
        <v>0</v>
      </c>
      <c r="BL16" s="49">
        <v>42</v>
      </c>
      <c r="BM16" s="50">
        <v>95.45454545454545</v>
      </c>
      <c r="BN16" s="49">
        <v>44</v>
      </c>
    </row>
    <row r="17" spans="1:66" ht="15">
      <c r="A17" s="65" t="s">
        <v>247</v>
      </c>
      <c r="B17" s="65" t="s">
        <v>420</v>
      </c>
      <c r="C17" s="66" t="s">
        <v>9066</v>
      </c>
      <c r="D17" s="67">
        <v>3</v>
      </c>
      <c r="E17" s="68" t="s">
        <v>132</v>
      </c>
      <c r="F17" s="69">
        <v>35</v>
      </c>
      <c r="G17" s="66"/>
      <c r="H17" s="70"/>
      <c r="I17" s="71"/>
      <c r="J17" s="71"/>
      <c r="K17" s="35" t="s">
        <v>65</v>
      </c>
      <c r="L17" s="79">
        <v>17</v>
      </c>
      <c r="M17" s="79"/>
      <c r="N17" s="73"/>
      <c r="O17" s="81" t="s">
        <v>423</v>
      </c>
      <c r="P17" s="83">
        <v>44117.43951388889</v>
      </c>
      <c r="Q17" s="81" t="s">
        <v>424</v>
      </c>
      <c r="R17" s="85" t="str">
        <f>HYPERLINK("https://developer.cisco.com/devnetcreate/2020?utm_campaign=devnetcreate21&amp;utm_source=mediabuy&amp;utm_medium=mediabuy-devvie")</f>
        <v>https://developer.cisco.com/devnetcreate/2020?utm_campaign=devnetcreate21&amp;utm_source=mediabuy&amp;utm_medium=mediabuy-devvie</v>
      </c>
      <c r="S17" s="81" t="s">
        <v>427</v>
      </c>
      <c r="T17" s="81" t="s">
        <v>429</v>
      </c>
      <c r="U17" s="81"/>
      <c r="V17" s="85" t="str">
        <f>HYPERLINK("https://pbs.twimg.com/profile_images/1292663508383854592/WgrlCASb_normal.jpg")</f>
        <v>https://pbs.twimg.com/profile_images/1292663508383854592/WgrlCASb_normal.jpg</v>
      </c>
      <c r="W17" s="83">
        <v>44117.43951388889</v>
      </c>
      <c r="X17" s="87">
        <v>44117</v>
      </c>
      <c r="Y17" s="89" t="s">
        <v>443</v>
      </c>
      <c r="Z17" s="85" t="str">
        <f>HYPERLINK("https://twitter.com/suvashisv/status/1315963719352942598")</f>
        <v>https://twitter.com/suvashisv/status/1315963719352942598</v>
      </c>
      <c r="AA17" s="81"/>
      <c r="AB17" s="81"/>
      <c r="AC17" s="89" t="s">
        <v>632</v>
      </c>
      <c r="AD17" s="81"/>
      <c r="AE17" s="81" t="b">
        <v>0</v>
      </c>
      <c r="AF17" s="81">
        <v>0</v>
      </c>
      <c r="AG17" s="89" t="s">
        <v>809</v>
      </c>
      <c r="AH17" s="81" t="b">
        <v>0</v>
      </c>
      <c r="AI17" s="81" t="s">
        <v>810</v>
      </c>
      <c r="AJ17" s="81"/>
      <c r="AK17" s="89" t="s">
        <v>809</v>
      </c>
      <c r="AL17" s="81" t="b">
        <v>0</v>
      </c>
      <c r="AM17" s="81">
        <v>287</v>
      </c>
      <c r="AN17" s="89" t="s">
        <v>805</v>
      </c>
      <c r="AO17" s="81" t="s">
        <v>813</v>
      </c>
      <c r="AP17" s="81" t="b">
        <v>0</v>
      </c>
      <c r="AQ17" s="89" t="s">
        <v>805</v>
      </c>
      <c r="AR17" s="81"/>
      <c r="AS17" s="81">
        <v>1</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v>2</v>
      </c>
      <c r="BG17" s="50">
        <v>4.545454545454546</v>
      </c>
      <c r="BH17" s="49">
        <v>0</v>
      </c>
      <c r="BI17" s="50">
        <v>0</v>
      </c>
      <c r="BJ17" s="49">
        <v>0</v>
      </c>
      <c r="BK17" s="50">
        <v>0</v>
      </c>
      <c r="BL17" s="49">
        <v>42</v>
      </c>
      <c r="BM17" s="50">
        <v>95.45454545454545</v>
      </c>
      <c r="BN17" s="49">
        <v>44</v>
      </c>
    </row>
    <row r="18" spans="1:66" ht="15">
      <c r="A18" s="65" t="s">
        <v>248</v>
      </c>
      <c r="B18" s="65" t="s">
        <v>420</v>
      </c>
      <c r="C18" s="66" t="s">
        <v>9066</v>
      </c>
      <c r="D18" s="67">
        <v>3</v>
      </c>
      <c r="E18" s="68" t="s">
        <v>132</v>
      </c>
      <c r="F18" s="69">
        <v>35</v>
      </c>
      <c r="G18" s="66"/>
      <c r="H18" s="70"/>
      <c r="I18" s="71"/>
      <c r="J18" s="71"/>
      <c r="K18" s="35" t="s">
        <v>65</v>
      </c>
      <c r="L18" s="79">
        <v>18</v>
      </c>
      <c r="M18" s="79"/>
      <c r="N18" s="73"/>
      <c r="O18" s="81" t="s">
        <v>423</v>
      </c>
      <c r="P18" s="83">
        <v>44117.4396412037</v>
      </c>
      <c r="Q18" s="81" t="s">
        <v>424</v>
      </c>
      <c r="R18" s="85" t="str">
        <f>HYPERLINK("https://developer.cisco.com/devnetcreate/2020?utm_campaign=devnetcreate21&amp;utm_source=mediabuy&amp;utm_medium=mediabuy-devvie")</f>
        <v>https://developer.cisco.com/devnetcreate/2020?utm_campaign=devnetcreate21&amp;utm_source=mediabuy&amp;utm_medium=mediabuy-devvie</v>
      </c>
      <c r="S18" s="81" t="s">
        <v>427</v>
      </c>
      <c r="T18" s="81" t="s">
        <v>429</v>
      </c>
      <c r="U18" s="81"/>
      <c r="V18" s="85" t="str">
        <f>HYPERLINK("https://pbs.twimg.com/profile_images/1319063121080799235/6iUybBuP_normal.jpg")</f>
        <v>https://pbs.twimg.com/profile_images/1319063121080799235/6iUybBuP_normal.jpg</v>
      </c>
      <c r="W18" s="83">
        <v>44117.4396412037</v>
      </c>
      <c r="X18" s="87">
        <v>44117</v>
      </c>
      <c r="Y18" s="89" t="s">
        <v>444</v>
      </c>
      <c r="Z18" s="85" t="str">
        <f>HYPERLINK("https://twitter.com/draftsmanwolf/status/1315963764752240641")</f>
        <v>https://twitter.com/draftsmanwolf/status/1315963764752240641</v>
      </c>
      <c r="AA18" s="81"/>
      <c r="AB18" s="81"/>
      <c r="AC18" s="89" t="s">
        <v>633</v>
      </c>
      <c r="AD18" s="81"/>
      <c r="AE18" s="81" t="b">
        <v>0</v>
      </c>
      <c r="AF18" s="81">
        <v>0</v>
      </c>
      <c r="AG18" s="89" t="s">
        <v>809</v>
      </c>
      <c r="AH18" s="81" t="b">
        <v>0</v>
      </c>
      <c r="AI18" s="81" t="s">
        <v>810</v>
      </c>
      <c r="AJ18" s="81"/>
      <c r="AK18" s="89" t="s">
        <v>809</v>
      </c>
      <c r="AL18" s="81" t="b">
        <v>0</v>
      </c>
      <c r="AM18" s="81">
        <v>287</v>
      </c>
      <c r="AN18" s="89" t="s">
        <v>805</v>
      </c>
      <c r="AO18" s="81" t="s">
        <v>815</v>
      </c>
      <c r="AP18" s="81" t="b">
        <v>0</v>
      </c>
      <c r="AQ18" s="89" t="s">
        <v>805</v>
      </c>
      <c r="AR18" s="81"/>
      <c r="AS18" s="81">
        <v>1</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v>2</v>
      </c>
      <c r="BG18" s="50">
        <v>4.545454545454546</v>
      </c>
      <c r="BH18" s="49">
        <v>0</v>
      </c>
      <c r="BI18" s="50">
        <v>0</v>
      </c>
      <c r="BJ18" s="49">
        <v>0</v>
      </c>
      <c r="BK18" s="50">
        <v>0</v>
      </c>
      <c r="BL18" s="49">
        <v>42</v>
      </c>
      <c r="BM18" s="50">
        <v>95.45454545454545</v>
      </c>
      <c r="BN18" s="49">
        <v>44</v>
      </c>
    </row>
    <row r="19" spans="1:66" ht="15">
      <c r="A19" s="65" t="s">
        <v>249</v>
      </c>
      <c r="B19" s="65" t="s">
        <v>420</v>
      </c>
      <c r="C19" s="66" t="s">
        <v>9066</v>
      </c>
      <c r="D19" s="67">
        <v>3</v>
      </c>
      <c r="E19" s="68" t="s">
        <v>132</v>
      </c>
      <c r="F19" s="69">
        <v>35</v>
      </c>
      <c r="G19" s="66"/>
      <c r="H19" s="70"/>
      <c r="I19" s="71"/>
      <c r="J19" s="71"/>
      <c r="K19" s="35" t="s">
        <v>65</v>
      </c>
      <c r="L19" s="79">
        <v>19</v>
      </c>
      <c r="M19" s="79"/>
      <c r="N19" s="73"/>
      <c r="O19" s="81" t="s">
        <v>423</v>
      </c>
      <c r="P19" s="83">
        <v>44117.43997685185</v>
      </c>
      <c r="Q19" s="81" t="s">
        <v>424</v>
      </c>
      <c r="R19" s="85" t="str">
        <f>HYPERLINK("https://developer.cisco.com/devnetcreate/2020?utm_campaign=devnetcreate21&amp;utm_source=mediabuy&amp;utm_medium=mediabuy-devvie")</f>
        <v>https://developer.cisco.com/devnetcreate/2020?utm_campaign=devnetcreate21&amp;utm_source=mediabuy&amp;utm_medium=mediabuy-devvie</v>
      </c>
      <c r="S19" s="81" t="s">
        <v>427</v>
      </c>
      <c r="T19" s="81" t="s">
        <v>429</v>
      </c>
      <c r="U19" s="81"/>
      <c r="V19" s="85" t="str">
        <f>HYPERLINK("https://pbs.twimg.com/profile_images/1036055686126415873/w9evrtPN_normal.jpg")</f>
        <v>https://pbs.twimg.com/profile_images/1036055686126415873/w9evrtPN_normal.jpg</v>
      </c>
      <c r="W19" s="83">
        <v>44117.43997685185</v>
      </c>
      <c r="X19" s="87">
        <v>44117</v>
      </c>
      <c r="Y19" s="89" t="s">
        <v>445</v>
      </c>
      <c r="Z19" s="85" t="str">
        <f>HYPERLINK("https://twitter.com/correaflavio/status/1315963886806462467")</f>
        <v>https://twitter.com/correaflavio/status/1315963886806462467</v>
      </c>
      <c r="AA19" s="81"/>
      <c r="AB19" s="81"/>
      <c r="AC19" s="89" t="s">
        <v>634</v>
      </c>
      <c r="AD19" s="81"/>
      <c r="AE19" s="81" t="b">
        <v>0</v>
      </c>
      <c r="AF19" s="81">
        <v>0</v>
      </c>
      <c r="AG19" s="89" t="s">
        <v>809</v>
      </c>
      <c r="AH19" s="81" t="b">
        <v>0</v>
      </c>
      <c r="AI19" s="81" t="s">
        <v>810</v>
      </c>
      <c r="AJ19" s="81"/>
      <c r="AK19" s="89" t="s">
        <v>809</v>
      </c>
      <c r="AL19" s="81" t="b">
        <v>0</v>
      </c>
      <c r="AM19" s="81">
        <v>287</v>
      </c>
      <c r="AN19" s="89" t="s">
        <v>805</v>
      </c>
      <c r="AO19" s="81" t="s">
        <v>815</v>
      </c>
      <c r="AP19" s="81" t="b">
        <v>0</v>
      </c>
      <c r="AQ19" s="89" t="s">
        <v>805</v>
      </c>
      <c r="AR19" s="81"/>
      <c r="AS19" s="81">
        <v>1</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2</v>
      </c>
      <c r="BG19" s="50">
        <v>4.545454545454546</v>
      </c>
      <c r="BH19" s="49">
        <v>0</v>
      </c>
      <c r="BI19" s="50">
        <v>0</v>
      </c>
      <c r="BJ19" s="49">
        <v>0</v>
      </c>
      <c r="BK19" s="50">
        <v>0</v>
      </c>
      <c r="BL19" s="49">
        <v>42</v>
      </c>
      <c r="BM19" s="50">
        <v>95.45454545454545</v>
      </c>
      <c r="BN19" s="49">
        <v>44</v>
      </c>
    </row>
    <row r="20" spans="1:66" ht="15">
      <c r="A20" s="65" t="s">
        <v>250</v>
      </c>
      <c r="B20" s="65" t="s">
        <v>420</v>
      </c>
      <c r="C20" s="66" t="s">
        <v>9066</v>
      </c>
      <c r="D20" s="67">
        <v>3</v>
      </c>
      <c r="E20" s="68" t="s">
        <v>132</v>
      </c>
      <c r="F20" s="69">
        <v>35</v>
      </c>
      <c r="G20" s="66"/>
      <c r="H20" s="70"/>
      <c r="I20" s="71"/>
      <c r="J20" s="71"/>
      <c r="K20" s="35" t="s">
        <v>65</v>
      </c>
      <c r="L20" s="79">
        <v>20</v>
      </c>
      <c r="M20" s="79"/>
      <c r="N20" s="73"/>
      <c r="O20" s="81" t="s">
        <v>423</v>
      </c>
      <c r="P20" s="83">
        <v>44117.44069444444</v>
      </c>
      <c r="Q20" s="81" t="s">
        <v>424</v>
      </c>
      <c r="R20" s="85" t="str">
        <f>HYPERLINK("https://developer.cisco.com/devnetcreate/2020?utm_campaign=devnetcreate21&amp;utm_source=mediabuy&amp;utm_medium=mediabuy-devvie")</f>
        <v>https://developer.cisco.com/devnetcreate/2020?utm_campaign=devnetcreate21&amp;utm_source=mediabuy&amp;utm_medium=mediabuy-devvie</v>
      </c>
      <c r="S20" s="81" t="s">
        <v>427</v>
      </c>
      <c r="T20" s="81" t="s">
        <v>429</v>
      </c>
      <c r="U20" s="81"/>
      <c r="V20" s="85" t="str">
        <f>HYPERLINK("https://pbs.twimg.com/profile_images/1313034039951912960/hTHsFO-b_normal.jpg")</f>
        <v>https://pbs.twimg.com/profile_images/1313034039951912960/hTHsFO-b_normal.jpg</v>
      </c>
      <c r="W20" s="83">
        <v>44117.44069444444</v>
      </c>
      <c r="X20" s="87">
        <v>44117</v>
      </c>
      <c r="Y20" s="89" t="s">
        <v>446</v>
      </c>
      <c r="Z20" s="85" t="str">
        <f>HYPERLINK("https://twitter.com/ikabir177/status/1315964144277835777")</f>
        <v>https://twitter.com/ikabir177/status/1315964144277835777</v>
      </c>
      <c r="AA20" s="81"/>
      <c r="AB20" s="81"/>
      <c r="AC20" s="89" t="s">
        <v>635</v>
      </c>
      <c r="AD20" s="81"/>
      <c r="AE20" s="81" t="b">
        <v>0</v>
      </c>
      <c r="AF20" s="81">
        <v>0</v>
      </c>
      <c r="AG20" s="89" t="s">
        <v>809</v>
      </c>
      <c r="AH20" s="81" t="b">
        <v>0</v>
      </c>
      <c r="AI20" s="81" t="s">
        <v>810</v>
      </c>
      <c r="AJ20" s="81"/>
      <c r="AK20" s="89" t="s">
        <v>809</v>
      </c>
      <c r="AL20" s="81" t="b">
        <v>0</v>
      </c>
      <c r="AM20" s="81">
        <v>287</v>
      </c>
      <c r="AN20" s="89" t="s">
        <v>805</v>
      </c>
      <c r="AO20" s="81" t="s">
        <v>813</v>
      </c>
      <c r="AP20" s="81" t="b">
        <v>0</v>
      </c>
      <c r="AQ20" s="89" t="s">
        <v>805</v>
      </c>
      <c r="AR20" s="81"/>
      <c r="AS20" s="81">
        <v>1</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2</v>
      </c>
      <c r="BG20" s="50">
        <v>4.545454545454546</v>
      </c>
      <c r="BH20" s="49">
        <v>0</v>
      </c>
      <c r="BI20" s="50">
        <v>0</v>
      </c>
      <c r="BJ20" s="49">
        <v>0</v>
      </c>
      <c r="BK20" s="50">
        <v>0</v>
      </c>
      <c r="BL20" s="49">
        <v>42</v>
      </c>
      <c r="BM20" s="50">
        <v>95.45454545454545</v>
      </c>
      <c r="BN20" s="49">
        <v>44</v>
      </c>
    </row>
    <row r="21" spans="1:66" ht="15">
      <c r="A21" s="65" t="s">
        <v>251</v>
      </c>
      <c r="B21" s="65" t="s">
        <v>420</v>
      </c>
      <c r="C21" s="66" t="s">
        <v>9066</v>
      </c>
      <c r="D21" s="67">
        <v>3</v>
      </c>
      <c r="E21" s="68" t="s">
        <v>132</v>
      </c>
      <c r="F21" s="69">
        <v>35</v>
      </c>
      <c r="G21" s="66"/>
      <c r="H21" s="70"/>
      <c r="I21" s="71"/>
      <c r="J21" s="71"/>
      <c r="K21" s="35" t="s">
        <v>65</v>
      </c>
      <c r="L21" s="79">
        <v>21</v>
      </c>
      <c r="M21" s="79"/>
      <c r="N21" s="73"/>
      <c r="O21" s="81" t="s">
        <v>423</v>
      </c>
      <c r="P21" s="83">
        <v>44117.44099537037</v>
      </c>
      <c r="Q21" s="81" t="s">
        <v>424</v>
      </c>
      <c r="R21" s="85" t="str">
        <f>HYPERLINK("https://developer.cisco.com/devnetcreate/2020?utm_campaign=devnetcreate21&amp;utm_source=mediabuy&amp;utm_medium=mediabuy-devvie")</f>
        <v>https://developer.cisco.com/devnetcreate/2020?utm_campaign=devnetcreate21&amp;utm_source=mediabuy&amp;utm_medium=mediabuy-devvie</v>
      </c>
      <c r="S21" s="81" t="s">
        <v>427</v>
      </c>
      <c r="T21" s="81" t="s">
        <v>429</v>
      </c>
      <c r="U21" s="81"/>
      <c r="V21" s="85" t="str">
        <f>HYPERLINK("https://pbs.twimg.com/profile_images/378800000695112270/d8135ff4b156733be844ecfea78660ae_normal.jpeg")</f>
        <v>https://pbs.twimg.com/profile_images/378800000695112270/d8135ff4b156733be844ecfea78660ae_normal.jpeg</v>
      </c>
      <c r="W21" s="83">
        <v>44117.44099537037</v>
      </c>
      <c r="X21" s="87">
        <v>44117</v>
      </c>
      <c r="Y21" s="89" t="s">
        <v>447</v>
      </c>
      <c r="Z21" s="85" t="str">
        <f>HYPERLINK("https://twitter.com/josemarin84/status/1315964253246033920")</f>
        <v>https://twitter.com/josemarin84/status/1315964253246033920</v>
      </c>
      <c r="AA21" s="81"/>
      <c r="AB21" s="81"/>
      <c r="AC21" s="89" t="s">
        <v>636</v>
      </c>
      <c r="AD21" s="81"/>
      <c r="AE21" s="81" t="b">
        <v>0</v>
      </c>
      <c r="AF21" s="81">
        <v>0</v>
      </c>
      <c r="AG21" s="89" t="s">
        <v>809</v>
      </c>
      <c r="AH21" s="81" t="b">
        <v>0</v>
      </c>
      <c r="AI21" s="81" t="s">
        <v>810</v>
      </c>
      <c r="AJ21" s="81"/>
      <c r="AK21" s="89" t="s">
        <v>809</v>
      </c>
      <c r="AL21" s="81" t="b">
        <v>0</v>
      </c>
      <c r="AM21" s="81">
        <v>287</v>
      </c>
      <c r="AN21" s="89" t="s">
        <v>805</v>
      </c>
      <c r="AO21" s="81" t="s">
        <v>815</v>
      </c>
      <c r="AP21" s="81" t="b">
        <v>0</v>
      </c>
      <c r="AQ21" s="89" t="s">
        <v>805</v>
      </c>
      <c r="AR21" s="81"/>
      <c r="AS21" s="81">
        <v>1</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2</v>
      </c>
      <c r="BG21" s="50">
        <v>4.545454545454546</v>
      </c>
      <c r="BH21" s="49">
        <v>0</v>
      </c>
      <c r="BI21" s="50">
        <v>0</v>
      </c>
      <c r="BJ21" s="49">
        <v>0</v>
      </c>
      <c r="BK21" s="50">
        <v>0</v>
      </c>
      <c r="BL21" s="49">
        <v>42</v>
      </c>
      <c r="BM21" s="50">
        <v>95.45454545454545</v>
      </c>
      <c r="BN21" s="49">
        <v>44</v>
      </c>
    </row>
    <row r="22" spans="1:66" ht="15">
      <c r="A22" s="65" t="s">
        <v>252</v>
      </c>
      <c r="B22" s="65" t="s">
        <v>420</v>
      </c>
      <c r="C22" s="66" t="s">
        <v>9066</v>
      </c>
      <c r="D22" s="67">
        <v>3</v>
      </c>
      <c r="E22" s="68" t="s">
        <v>132</v>
      </c>
      <c r="F22" s="69">
        <v>35</v>
      </c>
      <c r="G22" s="66"/>
      <c r="H22" s="70"/>
      <c r="I22" s="71"/>
      <c r="J22" s="71"/>
      <c r="K22" s="35" t="s">
        <v>65</v>
      </c>
      <c r="L22" s="79">
        <v>22</v>
      </c>
      <c r="M22" s="79"/>
      <c r="N22" s="73"/>
      <c r="O22" s="81" t="s">
        <v>423</v>
      </c>
      <c r="P22" s="83">
        <v>44117.44116898148</v>
      </c>
      <c r="Q22" s="81" t="s">
        <v>424</v>
      </c>
      <c r="R22" s="85" t="str">
        <f>HYPERLINK("https://developer.cisco.com/devnetcreate/2020?utm_campaign=devnetcreate21&amp;utm_source=mediabuy&amp;utm_medium=mediabuy-devvie")</f>
        <v>https://developer.cisco.com/devnetcreate/2020?utm_campaign=devnetcreate21&amp;utm_source=mediabuy&amp;utm_medium=mediabuy-devvie</v>
      </c>
      <c r="S22" s="81" t="s">
        <v>427</v>
      </c>
      <c r="T22" s="81" t="s">
        <v>429</v>
      </c>
      <c r="U22" s="81"/>
      <c r="V22" s="85" t="str">
        <f>HYPERLINK("https://pbs.twimg.com/profile_images/1314994207841488897/u5vr4v8m_normal.jpg")</f>
        <v>https://pbs.twimg.com/profile_images/1314994207841488897/u5vr4v8m_normal.jpg</v>
      </c>
      <c r="W22" s="83">
        <v>44117.44116898148</v>
      </c>
      <c r="X22" s="87">
        <v>44117</v>
      </c>
      <c r="Y22" s="89" t="s">
        <v>448</v>
      </c>
      <c r="Z22" s="85" t="str">
        <f>HYPERLINK("https://twitter.com/ceaser_august/status/1315964317133672448")</f>
        <v>https://twitter.com/ceaser_august/status/1315964317133672448</v>
      </c>
      <c r="AA22" s="81"/>
      <c r="AB22" s="81"/>
      <c r="AC22" s="89" t="s">
        <v>637</v>
      </c>
      <c r="AD22" s="81"/>
      <c r="AE22" s="81" t="b">
        <v>0</v>
      </c>
      <c r="AF22" s="81">
        <v>0</v>
      </c>
      <c r="AG22" s="89" t="s">
        <v>809</v>
      </c>
      <c r="AH22" s="81" t="b">
        <v>0</v>
      </c>
      <c r="AI22" s="81" t="s">
        <v>810</v>
      </c>
      <c r="AJ22" s="81"/>
      <c r="AK22" s="89" t="s">
        <v>809</v>
      </c>
      <c r="AL22" s="81" t="b">
        <v>0</v>
      </c>
      <c r="AM22" s="81">
        <v>287</v>
      </c>
      <c r="AN22" s="89" t="s">
        <v>805</v>
      </c>
      <c r="AO22" s="81" t="s">
        <v>815</v>
      </c>
      <c r="AP22" s="81" t="b">
        <v>0</v>
      </c>
      <c r="AQ22" s="89" t="s">
        <v>805</v>
      </c>
      <c r="AR22" s="81"/>
      <c r="AS22" s="81">
        <v>1</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2</v>
      </c>
      <c r="BG22" s="50">
        <v>4.545454545454546</v>
      </c>
      <c r="BH22" s="49">
        <v>0</v>
      </c>
      <c r="BI22" s="50">
        <v>0</v>
      </c>
      <c r="BJ22" s="49">
        <v>0</v>
      </c>
      <c r="BK22" s="50">
        <v>0</v>
      </c>
      <c r="BL22" s="49">
        <v>42</v>
      </c>
      <c r="BM22" s="50">
        <v>95.45454545454545</v>
      </c>
      <c r="BN22" s="49">
        <v>44</v>
      </c>
    </row>
    <row r="23" spans="1:66" ht="15">
      <c r="A23" s="65" t="s">
        <v>253</v>
      </c>
      <c r="B23" s="65" t="s">
        <v>420</v>
      </c>
      <c r="C23" s="66" t="s">
        <v>9066</v>
      </c>
      <c r="D23" s="67">
        <v>3</v>
      </c>
      <c r="E23" s="68" t="s">
        <v>132</v>
      </c>
      <c r="F23" s="69">
        <v>35</v>
      </c>
      <c r="G23" s="66"/>
      <c r="H23" s="70"/>
      <c r="I23" s="71"/>
      <c r="J23" s="71"/>
      <c r="K23" s="35" t="s">
        <v>65</v>
      </c>
      <c r="L23" s="79">
        <v>23</v>
      </c>
      <c r="M23" s="79"/>
      <c r="N23" s="73"/>
      <c r="O23" s="81" t="s">
        <v>423</v>
      </c>
      <c r="P23" s="83">
        <v>44117.442083333335</v>
      </c>
      <c r="Q23" s="81" t="s">
        <v>424</v>
      </c>
      <c r="R23" s="85" t="str">
        <f>HYPERLINK("https://developer.cisco.com/devnetcreate/2020?utm_campaign=devnetcreate21&amp;utm_source=mediabuy&amp;utm_medium=mediabuy-devvie")</f>
        <v>https://developer.cisco.com/devnetcreate/2020?utm_campaign=devnetcreate21&amp;utm_source=mediabuy&amp;utm_medium=mediabuy-devvie</v>
      </c>
      <c r="S23" s="81" t="s">
        <v>427</v>
      </c>
      <c r="T23" s="81" t="s">
        <v>429</v>
      </c>
      <c r="U23" s="81"/>
      <c r="V23" s="85" t="str">
        <f>HYPERLINK("https://pbs.twimg.com/profile_images/1287822634999308291/lwsqWR4b_normal.jpg")</f>
        <v>https://pbs.twimg.com/profile_images/1287822634999308291/lwsqWR4b_normal.jpg</v>
      </c>
      <c r="W23" s="83">
        <v>44117.442083333335</v>
      </c>
      <c r="X23" s="87">
        <v>44117</v>
      </c>
      <c r="Y23" s="89" t="s">
        <v>449</v>
      </c>
      <c r="Z23" s="85" t="str">
        <f>HYPERLINK("https://twitter.com/dianamolinacer1/status/1315964649133744128")</f>
        <v>https://twitter.com/dianamolinacer1/status/1315964649133744128</v>
      </c>
      <c r="AA23" s="81"/>
      <c r="AB23" s="81"/>
      <c r="AC23" s="89" t="s">
        <v>638</v>
      </c>
      <c r="AD23" s="81"/>
      <c r="AE23" s="81" t="b">
        <v>0</v>
      </c>
      <c r="AF23" s="81">
        <v>0</v>
      </c>
      <c r="AG23" s="89" t="s">
        <v>809</v>
      </c>
      <c r="AH23" s="81" t="b">
        <v>0</v>
      </c>
      <c r="AI23" s="81" t="s">
        <v>810</v>
      </c>
      <c r="AJ23" s="81"/>
      <c r="AK23" s="89" t="s">
        <v>809</v>
      </c>
      <c r="AL23" s="81" t="b">
        <v>0</v>
      </c>
      <c r="AM23" s="81">
        <v>287</v>
      </c>
      <c r="AN23" s="89" t="s">
        <v>805</v>
      </c>
      <c r="AO23" s="81" t="s">
        <v>815</v>
      </c>
      <c r="AP23" s="81" t="b">
        <v>0</v>
      </c>
      <c r="AQ23" s="89" t="s">
        <v>805</v>
      </c>
      <c r="AR23" s="81"/>
      <c r="AS23" s="81">
        <v>1</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2</v>
      </c>
      <c r="BG23" s="50">
        <v>4.545454545454546</v>
      </c>
      <c r="BH23" s="49">
        <v>0</v>
      </c>
      <c r="BI23" s="50">
        <v>0</v>
      </c>
      <c r="BJ23" s="49">
        <v>0</v>
      </c>
      <c r="BK23" s="50">
        <v>0</v>
      </c>
      <c r="BL23" s="49">
        <v>42</v>
      </c>
      <c r="BM23" s="50">
        <v>95.45454545454545</v>
      </c>
      <c r="BN23" s="49">
        <v>44</v>
      </c>
    </row>
    <row r="24" spans="1:66" ht="15">
      <c r="A24" s="65" t="s">
        <v>254</v>
      </c>
      <c r="B24" s="65" t="s">
        <v>420</v>
      </c>
      <c r="C24" s="66" t="s">
        <v>9066</v>
      </c>
      <c r="D24" s="67">
        <v>3</v>
      </c>
      <c r="E24" s="68" t="s">
        <v>132</v>
      </c>
      <c r="F24" s="69">
        <v>35</v>
      </c>
      <c r="G24" s="66"/>
      <c r="H24" s="70"/>
      <c r="I24" s="71"/>
      <c r="J24" s="71"/>
      <c r="K24" s="35" t="s">
        <v>65</v>
      </c>
      <c r="L24" s="79">
        <v>24</v>
      </c>
      <c r="M24" s="79"/>
      <c r="N24" s="73"/>
      <c r="O24" s="81" t="s">
        <v>423</v>
      </c>
      <c r="P24" s="83">
        <v>44117.44259259259</v>
      </c>
      <c r="Q24" s="81" t="s">
        <v>424</v>
      </c>
      <c r="R24" s="85" t="str">
        <f>HYPERLINK("https://developer.cisco.com/devnetcreate/2020?utm_campaign=devnetcreate21&amp;utm_source=mediabuy&amp;utm_medium=mediabuy-devvie")</f>
        <v>https://developer.cisco.com/devnetcreate/2020?utm_campaign=devnetcreate21&amp;utm_source=mediabuy&amp;utm_medium=mediabuy-devvie</v>
      </c>
      <c r="S24" s="81" t="s">
        <v>427</v>
      </c>
      <c r="T24" s="81" t="s">
        <v>429</v>
      </c>
      <c r="U24" s="81"/>
      <c r="V24" s="85" t="str">
        <f>HYPERLINK("https://pbs.twimg.com/profile_images/1254659063406907393/KfucFF2A_normal.jpg")</f>
        <v>https://pbs.twimg.com/profile_images/1254659063406907393/KfucFF2A_normal.jpg</v>
      </c>
      <c r="W24" s="83">
        <v>44117.44259259259</v>
      </c>
      <c r="X24" s="87">
        <v>44117</v>
      </c>
      <c r="Y24" s="89" t="s">
        <v>450</v>
      </c>
      <c r="Z24" s="85" t="str">
        <f>HYPERLINK("https://twitter.com/mpvzulia3/status/1315964832928149506")</f>
        <v>https://twitter.com/mpvzulia3/status/1315964832928149506</v>
      </c>
      <c r="AA24" s="81"/>
      <c r="AB24" s="81"/>
      <c r="AC24" s="89" t="s">
        <v>639</v>
      </c>
      <c r="AD24" s="81"/>
      <c r="AE24" s="81" t="b">
        <v>0</v>
      </c>
      <c r="AF24" s="81">
        <v>0</v>
      </c>
      <c r="AG24" s="89" t="s">
        <v>809</v>
      </c>
      <c r="AH24" s="81" t="b">
        <v>0</v>
      </c>
      <c r="AI24" s="81" t="s">
        <v>810</v>
      </c>
      <c r="AJ24" s="81"/>
      <c r="AK24" s="89" t="s">
        <v>809</v>
      </c>
      <c r="AL24" s="81" t="b">
        <v>0</v>
      </c>
      <c r="AM24" s="81">
        <v>287</v>
      </c>
      <c r="AN24" s="89" t="s">
        <v>805</v>
      </c>
      <c r="AO24" s="81" t="s">
        <v>813</v>
      </c>
      <c r="AP24" s="81" t="b">
        <v>0</v>
      </c>
      <c r="AQ24" s="89" t="s">
        <v>805</v>
      </c>
      <c r="AR24" s="81"/>
      <c r="AS24" s="81">
        <v>1</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v>2</v>
      </c>
      <c r="BG24" s="50">
        <v>4.545454545454546</v>
      </c>
      <c r="BH24" s="49">
        <v>0</v>
      </c>
      <c r="BI24" s="50">
        <v>0</v>
      </c>
      <c r="BJ24" s="49">
        <v>0</v>
      </c>
      <c r="BK24" s="50">
        <v>0</v>
      </c>
      <c r="BL24" s="49">
        <v>42</v>
      </c>
      <c r="BM24" s="50">
        <v>95.45454545454545</v>
      </c>
      <c r="BN24" s="49">
        <v>44</v>
      </c>
    </row>
    <row r="25" spans="1:66" ht="15">
      <c r="A25" s="65" t="s">
        <v>255</v>
      </c>
      <c r="B25" s="65" t="s">
        <v>420</v>
      </c>
      <c r="C25" s="66" t="s">
        <v>9066</v>
      </c>
      <c r="D25" s="67">
        <v>3</v>
      </c>
      <c r="E25" s="68" t="s">
        <v>132</v>
      </c>
      <c r="F25" s="69">
        <v>35</v>
      </c>
      <c r="G25" s="66"/>
      <c r="H25" s="70"/>
      <c r="I25" s="71"/>
      <c r="J25" s="71"/>
      <c r="K25" s="35" t="s">
        <v>65</v>
      </c>
      <c r="L25" s="79">
        <v>25</v>
      </c>
      <c r="M25" s="79"/>
      <c r="N25" s="73"/>
      <c r="O25" s="81" t="s">
        <v>423</v>
      </c>
      <c r="P25" s="83">
        <v>44117.44268518518</v>
      </c>
      <c r="Q25" s="81" t="s">
        <v>424</v>
      </c>
      <c r="R25" s="85" t="str">
        <f>HYPERLINK("https://developer.cisco.com/devnetcreate/2020?utm_campaign=devnetcreate21&amp;utm_source=mediabuy&amp;utm_medium=mediabuy-devvie")</f>
        <v>https://developer.cisco.com/devnetcreate/2020?utm_campaign=devnetcreate21&amp;utm_source=mediabuy&amp;utm_medium=mediabuy-devvie</v>
      </c>
      <c r="S25" s="81" t="s">
        <v>427</v>
      </c>
      <c r="T25" s="81" t="s">
        <v>429</v>
      </c>
      <c r="U25" s="81"/>
      <c r="V25" s="85" t="str">
        <f>HYPERLINK("https://pbs.twimg.com/profile_images/1312239487146024960/9Y73svZ__normal.jpg")</f>
        <v>https://pbs.twimg.com/profile_images/1312239487146024960/9Y73svZ__normal.jpg</v>
      </c>
      <c r="W25" s="83">
        <v>44117.44268518518</v>
      </c>
      <c r="X25" s="87">
        <v>44117</v>
      </c>
      <c r="Y25" s="89" t="s">
        <v>451</v>
      </c>
      <c r="Z25" s="85" t="str">
        <f>HYPERLINK("https://twitter.com/uffs2vpwidvwbhj/status/1315964867883360262")</f>
        <v>https://twitter.com/uffs2vpwidvwbhj/status/1315964867883360262</v>
      </c>
      <c r="AA25" s="81"/>
      <c r="AB25" s="81"/>
      <c r="AC25" s="89" t="s">
        <v>640</v>
      </c>
      <c r="AD25" s="81"/>
      <c r="AE25" s="81" t="b">
        <v>0</v>
      </c>
      <c r="AF25" s="81">
        <v>0</v>
      </c>
      <c r="AG25" s="89" t="s">
        <v>809</v>
      </c>
      <c r="AH25" s="81" t="b">
        <v>0</v>
      </c>
      <c r="AI25" s="81" t="s">
        <v>810</v>
      </c>
      <c r="AJ25" s="81"/>
      <c r="AK25" s="89" t="s">
        <v>809</v>
      </c>
      <c r="AL25" s="81" t="b">
        <v>0</v>
      </c>
      <c r="AM25" s="81">
        <v>287</v>
      </c>
      <c r="AN25" s="89" t="s">
        <v>805</v>
      </c>
      <c r="AO25" s="81" t="s">
        <v>815</v>
      </c>
      <c r="AP25" s="81" t="b">
        <v>0</v>
      </c>
      <c r="AQ25" s="89" t="s">
        <v>805</v>
      </c>
      <c r="AR25" s="81"/>
      <c r="AS25" s="81">
        <v>1</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v>2</v>
      </c>
      <c r="BG25" s="50">
        <v>4.545454545454546</v>
      </c>
      <c r="BH25" s="49">
        <v>0</v>
      </c>
      <c r="BI25" s="50">
        <v>0</v>
      </c>
      <c r="BJ25" s="49">
        <v>0</v>
      </c>
      <c r="BK25" s="50">
        <v>0</v>
      </c>
      <c r="BL25" s="49">
        <v>42</v>
      </c>
      <c r="BM25" s="50">
        <v>95.45454545454545</v>
      </c>
      <c r="BN25" s="49">
        <v>44</v>
      </c>
    </row>
    <row r="26" spans="1:66" ht="15">
      <c r="A26" s="65" t="s">
        <v>256</v>
      </c>
      <c r="B26" s="65" t="s">
        <v>420</v>
      </c>
      <c r="C26" s="66" t="s">
        <v>9066</v>
      </c>
      <c r="D26" s="67">
        <v>3</v>
      </c>
      <c r="E26" s="68" t="s">
        <v>132</v>
      </c>
      <c r="F26" s="69">
        <v>35</v>
      </c>
      <c r="G26" s="66"/>
      <c r="H26" s="70"/>
      <c r="I26" s="71"/>
      <c r="J26" s="71"/>
      <c r="K26" s="35" t="s">
        <v>65</v>
      </c>
      <c r="L26" s="79">
        <v>26</v>
      </c>
      <c r="M26" s="79"/>
      <c r="N26" s="73"/>
      <c r="O26" s="81" t="s">
        <v>423</v>
      </c>
      <c r="P26" s="83">
        <v>44117.44278935185</v>
      </c>
      <c r="Q26" s="81" t="s">
        <v>424</v>
      </c>
      <c r="R26" s="85" t="str">
        <f>HYPERLINK("https://developer.cisco.com/devnetcreate/2020?utm_campaign=devnetcreate21&amp;utm_source=mediabuy&amp;utm_medium=mediabuy-devvie")</f>
        <v>https://developer.cisco.com/devnetcreate/2020?utm_campaign=devnetcreate21&amp;utm_source=mediabuy&amp;utm_medium=mediabuy-devvie</v>
      </c>
      <c r="S26" s="81" t="s">
        <v>427</v>
      </c>
      <c r="T26" s="81" t="s">
        <v>429</v>
      </c>
      <c r="U26" s="81"/>
      <c r="V26" s="85" t="str">
        <f>HYPERLINK("https://pbs.twimg.com/profile_images/1314212253013471246/qa_nv_sH_normal.jpg")</f>
        <v>https://pbs.twimg.com/profile_images/1314212253013471246/qa_nv_sH_normal.jpg</v>
      </c>
      <c r="W26" s="83">
        <v>44117.44278935185</v>
      </c>
      <c r="X26" s="87">
        <v>44117</v>
      </c>
      <c r="Y26" s="89" t="s">
        <v>452</v>
      </c>
      <c r="Z26" s="85" t="str">
        <f>HYPERLINK("https://twitter.com/monickred1/status/1315964907016409090")</f>
        <v>https://twitter.com/monickred1/status/1315964907016409090</v>
      </c>
      <c r="AA26" s="81"/>
      <c r="AB26" s="81"/>
      <c r="AC26" s="89" t="s">
        <v>641</v>
      </c>
      <c r="AD26" s="81"/>
      <c r="AE26" s="81" t="b">
        <v>0</v>
      </c>
      <c r="AF26" s="81">
        <v>0</v>
      </c>
      <c r="AG26" s="89" t="s">
        <v>809</v>
      </c>
      <c r="AH26" s="81" t="b">
        <v>0</v>
      </c>
      <c r="AI26" s="81" t="s">
        <v>810</v>
      </c>
      <c r="AJ26" s="81"/>
      <c r="AK26" s="89" t="s">
        <v>809</v>
      </c>
      <c r="AL26" s="81" t="b">
        <v>0</v>
      </c>
      <c r="AM26" s="81">
        <v>287</v>
      </c>
      <c r="AN26" s="89" t="s">
        <v>805</v>
      </c>
      <c r="AO26" s="81" t="s">
        <v>813</v>
      </c>
      <c r="AP26" s="81" t="b">
        <v>0</v>
      </c>
      <c r="AQ26" s="89" t="s">
        <v>805</v>
      </c>
      <c r="AR26" s="81"/>
      <c r="AS26" s="81">
        <v>1</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2</v>
      </c>
      <c r="BG26" s="50">
        <v>4.545454545454546</v>
      </c>
      <c r="BH26" s="49">
        <v>0</v>
      </c>
      <c r="BI26" s="50">
        <v>0</v>
      </c>
      <c r="BJ26" s="49">
        <v>0</v>
      </c>
      <c r="BK26" s="50">
        <v>0</v>
      </c>
      <c r="BL26" s="49">
        <v>42</v>
      </c>
      <c r="BM26" s="50">
        <v>95.45454545454545</v>
      </c>
      <c r="BN26" s="49">
        <v>44</v>
      </c>
    </row>
    <row r="27" spans="1:66" ht="15">
      <c r="A27" s="65" t="s">
        <v>257</v>
      </c>
      <c r="B27" s="65" t="s">
        <v>420</v>
      </c>
      <c r="C27" s="66" t="s">
        <v>9066</v>
      </c>
      <c r="D27" s="67">
        <v>3</v>
      </c>
      <c r="E27" s="68" t="s">
        <v>132</v>
      </c>
      <c r="F27" s="69">
        <v>35</v>
      </c>
      <c r="G27" s="66"/>
      <c r="H27" s="70"/>
      <c r="I27" s="71"/>
      <c r="J27" s="71"/>
      <c r="K27" s="35" t="s">
        <v>65</v>
      </c>
      <c r="L27" s="79">
        <v>27</v>
      </c>
      <c r="M27" s="79"/>
      <c r="N27" s="73"/>
      <c r="O27" s="81" t="s">
        <v>423</v>
      </c>
      <c r="P27" s="83">
        <v>44117.443333333336</v>
      </c>
      <c r="Q27" s="81" t="s">
        <v>424</v>
      </c>
      <c r="R27" s="85" t="str">
        <f>HYPERLINK("https://developer.cisco.com/devnetcreate/2020?utm_campaign=devnetcreate21&amp;utm_source=mediabuy&amp;utm_medium=mediabuy-devvie")</f>
        <v>https://developer.cisco.com/devnetcreate/2020?utm_campaign=devnetcreate21&amp;utm_source=mediabuy&amp;utm_medium=mediabuy-devvie</v>
      </c>
      <c r="S27" s="81" t="s">
        <v>427</v>
      </c>
      <c r="T27" s="81" t="s">
        <v>429</v>
      </c>
      <c r="U27" s="81"/>
      <c r="V27" s="85" t="str">
        <f>HYPERLINK("https://pbs.twimg.com/profile_images/1315597788613230592/XNeBZw2B_normal.jpg")</f>
        <v>https://pbs.twimg.com/profile_images/1315597788613230592/XNeBZw2B_normal.jpg</v>
      </c>
      <c r="W27" s="83">
        <v>44117.443333333336</v>
      </c>
      <c r="X27" s="87">
        <v>44117</v>
      </c>
      <c r="Y27" s="89" t="s">
        <v>453</v>
      </c>
      <c r="Z27" s="85" t="str">
        <f>HYPERLINK("https://twitter.com/ranger_64/status/1315965103083196416")</f>
        <v>https://twitter.com/ranger_64/status/1315965103083196416</v>
      </c>
      <c r="AA27" s="81"/>
      <c r="AB27" s="81"/>
      <c r="AC27" s="89" t="s">
        <v>642</v>
      </c>
      <c r="AD27" s="81"/>
      <c r="AE27" s="81" t="b">
        <v>0</v>
      </c>
      <c r="AF27" s="81">
        <v>0</v>
      </c>
      <c r="AG27" s="89" t="s">
        <v>809</v>
      </c>
      <c r="AH27" s="81" t="b">
        <v>0</v>
      </c>
      <c r="AI27" s="81" t="s">
        <v>810</v>
      </c>
      <c r="AJ27" s="81"/>
      <c r="AK27" s="89" t="s">
        <v>809</v>
      </c>
      <c r="AL27" s="81" t="b">
        <v>0</v>
      </c>
      <c r="AM27" s="81">
        <v>287</v>
      </c>
      <c r="AN27" s="89" t="s">
        <v>805</v>
      </c>
      <c r="AO27" s="81" t="s">
        <v>813</v>
      </c>
      <c r="AP27" s="81" t="b">
        <v>0</v>
      </c>
      <c r="AQ27" s="89" t="s">
        <v>805</v>
      </c>
      <c r="AR27" s="81"/>
      <c r="AS27" s="81">
        <v>1</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2</v>
      </c>
      <c r="BG27" s="50">
        <v>4.545454545454546</v>
      </c>
      <c r="BH27" s="49">
        <v>0</v>
      </c>
      <c r="BI27" s="50">
        <v>0</v>
      </c>
      <c r="BJ27" s="49">
        <v>0</v>
      </c>
      <c r="BK27" s="50">
        <v>0</v>
      </c>
      <c r="BL27" s="49">
        <v>42</v>
      </c>
      <c r="BM27" s="50">
        <v>95.45454545454545</v>
      </c>
      <c r="BN27" s="49">
        <v>44</v>
      </c>
    </row>
    <row r="28" spans="1:66" ht="15">
      <c r="A28" s="65" t="s">
        <v>258</v>
      </c>
      <c r="B28" s="65" t="s">
        <v>420</v>
      </c>
      <c r="C28" s="66" t="s">
        <v>9066</v>
      </c>
      <c r="D28" s="67">
        <v>3</v>
      </c>
      <c r="E28" s="68" t="s">
        <v>132</v>
      </c>
      <c r="F28" s="69">
        <v>35</v>
      </c>
      <c r="G28" s="66"/>
      <c r="H28" s="70"/>
      <c r="I28" s="71"/>
      <c r="J28" s="71"/>
      <c r="K28" s="35" t="s">
        <v>65</v>
      </c>
      <c r="L28" s="79">
        <v>28</v>
      </c>
      <c r="M28" s="79"/>
      <c r="N28" s="73"/>
      <c r="O28" s="81" t="s">
        <v>423</v>
      </c>
      <c r="P28" s="83">
        <v>44117.443773148145</v>
      </c>
      <c r="Q28" s="81" t="s">
        <v>424</v>
      </c>
      <c r="R28" s="85" t="str">
        <f>HYPERLINK("https://developer.cisco.com/devnetcreate/2020?utm_campaign=devnetcreate21&amp;utm_source=mediabuy&amp;utm_medium=mediabuy-devvie")</f>
        <v>https://developer.cisco.com/devnetcreate/2020?utm_campaign=devnetcreate21&amp;utm_source=mediabuy&amp;utm_medium=mediabuy-devvie</v>
      </c>
      <c r="S28" s="81" t="s">
        <v>427</v>
      </c>
      <c r="T28" s="81" t="s">
        <v>429</v>
      </c>
      <c r="U28" s="81"/>
      <c r="V28" s="85" t="str">
        <f>HYPERLINK("https://pbs.twimg.com/profile_images/1304013285352714241/g3fm9IUP_normal.jpg")</f>
        <v>https://pbs.twimg.com/profile_images/1304013285352714241/g3fm9IUP_normal.jpg</v>
      </c>
      <c r="W28" s="83">
        <v>44117.443773148145</v>
      </c>
      <c r="X28" s="87">
        <v>44117</v>
      </c>
      <c r="Y28" s="89" t="s">
        <v>454</v>
      </c>
      <c r="Z28" s="85" t="str">
        <f>HYPERLINK("https://twitter.com/cassalussama/status/1315965262567559169")</f>
        <v>https://twitter.com/cassalussama/status/1315965262567559169</v>
      </c>
      <c r="AA28" s="81"/>
      <c r="AB28" s="81"/>
      <c r="AC28" s="89" t="s">
        <v>643</v>
      </c>
      <c r="AD28" s="81"/>
      <c r="AE28" s="81" t="b">
        <v>0</v>
      </c>
      <c r="AF28" s="81">
        <v>0</v>
      </c>
      <c r="AG28" s="89" t="s">
        <v>809</v>
      </c>
      <c r="AH28" s="81" t="b">
        <v>0</v>
      </c>
      <c r="AI28" s="81" t="s">
        <v>810</v>
      </c>
      <c r="AJ28" s="81"/>
      <c r="AK28" s="89" t="s">
        <v>809</v>
      </c>
      <c r="AL28" s="81" t="b">
        <v>0</v>
      </c>
      <c r="AM28" s="81">
        <v>287</v>
      </c>
      <c r="AN28" s="89" t="s">
        <v>805</v>
      </c>
      <c r="AO28" s="81" t="s">
        <v>813</v>
      </c>
      <c r="AP28" s="81" t="b">
        <v>0</v>
      </c>
      <c r="AQ28" s="89" t="s">
        <v>805</v>
      </c>
      <c r="AR28" s="81"/>
      <c r="AS28" s="81">
        <v>1</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2</v>
      </c>
      <c r="BG28" s="50">
        <v>4.545454545454546</v>
      </c>
      <c r="BH28" s="49">
        <v>0</v>
      </c>
      <c r="BI28" s="50">
        <v>0</v>
      </c>
      <c r="BJ28" s="49">
        <v>0</v>
      </c>
      <c r="BK28" s="50">
        <v>0</v>
      </c>
      <c r="BL28" s="49">
        <v>42</v>
      </c>
      <c r="BM28" s="50">
        <v>95.45454545454545</v>
      </c>
      <c r="BN28" s="49">
        <v>44</v>
      </c>
    </row>
    <row r="29" spans="1:66" ht="15">
      <c r="A29" s="65" t="s">
        <v>259</v>
      </c>
      <c r="B29" s="65" t="s">
        <v>420</v>
      </c>
      <c r="C29" s="66" t="s">
        <v>9066</v>
      </c>
      <c r="D29" s="67">
        <v>3</v>
      </c>
      <c r="E29" s="68" t="s">
        <v>132</v>
      </c>
      <c r="F29" s="69">
        <v>35</v>
      </c>
      <c r="G29" s="66"/>
      <c r="H29" s="70"/>
      <c r="I29" s="71"/>
      <c r="J29" s="71"/>
      <c r="K29" s="35" t="s">
        <v>65</v>
      </c>
      <c r="L29" s="79">
        <v>29</v>
      </c>
      <c r="M29" s="79"/>
      <c r="N29" s="73"/>
      <c r="O29" s="81" t="s">
        <v>423</v>
      </c>
      <c r="P29" s="83">
        <v>44117.44396990741</v>
      </c>
      <c r="Q29" s="81" t="s">
        <v>424</v>
      </c>
      <c r="R29" s="85" t="str">
        <f>HYPERLINK("https://developer.cisco.com/devnetcreate/2020?utm_campaign=devnetcreate21&amp;utm_source=mediabuy&amp;utm_medium=mediabuy-devvie")</f>
        <v>https://developer.cisco.com/devnetcreate/2020?utm_campaign=devnetcreate21&amp;utm_source=mediabuy&amp;utm_medium=mediabuy-devvie</v>
      </c>
      <c r="S29" s="81" t="s">
        <v>427</v>
      </c>
      <c r="T29" s="81" t="s">
        <v>429</v>
      </c>
      <c r="U29" s="81"/>
      <c r="V29" s="85" t="str">
        <f>HYPERLINK("https://pbs.twimg.com/profile_images/1314264496198778883/WCsjK4oT_normal.jpg")</f>
        <v>https://pbs.twimg.com/profile_images/1314264496198778883/WCsjK4oT_normal.jpg</v>
      </c>
      <c r="W29" s="83">
        <v>44117.44396990741</v>
      </c>
      <c r="X29" s="87">
        <v>44117</v>
      </c>
      <c r="Y29" s="89" t="s">
        <v>455</v>
      </c>
      <c r="Z29" s="85" t="str">
        <f>HYPERLINK("https://twitter.com/gordon_hogben/status/1315965331207323649")</f>
        <v>https://twitter.com/gordon_hogben/status/1315965331207323649</v>
      </c>
      <c r="AA29" s="81"/>
      <c r="AB29" s="81"/>
      <c r="AC29" s="89" t="s">
        <v>644</v>
      </c>
      <c r="AD29" s="81"/>
      <c r="AE29" s="81" t="b">
        <v>0</v>
      </c>
      <c r="AF29" s="81">
        <v>0</v>
      </c>
      <c r="AG29" s="89" t="s">
        <v>809</v>
      </c>
      <c r="AH29" s="81" t="b">
        <v>0</v>
      </c>
      <c r="AI29" s="81" t="s">
        <v>810</v>
      </c>
      <c r="AJ29" s="81"/>
      <c r="AK29" s="89" t="s">
        <v>809</v>
      </c>
      <c r="AL29" s="81" t="b">
        <v>0</v>
      </c>
      <c r="AM29" s="81">
        <v>287</v>
      </c>
      <c r="AN29" s="89" t="s">
        <v>805</v>
      </c>
      <c r="AO29" s="81" t="s">
        <v>815</v>
      </c>
      <c r="AP29" s="81" t="b">
        <v>0</v>
      </c>
      <c r="AQ29" s="89" t="s">
        <v>805</v>
      </c>
      <c r="AR29" s="81"/>
      <c r="AS29" s="81">
        <v>1</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2</v>
      </c>
      <c r="BG29" s="50">
        <v>4.545454545454546</v>
      </c>
      <c r="BH29" s="49">
        <v>0</v>
      </c>
      <c r="BI29" s="50">
        <v>0</v>
      </c>
      <c r="BJ29" s="49">
        <v>0</v>
      </c>
      <c r="BK29" s="50">
        <v>0</v>
      </c>
      <c r="BL29" s="49">
        <v>42</v>
      </c>
      <c r="BM29" s="50">
        <v>95.45454545454545</v>
      </c>
      <c r="BN29" s="49">
        <v>44</v>
      </c>
    </row>
    <row r="30" spans="1:66" ht="15">
      <c r="A30" s="65" t="s">
        <v>260</v>
      </c>
      <c r="B30" s="65" t="s">
        <v>420</v>
      </c>
      <c r="C30" s="66" t="s">
        <v>9066</v>
      </c>
      <c r="D30" s="67">
        <v>3</v>
      </c>
      <c r="E30" s="68" t="s">
        <v>132</v>
      </c>
      <c r="F30" s="69">
        <v>35</v>
      </c>
      <c r="G30" s="66"/>
      <c r="H30" s="70"/>
      <c r="I30" s="71"/>
      <c r="J30" s="71"/>
      <c r="K30" s="35" t="s">
        <v>65</v>
      </c>
      <c r="L30" s="79">
        <v>30</v>
      </c>
      <c r="M30" s="79"/>
      <c r="N30" s="73"/>
      <c r="O30" s="81" t="s">
        <v>423</v>
      </c>
      <c r="P30" s="83">
        <v>44117.444027777776</v>
      </c>
      <c r="Q30" s="81" t="s">
        <v>424</v>
      </c>
      <c r="R30" s="85" t="str">
        <f>HYPERLINK("https://developer.cisco.com/devnetcreate/2020?utm_campaign=devnetcreate21&amp;utm_source=mediabuy&amp;utm_medium=mediabuy-devvie")</f>
        <v>https://developer.cisco.com/devnetcreate/2020?utm_campaign=devnetcreate21&amp;utm_source=mediabuy&amp;utm_medium=mediabuy-devvie</v>
      </c>
      <c r="S30" s="81" t="s">
        <v>427</v>
      </c>
      <c r="T30" s="81" t="s">
        <v>429</v>
      </c>
      <c r="U30" s="81"/>
      <c r="V30" s="85" t="str">
        <f>HYPERLINK("https://pbs.twimg.com/profile_images/1102008586333347840/G53eGx_u_normal.jpg")</f>
        <v>https://pbs.twimg.com/profile_images/1102008586333347840/G53eGx_u_normal.jpg</v>
      </c>
      <c r="W30" s="83">
        <v>44117.444027777776</v>
      </c>
      <c r="X30" s="87">
        <v>44117</v>
      </c>
      <c r="Y30" s="89" t="s">
        <v>456</v>
      </c>
      <c r="Z30" s="85" t="str">
        <f>HYPERLINK("https://twitter.com/ardanayik/status/1315965355915833344")</f>
        <v>https://twitter.com/ardanayik/status/1315965355915833344</v>
      </c>
      <c r="AA30" s="81"/>
      <c r="AB30" s="81"/>
      <c r="AC30" s="89" t="s">
        <v>645</v>
      </c>
      <c r="AD30" s="81"/>
      <c r="AE30" s="81" t="b">
        <v>0</v>
      </c>
      <c r="AF30" s="81">
        <v>0</v>
      </c>
      <c r="AG30" s="89" t="s">
        <v>809</v>
      </c>
      <c r="AH30" s="81" t="b">
        <v>0</v>
      </c>
      <c r="AI30" s="81" t="s">
        <v>810</v>
      </c>
      <c r="AJ30" s="81"/>
      <c r="AK30" s="89" t="s">
        <v>809</v>
      </c>
      <c r="AL30" s="81" t="b">
        <v>0</v>
      </c>
      <c r="AM30" s="81">
        <v>287</v>
      </c>
      <c r="AN30" s="89" t="s">
        <v>805</v>
      </c>
      <c r="AO30" s="81" t="s">
        <v>813</v>
      </c>
      <c r="AP30" s="81" t="b">
        <v>0</v>
      </c>
      <c r="AQ30" s="89" t="s">
        <v>805</v>
      </c>
      <c r="AR30" s="81"/>
      <c r="AS30" s="81">
        <v>1</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v>2</v>
      </c>
      <c r="BG30" s="50">
        <v>4.545454545454546</v>
      </c>
      <c r="BH30" s="49">
        <v>0</v>
      </c>
      <c r="BI30" s="50">
        <v>0</v>
      </c>
      <c r="BJ30" s="49">
        <v>0</v>
      </c>
      <c r="BK30" s="50">
        <v>0</v>
      </c>
      <c r="BL30" s="49">
        <v>42</v>
      </c>
      <c r="BM30" s="50">
        <v>95.45454545454545</v>
      </c>
      <c r="BN30" s="49">
        <v>44</v>
      </c>
    </row>
    <row r="31" spans="1:66" ht="15">
      <c r="A31" s="65" t="s">
        <v>261</v>
      </c>
      <c r="B31" s="65" t="s">
        <v>420</v>
      </c>
      <c r="C31" s="66" t="s">
        <v>9066</v>
      </c>
      <c r="D31" s="67">
        <v>3</v>
      </c>
      <c r="E31" s="68" t="s">
        <v>132</v>
      </c>
      <c r="F31" s="69">
        <v>35</v>
      </c>
      <c r="G31" s="66"/>
      <c r="H31" s="70"/>
      <c r="I31" s="71"/>
      <c r="J31" s="71"/>
      <c r="K31" s="35" t="s">
        <v>65</v>
      </c>
      <c r="L31" s="79">
        <v>31</v>
      </c>
      <c r="M31" s="79"/>
      <c r="N31" s="73"/>
      <c r="O31" s="81" t="s">
        <v>423</v>
      </c>
      <c r="P31" s="83">
        <v>44117.444131944445</v>
      </c>
      <c r="Q31" s="81" t="s">
        <v>424</v>
      </c>
      <c r="R31" s="85" t="str">
        <f>HYPERLINK("https://developer.cisco.com/devnetcreate/2020?utm_campaign=devnetcreate21&amp;utm_source=mediabuy&amp;utm_medium=mediabuy-devvie")</f>
        <v>https://developer.cisco.com/devnetcreate/2020?utm_campaign=devnetcreate21&amp;utm_source=mediabuy&amp;utm_medium=mediabuy-devvie</v>
      </c>
      <c r="S31" s="81" t="s">
        <v>427</v>
      </c>
      <c r="T31" s="81" t="s">
        <v>429</v>
      </c>
      <c r="U31" s="81"/>
      <c r="V31" s="85" t="str">
        <f>HYPERLINK("https://pbs.twimg.com/profile_images/1283091288523448320/6t3DBwSq_normal.jpg")</f>
        <v>https://pbs.twimg.com/profile_images/1283091288523448320/6t3DBwSq_normal.jpg</v>
      </c>
      <c r="W31" s="83">
        <v>44117.444131944445</v>
      </c>
      <c r="X31" s="87">
        <v>44117</v>
      </c>
      <c r="Y31" s="89" t="s">
        <v>457</v>
      </c>
      <c r="Z31" s="85" t="str">
        <f>HYPERLINK("https://twitter.com/atfdumont/status/1315965392884465665")</f>
        <v>https://twitter.com/atfdumont/status/1315965392884465665</v>
      </c>
      <c r="AA31" s="81"/>
      <c r="AB31" s="81"/>
      <c r="AC31" s="89" t="s">
        <v>646</v>
      </c>
      <c r="AD31" s="81"/>
      <c r="AE31" s="81" t="b">
        <v>0</v>
      </c>
      <c r="AF31" s="81">
        <v>0</v>
      </c>
      <c r="AG31" s="89" t="s">
        <v>809</v>
      </c>
      <c r="AH31" s="81" t="b">
        <v>0</v>
      </c>
      <c r="AI31" s="81" t="s">
        <v>810</v>
      </c>
      <c r="AJ31" s="81"/>
      <c r="AK31" s="89" t="s">
        <v>809</v>
      </c>
      <c r="AL31" s="81" t="b">
        <v>0</v>
      </c>
      <c r="AM31" s="81">
        <v>287</v>
      </c>
      <c r="AN31" s="89" t="s">
        <v>805</v>
      </c>
      <c r="AO31" s="81" t="s">
        <v>814</v>
      </c>
      <c r="AP31" s="81" t="b">
        <v>0</v>
      </c>
      <c r="AQ31" s="89" t="s">
        <v>805</v>
      </c>
      <c r="AR31" s="81"/>
      <c r="AS31" s="81">
        <v>1</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2</v>
      </c>
      <c r="BG31" s="50">
        <v>4.545454545454546</v>
      </c>
      <c r="BH31" s="49">
        <v>0</v>
      </c>
      <c r="BI31" s="50">
        <v>0</v>
      </c>
      <c r="BJ31" s="49">
        <v>0</v>
      </c>
      <c r="BK31" s="50">
        <v>0</v>
      </c>
      <c r="BL31" s="49">
        <v>42</v>
      </c>
      <c r="BM31" s="50">
        <v>95.45454545454545</v>
      </c>
      <c r="BN31" s="49">
        <v>44</v>
      </c>
    </row>
    <row r="32" spans="1:66" ht="15">
      <c r="A32" s="65" t="s">
        <v>262</v>
      </c>
      <c r="B32" s="65" t="s">
        <v>420</v>
      </c>
      <c r="C32" s="66" t="s">
        <v>9066</v>
      </c>
      <c r="D32" s="67">
        <v>3</v>
      </c>
      <c r="E32" s="68" t="s">
        <v>132</v>
      </c>
      <c r="F32" s="69">
        <v>35</v>
      </c>
      <c r="G32" s="66"/>
      <c r="H32" s="70"/>
      <c r="I32" s="71"/>
      <c r="J32" s="71"/>
      <c r="K32" s="35" t="s">
        <v>65</v>
      </c>
      <c r="L32" s="79">
        <v>32</v>
      </c>
      <c r="M32" s="79"/>
      <c r="N32" s="73"/>
      <c r="O32" s="81" t="s">
        <v>423</v>
      </c>
      <c r="P32" s="83">
        <v>44117.44453703704</v>
      </c>
      <c r="Q32" s="81" t="s">
        <v>424</v>
      </c>
      <c r="R32" s="85" t="str">
        <f>HYPERLINK("https://developer.cisco.com/devnetcreate/2020?utm_campaign=devnetcreate21&amp;utm_source=mediabuy&amp;utm_medium=mediabuy-devvie")</f>
        <v>https://developer.cisco.com/devnetcreate/2020?utm_campaign=devnetcreate21&amp;utm_source=mediabuy&amp;utm_medium=mediabuy-devvie</v>
      </c>
      <c r="S32" s="81" t="s">
        <v>427</v>
      </c>
      <c r="T32" s="81" t="s">
        <v>429</v>
      </c>
      <c r="U32" s="81"/>
      <c r="V32" s="85" t="str">
        <f>HYPERLINK("https://pbs.twimg.com/profile_images/1235161781263364096/XMmH0VnR_normal.jpg")</f>
        <v>https://pbs.twimg.com/profile_images/1235161781263364096/XMmH0VnR_normal.jpg</v>
      </c>
      <c r="W32" s="83">
        <v>44117.44453703704</v>
      </c>
      <c r="X32" s="87">
        <v>44117</v>
      </c>
      <c r="Y32" s="89" t="s">
        <v>458</v>
      </c>
      <c r="Z32" s="85" t="str">
        <f>HYPERLINK("https://twitter.com/shraddhanandtr7/status/1315965539429228544")</f>
        <v>https://twitter.com/shraddhanandtr7/status/1315965539429228544</v>
      </c>
      <c r="AA32" s="81"/>
      <c r="AB32" s="81"/>
      <c r="AC32" s="89" t="s">
        <v>647</v>
      </c>
      <c r="AD32" s="81"/>
      <c r="AE32" s="81" t="b">
        <v>0</v>
      </c>
      <c r="AF32" s="81">
        <v>0</v>
      </c>
      <c r="AG32" s="89" t="s">
        <v>809</v>
      </c>
      <c r="AH32" s="81" t="b">
        <v>0</v>
      </c>
      <c r="AI32" s="81" t="s">
        <v>810</v>
      </c>
      <c r="AJ32" s="81"/>
      <c r="AK32" s="89" t="s">
        <v>809</v>
      </c>
      <c r="AL32" s="81" t="b">
        <v>0</v>
      </c>
      <c r="AM32" s="81">
        <v>287</v>
      </c>
      <c r="AN32" s="89" t="s">
        <v>805</v>
      </c>
      <c r="AO32" s="81" t="s">
        <v>813</v>
      </c>
      <c r="AP32" s="81" t="b">
        <v>0</v>
      </c>
      <c r="AQ32" s="89" t="s">
        <v>805</v>
      </c>
      <c r="AR32" s="81"/>
      <c r="AS32" s="81">
        <v>1</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2</v>
      </c>
      <c r="BG32" s="50">
        <v>4.545454545454546</v>
      </c>
      <c r="BH32" s="49">
        <v>0</v>
      </c>
      <c r="BI32" s="50">
        <v>0</v>
      </c>
      <c r="BJ32" s="49">
        <v>0</v>
      </c>
      <c r="BK32" s="50">
        <v>0</v>
      </c>
      <c r="BL32" s="49">
        <v>42</v>
      </c>
      <c r="BM32" s="50">
        <v>95.45454545454545</v>
      </c>
      <c r="BN32" s="49">
        <v>44</v>
      </c>
    </row>
    <row r="33" spans="1:66" ht="15">
      <c r="A33" s="65" t="s">
        <v>263</v>
      </c>
      <c r="B33" s="65" t="s">
        <v>420</v>
      </c>
      <c r="C33" s="66" t="s">
        <v>9066</v>
      </c>
      <c r="D33" s="67">
        <v>3</v>
      </c>
      <c r="E33" s="68" t="s">
        <v>132</v>
      </c>
      <c r="F33" s="69">
        <v>35</v>
      </c>
      <c r="G33" s="66"/>
      <c r="H33" s="70"/>
      <c r="I33" s="71"/>
      <c r="J33" s="71"/>
      <c r="K33" s="35" t="s">
        <v>65</v>
      </c>
      <c r="L33" s="79">
        <v>33</v>
      </c>
      <c r="M33" s="79"/>
      <c r="N33" s="73"/>
      <c r="O33" s="81" t="s">
        <v>423</v>
      </c>
      <c r="P33" s="83">
        <v>44117.44513888889</v>
      </c>
      <c r="Q33" s="81" t="s">
        <v>424</v>
      </c>
      <c r="R33" s="85" t="str">
        <f>HYPERLINK("https://developer.cisco.com/devnetcreate/2020?utm_campaign=devnetcreate21&amp;utm_source=mediabuy&amp;utm_medium=mediabuy-devvie")</f>
        <v>https://developer.cisco.com/devnetcreate/2020?utm_campaign=devnetcreate21&amp;utm_source=mediabuy&amp;utm_medium=mediabuy-devvie</v>
      </c>
      <c r="S33" s="81" t="s">
        <v>427</v>
      </c>
      <c r="T33" s="81" t="s">
        <v>429</v>
      </c>
      <c r="U33" s="81"/>
      <c r="V33" s="85" t="str">
        <f>HYPERLINK("https://pbs.twimg.com/profile_images/1296520331146874880/OD43xsOH_normal.jpg")</f>
        <v>https://pbs.twimg.com/profile_images/1296520331146874880/OD43xsOH_normal.jpg</v>
      </c>
      <c r="W33" s="83">
        <v>44117.44513888889</v>
      </c>
      <c r="X33" s="87">
        <v>44117</v>
      </c>
      <c r="Y33" s="89" t="s">
        <v>459</v>
      </c>
      <c r="Z33" s="85" t="str">
        <f>HYPERLINK("https://twitter.com/malika_e_hind/status/1315965758048886784")</f>
        <v>https://twitter.com/malika_e_hind/status/1315965758048886784</v>
      </c>
      <c r="AA33" s="81"/>
      <c r="AB33" s="81"/>
      <c r="AC33" s="89" t="s">
        <v>648</v>
      </c>
      <c r="AD33" s="81"/>
      <c r="AE33" s="81" t="b">
        <v>0</v>
      </c>
      <c r="AF33" s="81">
        <v>0</v>
      </c>
      <c r="AG33" s="89" t="s">
        <v>809</v>
      </c>
      <c r="AH33" s="81" t="b">
        <v>0</v>
      </c>
      <c r="AI33" s="81" t="s">
        <v>810</v>
      </c>
      <c r="AJ33" s="81"/>
      <c r="AK33" s="89" t="s">
        <v>809</v>
      </c>
      <c r="AL33" s="81" t="b">
        <v>0</v>
      </c>
      <c r="AM33" s="81">
        <v>287</v>
      </c>
      <c r="AN33" s="89" t="s">
        <v>805</v>
      </c>
      <c r="AO33" s="81" t="s">
        <v>813</v>
      </c>
      <c r="AP33" s="81" t="b">
        <v>0</v>
      </c>
      <c r="AQ33" s="89" t="s">
        <v>805</v>
      </c>
      <c r="AR33" s="81"/>
      <c r="AS33" s="81">
        <v>1</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2</v>
      </c>
      <c r="BG33" s="50">
        <v>4.545454545454546</v>
      </c>
      <c r="BH33" s="49">
        <v>0</v>
      </c>
      <c r="BI33" s="50">
        <v>0</v>
      </c>
      <c r="BJ33" s="49">
        <v>0</v>
      </c>
      <c r="BK33" s="50">
        <v>0</v>
      </c>
      <c r="BL33" s="49">
        <v>42</v>
      </c>
      <c r="BM33" s="50">
        <v>95.45454545454545</v>
      </c>
      <c r="BN33" s="49">
        <v>44</v>
      </c>
    </row>
    <row r="34" spans="1:66" ht="15">
      <c r="A34" s="65" t="s">
        <v>264</v>
      </c>
      <c r="B34" s="65" t="s">
        <v>420</v>
      </c>
      <c r="C34" s="66" t="s">
        <v>9066</v>
      </c>
      <c r="D34" s="67">
        <v>3</v>
      </c>
      <c r="E34" s="68" t="s">
        <v>132</v>
      </c>
      <c r="F34" s="69">
        <v>35</v>
      </c>
      <c r="G34" s="66"/>
      <c r="H34" s="70"/>
      <c r="I34" s="71"/>
      <c r="J34" s="71"/>
      <c r="K34" s="35" t="s">
        <v>65</v>
      </c>
      <c r="L34" s="79">
        <v>34</v>
      </c>
      <c r="M34" s="79"/>
      <c r="N34" s="73"/>
      <c r="O34" s="81" t="s">
        <v>423</v>
      </c>
      <c r="P34" s="83">
        <v>44117.44600694445</v>
      </c>
      <c r="Q34" s="81" t="s">
        <v>424</v>
      </c>
      <c r="R34" s="85" t="str">
        <f>HYPERLINK("https://developer.cisco.com/devnetcreate/2020?utm_campaign=devnetcreate21&amp;utm_source=mediabuy&amp;utm_medium=mediabuy-devvie")</f>
        <v>https://developer.cisco.com/devnetcreate/2020?utm_campaign=devnetcreate21&amp;utm_source=mediabuy&amp;utm_medium=mediabuy-devvie</v>
      </c>
      <c r="S34" s="81" t="s">
        <v>427</v>
      </c>
      <c r="T34" s="81" t="s">
        <v>429</v>
      </c>
      <c r="U34" s="81"/>
      <c r="V34" s="85" t="str">
        <f>HYPERLINK("https://pbs.twimg.com/profile_images/1318686526918791168/zJisc4g6_normal.jpg")</f>
        <v>https://pbs.twimg.com/profile_images/1318686526918791168/zJisc4g6_normal.jpg</v>
      </c>
      <c r="W34" s="83">
        <v>44117.44600694445</v>
      </c>
      <c r="X34" s="87">
        <v>44117</v>
      </c>
      <c r="Y34" s="89" t="s">
        <v>460</v>
      </c>
      <c r="Z34" s="85" t="str">
        <f>HYPERLINK("https://twitter.com/victorlonsoro/status/1315966071288090625")</f>
        <v>https://twitter.com/victorlonsoro/status/1315966071288090625</v>
      </c>
      <c r="AA34" s="81"/>
      <c r="AB34" s="81"/>
      <c r="AC34" s="89" t="s">
        <v>649</v>
      </c>
      <c r="AD34" s="81"/>
      <c r="AE34" s="81" t="b">
        <v>0</v>
      </c>
      <c r="AF34" s="81">
        <v>0</v>
      </c>
      <c r="AG34" s="89" t="s">
        <v>809</v>
      </c>
      <c r="AH34" s="81" t="b">
        <v>0</v>
      </c>
      <c r="AI34" s="81" t="s">
        <v>810</v>
      </c>
      <c r="AJ34" s="81"/>
      <c r="AK34" s="89" t="s">
        <v>809</v>
      </c>
      <c r="AL34" s="81" t="b">
        <v>0</v>
      </c>
      <c r="AM34" s="81">
        <v>287</v>
      </c>
      <c r="AN34" s="89" t="s">
        <v>805</v>
      </c>
      <c r="AO34" s="81" t="s">
        <v>815</v>
      </c>
      <c r="AP34" s="81" t="b">
        <v>0</v>
      </c>
      <c r="AQ34" s="89" t="s">
        <v>805</v>
      </c>
      <c r="AR34" s="81"/>
      <c r="AS34" s="81">
        <v>1</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2</v>
      </c>
      <c r="BG34" s="50">
        <v>4.545454545454546</v>
      </c>
      <c r="BH34" s="49">
        <v>0</v>
      </c>
      <c r="BI34" s="50">
        <v>0</v>
      </c>
      <c r="BJ34" s="49">
        <v>0</v>
      </c>
      <c r="BK34" s="50">
        <v>0</v>
      </c>
      <c r="BL34" s="49">
        <v>42</v>
      </c>
      <c r="BM34" s="50">
        <v>95.45454545454545</v>
      </c>
      <c r="BN34" s="49">
        <v>44</v>
      </c>
    </row>
    <row r="35" spans="1:66" ht="15">
      <c r="A35" s="65" t="s">
        <v>265</v>
      </c>
      <c r="B35" s="65" t="s">
        <v>420</v>
      </c>
      <c r="C35" s="66" t="s">
        <v>9066</v>
      </c>
      <c r="D35" s="67">
        <v>3</v>
      </c>
      <c r="E35" s="68" t="s">
        <v>132</v>
      </c>
      <c r="F35" s="69">
        <v>35</v>
      </c>
      <c r="G35" s="66"/>
      <c r="H35" s="70"/>
      <c r="I35" s="71"/>
      <c r="J35" s="71"/>
      <c r="K35" s="35" t="s">
        <v>65</v>
      </c>
      <c r="L35" s="79">
        <v>35</v>
      </c>
      <c r="M35" s="79"/>
      <c r="N35" s="73"/>
      <c r="O35" s="81" t="s">
        <v>423</v>
      </c>
      <c r="P35" s="83">
        <v>44117.446064814816</v>
      </c>
      <c r="Q35" s="81" t="s">
        <v>424</v>
      </c>
      <c r="R35" s="85" t="str">
        <f>HYPERLINK("https://developer.cisco.com/devnetcreate/2020?utm_campaign=devnetcreate21&amp;utm_source=mediabuy&amp;utm_medium=mediabuy-devvie")</f>
        <v>https://developer.cisco.com/devnetcreate/2020?utm_campaign=devnetcreate21&amp;utm_source=mediabuy&amp;utm_medium=mediabuy-devvie</v>
      </c>
      <c r="S35" s="81" t="s">
        <v>427</v>
      </c>
      <c r="T35" s="81" t="s">
        <v>429</v>
      </c>
      <c r="U35" s="81"/>
      <c r="V35" s="85" t="str">
        <f>HYPERLINK("https://pbs.twimg.com/profile_images/1292848009173012480/crYcxBSX_normal.jpg")</f>
        <v>https://pbs.twimg.com/profile_images/1292848009173012480/crYcxBSX_normal.jpg</v>
      </c>
      <c r="W35" s="83">
        <v>44117.446064814816</v>
      </c>
      <c r="X35" s="87">
        <v>44117</v>
      </c>
      <c r="Y35" s="89" t="s">
        <v>461</v>
      </c>
      <c r="Z35" s="85" t="str">
        <f>HYPERLINK("https://twitter.com/jst_hey/status/1315966093781987333")</f>
        <v>https://twitter.com/jst_hey/status/1315966093781987333</v>
      </c>
      <c r="AA35" s="81"/>
      <c r="AB35" s="81"/>
      <c r="AC35" s="89" t="s">
        <v>650</v>
      </c>
      <c r="AD35" s="81"/>
      <c r="AE35" s="81" t="b">
        <v>0</v>
      </c>
      <c r="AF35" s="81">
        <v>0</v>
      </c>
      <c r="AG35" s="89" t="s">
        <v>809</v>
      </c>
      <c r="AH35" s="81" t="b">
        <v>0</v>
      </c>
      <c r="AI35" s="81" t="s">
        <v>810</v>
      </c>
      <c r="AJ35" s="81"/>
      <c r="AK35" s="89" t="s">
        <v>809</v>
      </c>
      <c r="AL35" s="81" t="b">
        <v>0</v>
      </c>
      <c r="AM35" s="81">
        <v>287</v>
      </c>
      <c r="AN35" s="89" t="s">
        <v>805</v>
      </c>
      <c r="AO35" s="81" t="s">
        <v>813</v>
      </c>
      <c r="AP35" s="81" t="b">
        <v>0</v>
      </c>
      <c r="AQ35" s="89" t="s">
        <v>805</v>
      </c>
      <c r="AR35" s="81"/>
      <c r="AS35" s="81">
        <v>1</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2</v>
      </c>
      <c r="BG35" s="50">
        <v>4.545454545454546</v>
      </c>
      <c r="BH35" s="49">
        <v>0</v>
      </c>
      <c r="BI35" s="50">
        <v>0</v>
      </c>
      <c r="BJ35" s="49">
        <v>0</v>
      </c>
      <c r="BK35" s="50">
        <v>0</v>
      </c>
      <c r="BL35" s="49">
        <v>42</v>
      </c>
      <c r="BM35" s="50">
        <v>95.45454545454545</v>
      </c>
      <c r="BN35" s="49">
        <v>44</v>
      </c>
    </row>
    <row r="36" spans="1:66" ht="15">
      <c r="A36" s="65" t="s">
        <v>266</v>
      </c>
      <c r="B36" s="65" t="s">
        <v>420</v>
      </c>
      <c r="C36" s="66" t="s">
        <v>9066</v>
      </c>
      <c r="D36" s="67">
        <v>3</v>
      </c>
      <c r="E36" s="68" t="s">
        <v>132</v>
      </c>
      <c r="F36" s="69">
        <v>35</v>
      </c>
      <c r="G36" s="66"/>
      <c r="H36" s="70"/>
      <c r="I36" s="71"/>
      <c r="J36" s="71"/>
      <c r="K36" s="35" t="s">
        <v>65</v>
      </c>
      <c r="L36" s="79">
        <v>36</v>
      </c>
      <c r="M36" s="79"/>
      <c r="N36" s="73"/>
      <c r="O36" s="81" t="s">
        <v>423</v>
      </c>
      <c r="P36" s="83">
        <v>44117.4468287037</v>
      </c>
      <c r="Q36" s="81" t="s">
        <v>424</v>
      </c>
      <c r="R36" s="85" t="str">
        <f>HYPERLINK("https://developer.cisco.com/devnetcreate/2020?utm_campaign=devnetcreate21&amp;utm_source=mediabuy&amp;utm_medium=mediabuy-devvie")</f>
        <v>https://developer.cisco.com/devnetcreate/2020?utm_campaign=devnetcreate21&amp;utm_source=mediabuy&amp;utm_medium=mediabuy-devvie</v>
      </c>
      <c r="S36" s="81" t="s">
        <v>427</v>
      </c>
      <c r="T36" s="81" t="s">
        <v>429</v>
      </c>
      <c r="U36" s="81"/>
      <c r="V36" s="85" t="str">
        <f>HYPERLINK("https://pbs.twimg.com/profile_images/1318405973610954752/Ouk6oaXZ_normal.jpg")</f>
        <v>https://pbs.twimg.com/profile_images/1318405973610954752/Ouk6oaXZ_normal.jpg</v>
      </c>
      <c r="W36" s="83">
        <v>44117.4468287037</v>
      </c>
      <c r="X36" s="87">
        <v>44117</v>
      </c>
      <c r="Y36" s="89" t="s">
        <v>462</v>
      </c>
      <c r="Z36" s="85" t="str">
        <f>HYPERLINK("https://twitter.com/pavan_sangamesh/status/1315966370383761408")</f>
        <v>https://twitter.com/pavan_sangamesh/status/1315966370383761408</v>
      </c>
      <c r="AA36" s="81"/>
      <c r="AB36" s="81"/>
      <c r="AC36" s="89" t="s">
        <v>651</v>
      </c>
      <c r="AD36" s="81"/>
      <c r="AE36" s="81" t="b">
        <v>0</v>
      </c>
      <c r="AF36" s="81">
        <v>0</v>
      </c>
      <c r="AG36" s="89" t="s">
        <v>809</v>
      </c>
      <c r="AH36" s="81" t="b">
        <v>0</v>
      </c>
      <c r="AI36" s="81" t="s">
        <v>810</v>
      </c>
      <c r="AJ36" s="81"/>
      <c r="AK36" s="89" t="s">
        <v>809</v>
      </c>
      <c r="AL36" s="81" t="b">
        <v>0</v>
      </c>
      <c r="AM36" s="81">
        <v>287</v>
      </c>
      <c r="AN36" s="89" t="s">
        <v>805</v>
      </c>
      <c r="AO36" s="81" t="s">
        <v>813</v>
      </c>
      <c r="AP36" s="81" t="b">
        <v>0</v>
      </c>
      <c r="AQ36" s="89" t="s">
        <v>805</v>
      </c>
      <c r="AR36" s="81"/>
      <c r="AS36" s="81">
        <v>1</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2</v>
      </c>
      <c r="BG36" s="50">
        <v>4.545454545454546</v>
      </c>
      <c r="BH36" s="49">
        <v>0</v>
      </c>
      <c r="BI36" s="50">
        <v>0</v>
      </c>
      <c r="BJ36" s="49">
        <v>0</v>
      </c>
      <c r="BK36" s="50">
        <v>0</v>
      </c>
      <c r="BL36" s="49">
        <v>42</v>
      </c>
      <c r="BM36" s="50">
        <v>95.45454545454545</v>
      </c>
      <c r="BN36" s="49">
        <v>44</v>
      </c>
    </row>
    <row r="37" spans="1:66" ht="15">
      <c r="A37" s="65" t="s">
        <v>267</v>
      </c>
      <c r="B37" s="65" t="s">
        <v>420</v>
      </c>
      <c r="C37" s="66" t="s">
        <v>9066</v>
      </c>
      <c r="D37" s="67">
        <v>3</v>
      </c>
      <c r="E37" s="68" t="s">
        <v>132</v>
      </c>
      <c r="F37" s="69">
        <v>35</v>
      </c>
      <c r="G37" s="66"/>
      <c r="H37" s="70"/>
      <c r="I37" s="71"/>
      <c r="J37" s="71"/>
      <c r="K37" s="35" t="s">
        <v>65</v>
      </c>
      <c r="L37" s="79">
        <v>37</v>
      </c>
      <c r="M37" s="79"/>
      <c r="N37" s="73"/>
      <c r="O37" s="81" t="s">
        <v>423</v>
      </c>
      <c r="P37" s="83">
        <v>44117.447233796294</v>
      </c>
      <c r="Q37" s="81" t="s">
        <v>424</v>
      </c>
      <c r="R37" s="85" t="str">
        <f>HYPERLINK("https://developer.cisco.com/devnetcreate/2020?utm_campaign=devnetcreate21&amp;utm_source=mediabuy&amp;utm_medium=mediabuy-devvie")</f>
        <v>https://developer.cisco.com/devnetcreate/2020?utm_campaign=devnetcreate21&amp;utm_source=mediabuy&amp;utm_medium=mediabuy-devvie</v>
      </c>
      <c r="S37" s="81" t="s">
        <v>427</v>
      </c>
      <c r="T37" s="81" t="s">
        <v>429</v>
      </c>
      <c r="U37" s="81"/>
      <c r="V37" s="85" t="str">
        <f>HYPERLINK("https://pbs.twimg.com/profile_images/1319641339429031937/1aCaeY4I_normal.jpg")</f>
        <v>https://pbs.twimg.com/profile_images/1319641339429031937/1aCaeY4I_normal.jpg</v>
      </c>
      <c r="W37" s="83">
        <v>44117.447233796294</v>
      </c>
      <c r="X37" s="87">
        <v>44117</v>
      </c>
      <c r="Y37" s="89" t="s">
        <v>463</v>
      </c>
      <c r="Z37" s="85" t="str">
        <f>HYPERLINK("https://twitter.com/antoniomihaici1/status/1315966515582205952")</f>
        <v>https://twitter.com/antoniomihaici1/status/1315966515582205952</v>
      </c>
      <c r="AA37" s="81"/>
      <c r="AB37" s="81"/>
      <c r="AC37" s="89" t="s">
        <v>652</v>
      </c>
      <c r="AD37" s="81"/>
      <c r="AE37" s="81" t="b">
        <v>0</v>
      </c>
      <c r="AF37" s="81">
        <v>0</v>
      </c>
      <c r="AG37" s="89" t="s">
        <v>809</v>
      </c>
      <c r="AH37" s="81" t="b">
        <v>0</v>
      </c>
      <c r="AI37" s="81" t="s">
        <v>810</v>
      </c>
      <c r="AJ37" s="81"/>
      <c r="AK37" s="89" t="s">
        <v>809</v>
      </c>
      <c r="AL37" s="81" t="b">
        <v>0</v>
      </c>
      <c r="AM37" s="81">
        <v>287</v>
      </c>
      <c r="AN37" s="89" t="s">
        <v>805</v>
      </c>
      <c r="AO37" s="81" t="s">
        <v>815</v>
      </c>
      <c r="AP37" s="81" t="b">
        <v>0</v>
      </c>
      <c r="AQ37" s="89" t="s">
        <v>805</v>
      </c>
      <c r="AR37" s="81"/>
      <c r="AS37" s="81">
        <v>1</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2</v>
      </c>
      <c r="BG37" s="50">
        <v>4.545454545454546</v>
      </c>
      <c r="BH37" s="49">
        <v>0</v>
      </c>
      <c r="BI37" s="50">
        <v>0</v>
      </c>
      <c r="BJ37" s="49">
        <v>0</v>
      </c>
      <c r="BK37" s="50">
        <v>0</v>
      </c>
      <c r="BL37" s="49">
        <v>42</v>
      </c>
      <c r="BM37" s="50">
        <v>95.45454545454545</v>
      </c>
      <c r="BN37" s="49">
        <v>44</v>
      </c>
    </row>
    <row r="38" spans="1:66" ht="15">
      <c r="A38" s="65" t="s">
        <v>268</v>
      </c>
      <c r="B38" s="65" t="s">
        <v>420</v>
      </c>
      <c r="C38" s="66" t="s">
        <v>9066</v>
      </c>
      <c r="D38" s="67">
        <v>3</v>
      </c>
      <c r="E38" s="68" t="s">
        <v>132</v>
      </c>
      <c r="F38" s="69">
        <v>35</v>
      </c>
      <c r="G38" s="66"/>
      <c r="H38" s="70"/>
      <c r="I38" s="71"/>
      <c r="J38" s="71"/>
      <c r="K38" s="35" t="s">
        <v>65</v>
      </c>
      <c r="L38" s="79">
        <v>38</v>
      </c>
      <c r="M38" s="79"/>
      <c r="N38" s="73"/>
      <c r="O38" s="81" t="s">
        <v>423</v>
      </c>
      <c r="P38" s="83">
        <v>44117.447905092595</v>
      </c>
      <c r="Q38" s="81" t="s">
        <v>424</v>
      </c>
      <c r="R38" s="85" t="str">
        <f>HYPERLINK("https://developer.cisco.com/devnetcreate/2020?utm_campaign=devnetcreate21&amp;utm_source=mediabuy&amp;utm_medium=mediabuy-devvie")</f>
        <v>https://developer.cisco.com/devnetcreate/2020?utm_campaign=devnetcreate21&amp;utm_source=mediabuy&amp;utm_medium=mediabuy-devvie</v>
      </c>
      <c r="S38" s="81" t="s">
        <v>427</v>
      </c>
      <c r="T38" s="81" t="s">
        <v>429</v>
      </c>
      <c r="U38" s="81"/>
      <c r="V38" s="85" t="str">
        <f>HYPERLINK("https://pbs.twimg.com/profile_images/1300166951248027650/N2H7CgHN_normal.jpg")</f>
        <v>https://pbs.twimg.com/profile_images/1300166951248027650/N2H7CgHN_normal.jpg</v>
      </c>
      <c r="W38" s="83">
        <v>44117.447905092595</v>
      </c>
      <c r="X38" s="87">
        <v>44117</v>
      </c>
      <c r="Y38" s="89" t="s">
        <v>464</v>
      </c>
      <c r="Z38" s="85" t="str">
        <f>HYPERLINK("https://twitter.com/balhihassen/status/1315966757673279495")</f>
        <v>https://twitter.com/balhihassen/status/1315966757673279495</v>
      </c>
      <c r="AA38" s="81"/>
      <c r="AB38" s="81"/>
      <c r="AC38" s="89" t="s">
        <v>653</v>
      </c>
      <c r="AD38" s="81"/>
      <c r="AE38" s="81" t="b">
        <v>0</v>
      </c>
      <c r="AF38" s="81">
        <v>0</v>
      </c>
      <c r="AG38" s="89" t="s">
        <v>809</v>
      </c>
      <c r="AH38" s="81" t="b">
        <v>0</v>
      </c>
      <c r="AI38" s="81" t="s">
        <v>810</v>
      </c>
      <c r="AJ38" s="81"/>
      <c r="AK38" s="89" t="s">
        <v>809</v>
      </c>
      <c r="AL38" s="81" t="b">
        <v>0</v>
      </c>
      <c r="AM38" s="81">
        <v>287</v>
      </c>
      <c r="AN38" s="89" t="s">
        <v>805</v>
      </c>
      <c r="AO38" s="81" t="s">
        <v>813</v>
      </c>
      <c r="AP38" s="81" t="b">
        <v>0</v>
      </c>
      <c r="AQ38" s="89" t="s">
        <v>805</v>
      </c>
      <c r="AR38" s="81"/>
      <c r="AS38" s="81">
        <v>1</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v>2</v>
      </c>
      <c r="BG38" s="50">
        <v>4.545454545454546</v>
      </c>
      <c r="BH38" s="49">
        <v>0</v>
      </c>
      <c r="BI38" s="50">
        <v>0</v>
      </c>
      <c r="BJ38" s="49">
        <v>0</v>
      </c>
      <c r="BK38" s="50">
        <v>0</v>
      </c>
      <c r="BL38" s="49">
        <v>42</v>
      </c>
      <c r="BM38" s="50">
        <v>95.45454545454545</v>
      </c>
      <c r="BN38" s="49">
        <v>44</v>
      </c>
    </row>
    <row r="39" spans="1:66" ht="15">
      <c r="A39" s="65" t="s">
        <v>269</v>
      </c>
      <c r="B39" s="65" t="s">
        <v>420</v>
      </c>
      <c r="C39" s="66" t="s">
        <v>9066</v>
      </c>
      <c r="D39" s="67">
        <v>3</v>
      </c>
      <c r="E39" s="68" t="s">
        <v>132</v>
      </c>
      <c r="F39" s="69">
        <v>35</v>
      </c>
      <c r="G39" s="66"/>
      <c r="H39" s="70"/>
      <c r="I39" s="71"/>
      <c r="J39" s="71"/>
      <c r="K39" s="35" t="s">
        <v>65</v>
      </c>
      <c r="L39" s="79">
        <v>39</v>
      </c>
      <c r="M39" s="79"/>
      <c r="N39" s="73"/>
      <c r="O39" s="81" t="s">
        <v>423</v>
      </c>
      <c r="P39" s="83">
        <v>44117.44803240741</v>
      </c>
      <c r="Q39" s="81" t="s">
        <v>424</v>
      </c>
      <c r="R39" s="85" t="str">
        <f>HYPERLINK("https://developer.cisco.com/devnetcreate/2020?utm_campaign=devnetcreate21&amp;utm_source=mediabuy&amp;utm_medium=mediabuy-devvie")</f>
        <v>https://developer.cisco.com/devnetcreate/2020?utm_campaign=devnetcreate21&amp;utm_source=mediabuy&amp;utm_medium=mediabuy-devvie</v>
      </c>
      <c r="S39" s="81" t="s">
        <v>427</v>
      </c>
      <c r="T39" s="81" t="s">
        <v>429</v>
      </c>
      <c r="U39" s="81"/>
      <c r="V39" s="85" t="str">
        <f>HYPERLINK("https://pbs.twimg.com/profile_images/1316718493299957761/jMSOef1V_normal.jpg")</f>
        <v>https://pbs.twimg.com/profile_images/1316718493299957761/jMSOef1V_normal.jpg</v>
      </c>
      <c r="W39" s="83">
        <v>44117.44803240741</v>
      </c>
      <c r="X39" s="87">
        <v>44117</v>
      </c>
      <c r="Y39" s="89" t="s">
        <v>465</v>
      </c>
      <c r="Z39" s="85" t="str">
        <f>HYPERLINK("https://twitter.com/_adhi22/status/1315966805488197633")</f>
        <v>https://twitter.com/_adhi22/status/1315966805488197633</v>
      </c>
      <c r="AA39" s="81"/>
      <c r="AB39" s="81"/>
      <c r="AC39" s="89" t="s">
        <v>654</v>
      </c>
      <c r="AD39" s="81"/>
      <c r="AE39" s="81" t="b">
        <v>0</v>
      </c>
      <c r="AF39" s="81">
        <v>0</v>
      </c>
      <c r="AG39" s="89" t="s">
        <v>809</v>
      </c>
      <c r="AH39" s="81" t="b">
        <v>0</v>
      </c>
      <c r="AI39" s="81" t="s">
        <v>810</v>
      </c>
      <c r="AJ39" s="81"/>
      <c r="AK39" s="89" t="s">
        <v>809</v>
      </c>
      <c r="AL39" s="81" t="b">
        <v>0</v>
      </c>
      <c r="AM39" s="81">
        <v>287</v>
      </c>
      <c r="AN39" s="89" t="s">
        <v>805</v>
      </c>
      <c r="AO39" s="81" t="s">
        <v>813</v>
      </c>
      <c r="AP39" s="81" t="b">
        <v>0</v>
      </c>
      <c r="AQ39" s="89" t="s">
        <v>805</v>
      </c>
      <c r="AR39" s="81"/>
      <c r="AS39" s="81">
        <v>1</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2</v>
      </c>
      <c r="BG39" s="50">
        <v>4.545454545454546</v>
      </c>
      <c r="BH39" s="49">
        <v>0</v>
      </c>
      <c r="BI39" s="50">
        <v>0</v>
      </c>
      <c r="BJ39" s="49">
        <v>0</v>
      </c>
      <c r="BK39" s="50">
        <v>0</v>
      </c>
      <c r="BL39" s="49">
        <v>42</v>
      </c>
      <c r="BM39" s="50">
        <v>95.45454545454545</v>
      </c>
      <c r="BN39" s="49">
        <v>44</v>
      </c>
    </row>
    <row r="40" spans="1:66" ht="15">
      <c r="A40" s="65" t="s">
        <v>270</v>
      </c>
      <c r="B40" s="65" t="s">
        <v>420</v>
      </c>
      <c r="C40" s="66" t="s">
        <v>9066</v>
      </c>
      <c r="D40" s="67">
        <v>3</v>
      </c>
      <c r="E40" s="68" t="s">
        <v>132</v>
      </c>
      <c r="F40" s="69">
        <v>35</v>
      </c>
      <c r="G40" s="66"/>
      <c r="H40" s="70"/>
      <c r="I40" s="71"/>
      <c r="J40" s="71"/>
      <c r="K40" s="35" t="s">
        <v>65</v>
      </c>
      <c r="L40" s="79">
        <v>40</v>
      </c>
      <c r="M40" s="79"/>
      <c r="N40" s="73"/>
      <c r="O40" s="81" t="s">
        <v>423</v>
      </c>
      <c r="P40" s="83">
        <v>44117.448275462964</v>
      </c>
      <c r="Q40" s="81" t="s">
        <v>424</v>
      </c>
      <c r="R40" s="85" t="str">
        <f>HYPERLINK("https://developer.cisco.com/devnetcreate/2020?utm_campaign=devnetcreate21&amp;utm_source=mediabuy&amp;utm_medium=mediabuy-devvie")</f>
        <v>https://developer.cisco.com/devnetcreate/2020?utm_campaign=devnetcreate21&amp;utm_source=mediabuy&amp;utm_medium=mediabuy-devvie</v>
      </c>
      <c r="S40" s="81" t="s">
        <v>427</v>
      </c>
      <c r="T40" s="81" t="s">
        <v>429</v>
      </c>
      <c r="U40" s="81"/>
      <c r="V40" s="85" t="str">
        <f>HYPERLINK("https://pbs.twimg.com/profile_images/1317434293719715840/rpIxJO2l_normal.jpg")</f>
        <v>https://pbs.twimg.com/profile_images/1317434293719715840/rpIxJO2l_normal.jpg</v>
      </c>
      <c r="W40" s="83">
        <v>44117.448275462964</v>
      </c>
      <c r="X40" s="87">
        <v>44117</v>
      </c>
      <c r="Y40" s="89" t="s">
        <v>466</v>
      </c>
      <c r="Z40" s="85" t="str">
        <f>HYPERLINK("https://twitter.com/baitoey05782567/status/1315966894898245634")</f>
        <v>https://twitter.com/baitoey05782567/status/1315966894898245634</v>
      </c>
      <c r="AA40" s="81"/>
      <c r="AB40" s="81"/>
      <c r="AC40" s="89" t="s">
        <v>655</v>
      </c>
      <c r="AD40" s="81"/>
      <c r="AE40" s="81" t="b">
        <v>0</v>
      </c>
      <c r="AF40" s="81">
        <v>0</v>
      </c>
      <c r="AG40" s="89" t="s">
        <v>809</v>
      </c>
      <c r="AH40" s="81" t="b">
        <v>0</v>
      </c>
      <c r="AI40" s="81" t="s">
        <v>810</v>
      </c>
      <c r="AJ40" s="81"/>
      <c r="AK40" s="89" t="s">
        <v>809</v>
      </c>
      <c r="AL40" s="81" t="b">
        <v>0</v>
      </c>
      <c r="AM40" s="81">
        <v>287</v>
      </c>
      <c r="AN40" s="89" t="s">
        <v>805</v>
      </c>
      <c r="AO40" s="81" t="s">
        <v>813</v>
      </c>
      <c r="AP40" s="81" t="b">
        <v>0</v>
      </c>
      <c r="AQ40" s="89" t="s">
        <v>805</v>
      </c>
      <c r="AR40" s="81"/>
      <c r="AS40" s="81">
        <v>1</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v>2</v>
      </c>
      <c r="BG40" s="50">
        <v>4.545454545454546</v>
      </c>
      <c r="BH40" s="49">
        <v>0</v>
      </c>
      <c r="BI40" s="50">
        <v>0</v>
      </c>
      <c r="BJ40" s="49">
        <v>0</v>
      </c>
      <c r="BK40" s="50">
        <v>0</v>
      </c>
      <c r="BL40" s="49">
        <v>42</v>
      </c>
      <c r="BM40" s="50">
        <v>95.45454545454545</v>
      </c>
      <c r="BN40" s="49">
        <v>44</v>
      </c>
    </row>
    <row r="41" spans="1:66" ht="15">
      <c r="A41" s="65" t="s">
        <v>271</v>
      </c>
      <c r="B41" s="65" t="s">
        <v>420</v>
      </c>
      <c r="C41" s="66" t="s">
        <v>9066</v>
      </c>
      <c r="D41" s="67">
        <v>3</v>
      </c>
      <c r="E41" s="68" t="s">
        <v>132</v>
      </c>
      <c r="F41" s="69">
        <v>35</v>
      </c>
      <c r="G41" s="66"/>
      <c r="H41" s="70"/>
      <c r="I41" s="71"/>
      <c r="J41" s="71"/>
      <c r="K41" s="35" t="s">
        <v>65</v>
      </c>
      <c r="L41" s="79">
        <v>41</v>
      </c>
      <c r="M41" s="79"/>
      <c r="N41" s="73"/>
      <c r="O41" s="81" t="s">
        <v>423</v>
      </c>
      <c r="P41" s="83">
        <v>44117.44855324074</v>
      </c>
      <c r="Q41" s="81" t="s">
        <v>424</v>
      </c>
      <c r="R41" s="85" t="str">
        <f>HYPERLINK("https://developer.cisco.com/devnetcreate/2020?utm_campaign=devnetcreate21&amp;utm_source=mediabuy&amp;utm_medium=mediabuy-devvie")</f>
        <v>https://developer.cisco.com/devnetcreate/2020?utm_campaign=devnetcreate21&amp;utm_source=mediabuy&amp;utm_medium=mediabuy-devvie</v>
      </c>
      <c r="S41" s="81" t="s">
        <v>427</v>
      </c>
      <c r="T41" s="81" t="s">
        <v>429</v>
      </c>
      <c r="U41" s="81"/>
      <c r="V41" s="85" t="str">
        <f>HYPERLINK("https://pbs.twimg.com/profile_images/750930740246827009/hyGQhaYE_normal.jpg")</f>
        <v>https://pbs.twimg.com/profile_images/750930740246827009/hyGQhaYE_normal.jpg</v>
      </c>
      <c r="W41" s="83">
        <v>44117.44855324074</v>
      </c>
      <c r="X41" s="87">
        <v>44117</v>
      </c>
      <c r="Y41" s="89" t="s">
        <v>467</v>
      </c>
      <c r="Z41" s="85" t="str">
        <f>HYPERLINK("https://twitter.com/desireeguasch/status/1315966993153966085")</f>
        <v>https://twitter.com/desireeguasch/status/1315966993153966085</v>
      </c>
      <c r="AA41" s="81"/>
      <c r="AB41" s="81"/>
      <c r="AC41" s="89" t="s">
        <v>656</v>
      </c>
      <c r="AD41" s="81"/>
      <c r="AE41" s="81" t="b">
        <v>0</v>
      </c>
      <c r="AF41" s="81">
        <v>0</v>
      </c>
      <c r="AG41" s="89" t="s">
        <v>809</v>
      </c>
      <c r="AH41" s="81" t="b">
        <v>0</v>
      </c>
      <c r="AI41" s="81" t="s">
        <v>810</v>
      </c>
      <c r="AJ41" s="81"/>
      <c r="AK41" s="89" t="s">
        <v>809</v>
      </c>
      <c r="AL41" s="81" t="b">
        <v>0</v>
      </c>
      <c r="AM41" s="81">
        <v>287</v>
      </c>
      <c r="AN41" s="89" t="s">
        <v>805</v>
      </c>
      <c r="AO41" s="81" t="s">
        <v>814</v>
      </c>
      <c r="AP41" s="81" t="b">
        <v>0</v>
      </c>
      <c r="AQ41" s="89" t="s">
        <v>805</v>
      </c>
      <c r="AR41" s="81"/>
      <c r="AS41" s="81">
        <v>1</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v>2</v>
      </c>
      <c r="BG41" s="50">
        <v>4.545454545454546</v>
      </c>
      <c r="BH41" s="49">
        <v>0</v>
      </c>
      <c r="BI41" s="50">
        <v>0</v>
      </c>
      <c r="BJ41" s="49">
        <v>0</v>
      </c>
      <c r="BK41" s="50">
        <v>0</v>
      </c>
      <c r="BL41" s="49">
        <v>42</v>
      </c>
      <c r="BM41" s="50">
        <v>95.45454545454545</v>
      </c>
      <c r="BN41" s="49">
        <v>44</v>
      </c>
    </row>
    <row r="42" spans="1:66" ht="15">
      <c r="A42" s="65" t="s">
        <v>272</v>
      </c>
      <c r="B42" s="65" t="s">
        <v>420</v>
      </c>
      <c r="C42" s="66" t="s">
        <v>9066</v>
      </c>
      <c r="D42" s="67">
        <v>3</v>
      </c>
      <c r="E42" s="68" t="s">
        <v>132</v>
      </c>
      <c r="F42" s="69">
        <v>35</v>
      </c>
      <c r="G42" s="66"/>
      <c r="H42" s="70"/>
      <c r="I42" s="71"/>
      <c r="J42" s="71"/>
      <c r="K42" s="35" t="s">
        <v>65</v>
      </c>
      <c r="L42" s="79">
        <v>42</v>
      </c>
      <c r="M42" s="79"/>
      <c r="N42" s="73"/>
      <c r="O42" s="81" t="s">
        <v>423</v>
      </c>
      <c r="P42" s="83">
        <v>44117.44887731481</v>
      </c>
      <c r="Q42" s="81" t="s">
        <v>424</v>
      </c>
      <c r="R42" s="85" t="str">
        <f>HYPERLINK("https://developer.cisco.com/devnetcreate/2020?utm_campaign=devnetcreate21&amp;utm_source=mediabuy&amp;utm_medium=mediabuy-devvie")</f>
        <v>https://developer.cisco.com/devnetcreate/2020?utm_campaign=devnetcreate21&amp;utm_source=mediabuy&amp;utm_medium=mediabuy-devvie</v>
      </c>
      <c r="S42" s="81" t="s">
        <v>427</v>
      </c>
      <c r="T42" s="81" t="s">
        <v>429</v>
      </c>
      <c r="U42" s="81"/>
      <c r="V42" s="85" t="str">
        <f>HYPERLINK("https://pbs.twimg.com/profile_images/1318610808423600128/uV6bza7I_normal.jpg")</f>
        <v>https://pbs.twimg.com/profile_images/1318610808423600128/uV6bza7I_normal.jpg</v>
      </c>
      <c r="W42" s="83">
        <v>44117.44887731481</v>
      </c>
      <c r="X42" s="87">
        <v>44117</v>
      </c>
      <c r="Y42" s="89" t="s">
        <v>468</v>
      </c>
      <c r="Z42" s="85" t="str">
        <f>HYPERLINK("https://twitter.com/ashok40507851/status/1315967110732869632")</f>
        <v>https://twitter.com/ashok40507851/status/1315967110732869632</v>
      </c>
      <c r="AA42" s="81"/>
      <c r="AB42" s="81"/>
      <c r="AC42" s="89" t="s">
        <v>657</v>
      </c>
      <c r="AD42" s="81"/>
      <c r="AE42" s="81" t="b">
        <v>0</v>
      </c>
      <c r="AF42" s="81">
        <v>0</v>
      </c>
      <c r="AG42" s="89" t="s">
        <v>809</v>
      </c>
      <c r="AH42" s="81" t="b">
        <v>0</v>
      </c>
      <c r="AI42" s="81" t="s">
        <v>810</v>
      </c>
      <c r="AJ42" s="81"/>
      <c r="AK42" s="89" t="s">
        <v>809</v>
      </c>
      <c r="AL42" s="81" t="b">
        <v>0</v>
      </c>
      <c r="AM42" s="81">
        <v>287</v>
      </c>
      <c r="AN42" s="89" t="s">
        <v>805</v>
      </c>
      <c r="AO42" s="81" t="s">
        <v>813</v>
      </c>
      <c r="AP42" s="81" t="b">
        <v>0</v>
      </c>
      <c r="AQ42" s="89" t="s">
        <v>805</v>
      </c>
      <c r="AR42" s="81"/>
      <c r="AS42" s="81">
        <v>1</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v>2</v>
      </c>
      <c r="BG42" s="50">
        <v>4.545454545454546</v>
      </c>
      <c r="BH42" s="49">
        <v>0</v>
      </c>
      <c r="BI42" s="50">
        <v>0</v>
      </c>
      <c r="BJ42" s="49">
        <v>0</v>
      </c>
      <c r="BK42" s="50">
        <v>0</v>
      </c>
      <c r="BL42" s="49">
        <v>42</v>
      </c>
      <c r="BM42" s="50">
        <v>95.45454545454545</v>
      </c>
      <c r="BN42" s="49">
        <v>44</v>
      </c>
    </row>
    <row r="43" spans="1:66" ht="15">
      <c r="A43" s="65" t="s">
        <v>273</v>
      </c>
      <c r="B43" s="65" t="s">
        <v>420</v>
      </c>
      <c r="C43" s="66" t="s">
        <v>9066</v>
      </c>
      <c r="D43" s="67">
        <v>3</v>
      </c>
      <c r="E43" s="68" t="s">
        <v>132</v>
      </c>
      <c r="F43" s="69">
        <v>35</v>
      </c>
      <c r="G43" s="66"/>
      <c r="H43" s="70"/>
      <c r="I43" s="71"/>
      <c r="J43" s="71"/>
      <c r="K43" s="35" t="s">
        <v>65</v>
      </c>
      <c r="L43" s="79">
        <v>43</v>
      </c>
      <c r="M43" s="79"/>
      <c r="N43" s="73"/>
      <c r="O43" s="81" t="s">
        <v>423</v>
      </c>
      <c r="P43" s="83">
        <v>44117.449224537035</v>
      </c>
      <c r="Q43" s="81" t="s">
        <v>424</v>
      </c>
      <c r="R43" s="85" t="str">
        <f>HYPERLINK("https://developer.cisco.com/devnetcreate/2020?utm_campaign=devnetcreate21&amp;utm_source=mediabuy&amp;utm_medium=mediabuy-devvie")</f>
        <v>https://developer.cisco.com/devnetcreate/2020?utm_campaign=devnetcreate21&amp;utm_source=mediabuy&amp;utm_medium=mediabuy-devvie</v>
      </c>
      <c r="S43" s="81" t="s">
        <v>427</v>
      </c>
      <c r="T43" s="81" t="s">
        <v>429</v>
      </c>
      <c r="U43" s="81"/>
      <c r="V43" s="85" t="str">
        <f>HYPERLINK("https://pbs.twimg.com/profile_images/1306613120417308672/Xkotu16Q_normal.jpg")</f>
        <v>https://pbs.twimg.com/profile_images/1306613120417308672/Xkotu16Q_normal.jpg</v>
      </c>
      <c r="W43" s="83">
        <v>44117.449224537035</v>
      </c>
      <c r="X43" s="87">
        <v>44117</v>
      </c>
      <c r="Y43" s="89" t="s">
        <v>469</v>
      </c>
      <c r="Z43" s="85" t="str">
        <f>HYPERLINK("https://twitter.com/mcceresgonzlez1/status/1315967237988257792")</f>
        <v>https://twitter.com/mcceresgonzlez1/status/1315967237988257792</v>
      </c>
      <c r="AA43" s="81"/>
      <c r="AB43" s="81"/>
      <c r="AC43" s="89" t="s">
        <v>658</v>
      </c>
      <c r="AD43" s="81"/>
      <c r="AE43" s="81" t="b">
        <v>0</v>
      </c>
      <c r="AF43" s="81">
        <v>0</v>
      </c>
      <c r="AG43" s="89" t="s">
        <v>809</v>
      </c>
      <c r="AH43" s="81" t="b">
        <v>0</v>
      </c>
      <c r="AI43" s="81" t="s">
        <v>810</v>
      </c>
      <c r="AJ43" s="81"/>
      <c r="AK43" s="89" t="s">
        <v>809</v>
      </c>
      <c r="AL43" s="81" t="b">
        <v>0</v>
      </c>
      <c r="AM43" s="81">
        <v>287</v>
      </c>
      <c r="AN43" s="89" t="s">
        <v>805</v>
      </c>
      <c r="AO43" s="81" t="s">
        <v>813</v>
      </c>
      <c r="AP43" s="81" t="b">
        <v>0</v>
      </c>
      <c r="AQ43" s="89" t="s">
        <v>805</v>
      </c>
      <c r="AR43" s="81"/>
      <c r="AS43" s="81">
        <v>1</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v>2</v>
      </c>
      <c r="BG43" s="50">
        <v>4.545454545454546</v>
      </c>
      <c r="BH43" s="49">
        <v>0</v>
      </c>
      <c r="BI43" s="50">
        <v>0</v>
      </c>
      <c r="BJ43" s="49">
        <v>0</v>
      </c>
      <c r="BK43" s="50">
        <v>0</v>
      </c>
      <c r="BL43" s="49">
        <v>42</v>
      </c>
      <c r="BM43" s="50">
        <v>95.45454545454545</v>
      </c>
      <c r="BN43" s="49">
        <v>44</v>
      </c>
    </row>
    <row r="44" spans="1:66" ht="15">
      <c r="A44" s="65" t="s">
        <v>274</v>
      </c>
      <c r="B44" s="65" t="s">
        <v>420</v>
      </c>
      <c r="C44" s="66" t="s">
        <v>9066</v>
      </c>
      <c r="D44" s="67">
        <v>3</v>
      </c>
      <c r="E44" s="68" t="s">
        <v>132</v>
      </c>
      <c r="F44" s="69">
        <v>35</v>
      </c>
      <c r="G44" s="66"/>
      <c r="H44" s="70"/>
      <c r="I44" s="71"/>
      <c r="J44" s="71"/>
      <c r="K44" s="35" t="s">
        <v>65</v>
      </c>
      <c r="L44" s="79">
        <v>44</v>
      </c>
      <c r="M44" s="79"/>
      <c r="N44" s="73"/>
      <c r="O44" s="81" t="s">
        <v>423</v>
      </c>
      <c r="P44" s="83">
        <v>44117.44951388889</v>
      </c>
      <c r="Q44" s="81" t="s">
        <v>424</v>
      </c>
      <c r="R44" s="85" t="str">
        <f>HYPERLINK("https://developer.cisco.com/devnetcreate/2020?utm_campaign=devnetcreate21&amp;utm_source=mediabuy&amp;utm_medium=mediabuy-devvie")</f>
        <v>https://developer.cisco.com/devnetcreate/2020?utm_campaign=devnetcreate21&amp;utm_source=mediabuy&amp;utm_medium=mediabuy-devvie</v>
      </c>
      <c r="S44" s="81" t="s">
        <v>427</v>
      </c>
      <c r="T44" s="81" t="s">
        <v>429</v>
      </c>
      <c r="U44" s="81"/>
      <c r="V44" s="85" t="str">
        <f>HYPERLINK("https://pbs.twimg.com/profile_images/1306601623402160130/XC28M0tK_normal.jpg")</f>
        <v>https://pbs.twimg.com/profile_images/1306601623402160130/XC28M0tK_normal.jpg</v>
      </c>
      <c r="W44" s="83">
        <v>44117.44951388889</v>
      </c>
      <c r="X44" s="87">
        <v>44117</v>
      </c>
      <c r="Y44" s="89" t="s">
        <v>470</v>
      </c>
      <c r="Z44" s="85" t="str">
        <f>HYPERLINK("https://twitter.com/jeandamascenet1/status/1315967342619262977")</f>
        <v>https://twitter.com/jeandamascenet1/status/1315967342619262977</v>
      </c>
      <c r="AA44" s="81"/>
      <c r="AB44" s="81"/>
      <c r="AC44" s="89" t="s">
        <v>659</v>
      </c>
      <c r="AD44" s="81"/>
      <c r="AE44" s="81" t="b">
        <v>0</v>
      </c>
      <c r="AF44" s="81">
        <v>0</v>
      </c>
      <c r="AG44" s="89" t="s">
        <v>809</v>
      </c>
      <c r="AH44" s="81" t="b">
        <v>0</v>
      </c>
      <c r="AI44" s="81" t="s">
        <v>810</v>
      </c>
      <c r="AJ44" s="81"/>
      <c r="AK44" s="89" t="s">
        <v>809</v>
      </c>
      <c r="AL44" s="81" t="b">
        <v>0</v>
      </c>
      <c r="AM44" s="81">
        <v>287</v>
      </c>
      <c r="AN44" s="89" t="s">
        <v>805</v>
      </c>
      <c r="AO44" s="81" t="s">
        <v>813</v>
      </c>
      <c r="AP44" s="81" t="b">
        <v>0</v>
      </c>
      <c r="AQ44" s="89" t="s">
        <v>805</v>
      </c>
      <c r="AR44" s="81"/>
      <c r="AS44" s="81">
        <v>1</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v>2</v>
      </c>
      <c r="BG44" s="50">
        <v>4.545454545454546</v>
      </c>
      <c r="BH44" s="49">
        <v>0</v>
      </c>
      <c r="BI44" s="50">
        <v>0</v>
      </c>
      <c r="BJ44" s="49">
        <v>0</v>
      </c>
      <c r="BK44" s="50">
        <v>0</v>
      </c>
      <c r="BL44" s="49">
        <v>42</v>
      </c>
      <c r="BM44" s="50">
        <v>95.45454545454545</v>
      </c>
      <c r="BN44" s="49">
        <v>44</v>
      </c>
    </row>
    <row r="45" spans="1:66" ht="15">
      <c r="A45" s="65" t="s">
        <v>275</v>
      </c>
      <c r="B45" s="65" t="s">
        <v>420</v>
      </c>
      <c r="C45" s="66" t="s">
        <v>9066</v>
      </c>
      <c r="D45" s="67">
        <v>3</v>
      </c>
      <c r="E45" s="68" t="s">
        <v>132</v>
      </c>
      <c r="F45" s="69">
        <v>35</v>
      </c>
      <c r="G45" s="66"/>
      <c r="H45" s="70"/>
      <c r="I45" s="71"/>
      <c r="J45" s="71"/>
      <c r="K45" s="35" t="s">
        <v>65</v>
      </c>
      <c r="L45" s="79">
        <v>45</v>
      </c>
      <c r="M45" s="79"/>
      <c r="N45" s="73"/>
      <c r="O45" s="81" t="s">
        <v>423</v>
      </c>
      <c r="P45" s="83">
        <v>44117.45054398148</v>
      </c>
      <c r="Q45" s="81" t="s">
        <v>424</v>
      </c>
      <c r="R45" s="85" t="str">
        <f>HYPERLINK("https://developer.cisco.com/devnetcreate/2020?utm_campaign=devnetcreate21&amp;utm_source=mediabuy&amp;utm_medium=mediabuy-devvie")</f>
        <v>https://developer.cisco.com/devnetcreate/2020?utm_campaign=devnetcreate21&amp;utm_source=mediabuy&amp;utm_medium=mediabuy-devvie</v>
      </c>
      <c r="S45" s="81" t="s">
        <v>427</v>
      </c>
      <c r="T45" s="81" t="s">
        <v>429</v>
      </c>
      <c r="U45" s="81"/>
      <c r="V45" s="85" t="str">
        <f>HYPERLINK("https://pbs.twimg.com/profile_images/1311849612312039425/XOgPlVg-_normal.jpg")</f>
        <v>https://pbs.twimg.com/profile_images/1311849612312039425/XOgPlVg-_normal.jpg</v>
      </c>
      <c r="W45" s="83">
        <v>44117.45054398148</v>
      </c>
      <c r="X45" s="87">
        <v>44117</v>
      </c>
      <c r="Y45" s="89" t="s">
        <v>471</v>
      </c>
      <c r="Z45" s="85" t="str">
        <f>HYPERLINK("https://twitter.com/aliciapenas1/status/1315967714037510146")</f>
        <v>https://twitter.com/aliciapenas1/status/1315967714037510146</v>
      </c>
      <c r="AA45" s="81"/>
      <c r="AB45" s="81"/>
      <c r="AC45" s="89" t="s">
        <v>660</v>
      </c>
      <c r="AD45" s="81"/>
      <c r="AE45" s="81" t="b">
        <v>0</v>
      </c>
      <c r="AF45" s="81">
        <v>0</v>
      </c>
      <c r="AG45" s="89" t="s">
        <v>809</v>
      </c>
      <c r="AH45" s="81" t="b">
        <v>0</v>
      </c>
      <c r="AI45" s="81" t="s">
        <v>810</v>
      </c>
      <c r="AJ45" s="81"/>
      <c r="AK45" s="89" t="s">
        <v>809</v>
      </c>
      <c r="AL45" s="81" t="b">
        <v>0</v>
      </c>
      <c r="AM45" s="81">
        <v>287</v>
      </c>
      <c r="AN45" s="89" t="s">
        <v>805</v>
      </c>
      <c r="AO45" s="81" t="s">
        <v>813</v>
      </c>
      <c r="AP45" s="81" t="b">
        <v>0</v>
      </c>
      <c r="AQ45" s="89" t="s">
        <v>805</v>
      </c>
      <c r="AR45" s="81"/>
      <c r="AS45" s="81">
        <v>1</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v>2</v>
      </c>
      <c r="BG45" s="50">
        <v>4.545454545454546</v>
      </c>
      <c r="BH45" s="49">
        <v>0</v>
      </c>
      <c r="BI45" s="50">
        <v>0</v>
      </c>
      <c r="BJ45" s="49">
        <v>0</v>
      </c>
      <c r="BK45" s="50">
        <v>0</v>
      </c>
      <c r="BL45" s="49">
        <v>42</v>
      </c>
      <c r="BM45" s="50">
        <v>95.45454545454545</v>
      </c>
      <c r="BN45" s="49">
        <v>44</v>
      </c>
    </row>
    <row r="46" spans="1:66" ht="15">
      <c r="A46" s="65" t="s">
        <v>276</v>
      </c>
      <c r="B46" s="65" t="s">
        <v>420</v>
      </c>
      <c r="C46" s="66" t="s">
        <v>9066</v>
      </c>
      <c r="D46" s="67">
        <v>3</v>
      </c>
      <c r="E46" s="68" t="s">
        <v>132</v>
      </c>
      <c r="F46" s="69">
        <v>35</v>
      </c>
      <c r="G46" s="66"/>
      <c r="H46" s="70"/>
      <c r="I46" s="71"/>
      <c r="J46" s="71"/>
      <c r="K46" s="35" t="s">
        <v>65</v>
      </c>
      <c r="L46" s="79">
        <v>46</v>
      </c>
      <c r="M46" s="79"/>
      <c r="N46" s="73"/>
      <c r="O46" s="81" t="s">
        <v>423</v>
      </c>
      <c r="P46" s="83">
        <v>44117.45075231481</v>
      </c>
      <c r="Q46" s="81" t="s">
        <v>424</v>
      </c>
      <c r="R46" s="85" t="str">
        <f>HYPERLINK("https://developer.cisco.com/devnetcreate/2020?utm_campaign=devnetcreate21&amp;utm_source=mediabuy&amp;utm_medium=mediabuy-devvie")</f>
        <v>https://developer.cisco.com/devnetcreate/2020?utm_campaign=devnetcreate21&amp;utm_source=mediabuy&amp;utm_medium=mediabuy-devvie</v>
      </c>
      <c r="S46" s="81" t="s">
        <v>427</v>
      </c>
      <c r="T46" s="81" t="s">
        <v>429</v>
      </c>
      <c r="U46" s="81"/>
      <c r="V46" s="85" t="str">
        <f>HYPERLINK("https://pbs.twimg.com/profile_images/1298183239626973184/wA19XeyQ_normal.jpg")</f>
        <v>https://pbs.twimg.com/profile_images/1298183239626973184/wA19XeyQ_normal.jpg</v>
      </c>
      <c r="W46" s="83">
        <v>44117.45075231481</v>
      </c>
      <c r="X46" s="87">
        <v>44117</v>
      </c>
      <c r="Y46" s="89" t="s">
        <v>472</v>
      </c>
      <c r="Z46" s="85" t="str">
        <f>HYPERLINK("https://twitter.com/i_am_mathtutor/status/1315967789891420160")</f>
        <v>https://twitter.com/i_am_mathtutor/status/1315967789891420160</v>
      </c>
      <c r="AA46" s="81"/>
      <c r="AB46" s="81"/>
      <c r="AC46" s="89" t="s">
        <v>661</v>
      </c>
      <c r="AD46" s="81"/>
      <c r="AE46" s="81" t="b">
        <v>0</v>
      </c>
      <c r="AF46" s="81">
        <v>0</v>
      </c>
      <c r="AG46" s="89" t="s">
        <v>809</v>
      </c>
      <c r="AH46" s="81" t="b">
        <v>0</v>
      </c>
      <c r="AI46" s="81" t="s">
        <v>810</v>
      </c>
      <c r="AJ46" s="81"/>
      <c r="AK46" s="89" t="s">
        <v>809</v>
      </c>
      <c r="AL46" s="81" t="b">
        <v>0</v>
      </c>
      <c r="AM46" s="81">
        <v>287</v>
      </c>
      <c r="AN46" s="89" t="s">
        <v>805</v>
      </c>
      <c r="AO46" s="81" t="s">
        <v>813</v>
      </c>
      <c r="AP46" s="81" t="b">
        <v>0</v>
      </c>
      <c r="AQ46" s="89" t="s">
        <v>805</v>
      </c>
      <c r="AR46" s="81"/>
      <c r="AS46" s="81">
        <v>1</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v>2</v>
      </c>
      <c r="BG46" s="50">
        <v>4.545454545454546</v>
      </c>
      <c r="BH46" s="49">
        <v>0</v>
      </c>
      <c r="BI46" s="50">
        <v>0</v>
      </c>
      <c r="BJ46" s="49">
        <v>0</v>
      </c>
      <c r="BK46" s="50">
        <v>0</v>
      </c>
      <c r="BL46" s="49">
        <v>42</v>
      </c>
      <c r="BM46" s="50">
        <v>95.45454545454545</v>
      </c>
      <c r="BN46" s="49">
        <v>44</v>
      </c>
    </row>
    <row r="47" spans="1:66" ht="15">
      <c r="A47" s="65" t="s">
        <v>277</v>
      </c>
      <c r="B47" s="65" t="s">
        <v>420</v>
      </c>
      <c r="C47" s="66" t="s">
        <v>9066</v>
      </c>
      <c r="D47" s="67">
        <v>3</v>
      </c>
      <c r="E47" s="68" t="s">
        <v>132</v>
      </c>
      <c r="F47" s="69">
        <v>35</v>
      </c>
      <c r="G47" s="66"/>
      <c r="H47" s="70"/>
      <c r="I47" s="71"/>
      <c r="J47" s="71"/>
      <c r="K47" s="35" t="s">
        <v>65</v>
      </c>
      <c r="L47" s="79">
        <v>47</v>
      </c>
      <c r="M47" s="79"/>
      <c r="N47" s="73"/>
      <c r="O47" s="81" t="s">
        <v>423</v>
      </c>
      <c r="P47" s="83">
        <v>44117.450844907406</v>
      </c>
      <c r="Q47" s="81" t="s">
        <v>424</v>
      </c>
      <c r="R47" s="85" t="str">
        <f>HYPERLINK("https://developer.cisco.com/devnetcreate/2020?utm_campaign=devnetcreate21&amp;utm_source=mediabuy&amp;utm_medium=mediabuy-devvie")</f>
        <v>https://developer.cisco.com/devnetcreate/2020?utm_campaign=devnetcreate21&amp;utm_source=mediabuy&amp;utm_medium=mediabuy-devvie</v>
      </c>
      <c r="S47" s="81" t="s">
        <v>427</v>
      </c>
      <c r="T47" s="81" t="s">
        <v>429</v>
      </c>
      <c r="U47" s="81"/>
      <c r="V47" s="85" t="str">
        <f>HYPERLINK("https://pbs.twimg.com/profile_images/1032966591372304384/qEHMFReA_normal.jpg")</f>
        <v>https://pbs.twimg.com/profile_images/1032966591372304384/qEHMFReA_normal.jpg</v>
      </c>
      <c r="W47" s="83">
        <v>44117.450844907406</v>
      </c>
      <c r="X47" s="87">
        <v>44117</v>
      </c>
      <c r="Y47" s="89" t="s">
        <v>473</v>
      </c>
      <c r="Z47" s="85" t="str">
        <f>HYPERLINK("https://twitter.com/elijah21250897/status/1315967825631227904")</f>
        <v>https://twitter.com/elijah21250897/status/1315967825631227904</v>
      </c>
      <c r="AA47" s="81"/>
      <c r="AB47" s="81"/>
      <c r="AC47" s="89" t="s">
        <v>662</v>
      </c>
      <c r="AD47" s="81"/>
      <c r="AE47" s="81" t="b">
        <v>0</v>
      </c>
      <c r="AF47" s="81">
        <v>0</v>
      </c>
      <c r="AG47" s="89" t="s">
        <v>809</v>
      </c>
      <c r="AH47" s="81" t="b">
        <v>0</v>
      </c>
      <c r="AI47" s="81" t="s">
        <v>810</v>
      </c>
      <c r="AJ47" s="81"/>
      <c r="AK47" s="89" t="s">
        <v>809</v>
      </c>
      <c r="AL47" s="81" t="b">
        <v>0</v>
      </c>
      <c r="AM47" s="81">
        <v>287</v>
      </c>
      <c r="AN47" s="89" t="s">
        <v>805</v>
      </c>
      <c r="AO47" s="81" t="s">
        <v>815</v>
      </c>
      <c r="AP47" s="81" t="b">
        <v>0</v>
      </c>
      <c r="AQ47" s="89" t="s">
        <v>805</v>
      </c>
      <c r="AR47" s="81"/>
      <c r="AS47" s="81">
        <v>1</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v>2</v>
      </c>
      <c r="BG47" s="50">
        <v>4.545454545454546</v>
      </c>
      <c r="BH47" s="49">
        <v>0</v>
      </c>
      <c r="BI47" s="50">
        <v>0</v>
      </c>
      <c r="BJ47" s="49">
        <v>0</v>
      </c>
      <c r="BK47" s="50">
        <v>0</v>
      </c>
      <c r="BL47" s="49">
        <v>42</v>
      </c>
      <c r="BM47" s="50">
        <v>95.45454545454545</v>
      </c>
      <c r="BN47" s="49">
        <v>44</v>
      </c>
    </row>
    <row r="48" spans="1:66" ht="15">
      <c r="A48" s="65" t="s">
        <v>278</v>
      </c>
      <c r="B48" s="65" t="s">
        <v>420</v>
      </c>
      <c r="C48" s="66" t="s">
        <v>9066</v>
      </c>
      <c r="D48" s="67">
        <v>3</v>
      </c>
      <c r="E48" s="68" t="s">
        <v>132</v>
      </c>
      <c r="F48" s="69">
        <v>35</v>
      </c>
      <c r="G48" s="66"/>
      <c r="H48" s="70"/>
      <c r="I48" s="71"/>
      <c r="J48" s="71"/>
      <c r="K48" s="35" t="s">
        <v>65</v>
      </c>
      <c r="L48" s="79">
        <v>48</v>
      </c>
      <c r="M48" s="79"/>
      <c r="N48" s="73"/>
      <c r="O48" s="81" t="s">
        <v>423</v>
      </c>
      <c r="P48" s="83">
        <v>44117.45108796296</v>
      </c>
      <c r="Q48" s="81" t="s">
        <v>424</v>
      </c>
      <c r="R48" s="85" t="str">
        <f>HYPERLINK("https://developer.cisco.com/devnetcreate/2020?utm_campaign=devnetcreate21&amp;utm_source=mediabuy&amp;utm_medium=mediabuy-devvie")</f>
        <v>https://developer.cisco.com/devnetcreate/2020?utm_campaign=devnetcreate21&amp;utm_source=mediabuy&amp;utm_medium=mediabuy-devvie</v>
      </c>
      <c r="S48" s="81" t="s">
        <v>427</v>
      </c>
      <c r="T48" s="81" t="s">
        <v>429</v>
      </c>
      <c r="U48" s="81"/>
      <c r="V48" s="85" t="str">
        <f>HYPERLINK("https://pbs.twimg.com/profile_images/1088772280455438337/4jI9Ikn2_normal.jpg")</f>
        <v>https://pbs.twimg.com/profile_images/1088772280455438337/4jI9Ikn2_normal.jpg</v>
      </c>
      <c r="W48" s="83">
        <v>44117.45108796296</v>
      </c>
      <c r="X48" s="87">
        <v>44117</v>
      </c>
      <c r="Y48" s="89" t="s">
        <v>474</v>
      </c>
      <c r="Z48" s="85" t="str">
        <f>HYPERLINK("https://twitter.com/aslumoyameehaa/status/1315967913136857091")</f>
        <v>https://twitter.com/aslumoyameehaa/status/1315967913136857091</v>
      </c>
      <c r="AA48" s="81"/>
      <c r="AB48" s="81"/>
      <c r="AC48" s="89" t="s">
        <v>663</v>
      </c>
      <c r="AD48" s="81"/>
      <c r="AE48" s="81" t="b">
        <v>0</v>
      </c>
      <c r="AF48" s="81">
        <v>0</v>
      </c>
      <c r="AG48" s="89" t="s">
        <v>809</v>
      </c>
      <c r="AH48" s="81" t="b">
        <v>0</v>
      </c>
      <c r="AI48" s="81" t="s">
        <v>810</v>
      </c>
      <c r="AJ48" s="81"/>
      <c r="AK48" s="89" t="s">
        <v>809</v>
      </c>
      <c r="AL48" s="81" t="b">
        <v>0</v>
      </c>
      <c r="AM48" s="81">
        <v>287</v>
      </c>
      <c r="AN48" s="89" t="s">
        <v>805</v>
      </c>
      <c r="AO48" s="81" t="s">
        <v>813</v>
      </c>
      <c r="AP48" s="81" t="b">
        <v>0</v>
      </c>
      <c r="AQ48" s="89" t="s">
        <v>805</v>
      </c>
      <c r="AR48" s="81"/>
      <c r="AS48" s="81">
        <v>1</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v>2</v>
      </c>
      <c r="BG48" s="50">
        <v>4.545454545454546</v>
      </c>
      <c r="BH48" s="49">
        <v>0</v>
      </c>
      <c r="BI48" s="50">
        <v>0</v>
      </c>
      <c r="BJ48" s="49">
        <v>0</v>
      </c>
      <c r="BK48" s="50">
        <v>0</v>
      </c>
      <c r="BL48" s="49">
        <v>42</v>
      </c>
      <c r="BM48" s="50">
        <v>95.45454545454545</v>
      </c>
      <c r="BN48" s="49">
        <v>44</v>
      </c>
    </row>
    <row r="49" spans="1:66" ht="15">
      <c r="A49" s="65" t="s">
        <v>279</v>
      </c>
      <c r="B49" s="65" t="s">
        <v>420</v>
      </c>
      <c r="C49" s="66" t="s">
        <v>9066</v>
      </c>
      <c r="D49" s="67">
        <v>3</v>
      </c>
      <c r="E49" s="68" t="s">
        <v>132</v>
      </c>
      <c r="F49" s="69">
        <v>35</v>
      </c>
      <c r="G49" s="66"/>
      <c r="H49" s="70"/>
      <c r="I49" s="71"/>
      <c r="J49" s="71"/>
      <c r="K49" s="35" t="s">
        <v>65</v>
      </c>
      <c r="L49" s="79">
        <v>49</v>
      </c>
      <c r="M49" s="79"/>
      <c r="N49" s="73"/>
      <c r="O49" s="81" t="s">
        <v>423</v>
      </c>
      <c r="P49" s="83">
        <v>44117.45459490741</v>
      </c>
      <c r="Q49" s="81" t="s">
        <v>424</v>
      </c>
      <c r="R49" s="85" t="str">
        <f>HYPERLINK("https://developer.cisco.com/devnetcreate/2020?utm_campaign=devnetcreate21&amp;utm_source=mediabuy&amp;utm_medium=mediabuy-devvie")</f>
        <v>https://developer.cisco.com/devnetcreate/2020?utm_campaign=devnetcreate21&amp;utm_source=mediabuy&amp;utm_medium=mediabuy-devvie</v>
      </c>
      <c r="S49" s="81" t="s">
        <v>427</v>
      </c>
      <c r="T49" s="81" t="s">
        <v>429</v>
      </c>
      <c r="U49" s="81"/>
      <c r="V49" s="85" t="str">
        <f>HYPERLINK("https://pbs.twimg.com/profile_images/1319213257085710336/fw9JC_79_normal.jpg")</f>
        <v>https://pbs.twimg.com/profile_images/1319213257085710336/fw9JC_79_normal.jpg</v>
      </c>
      <c r="W49" s="83">
        <v>44117.45459490741</v>
      </c>
      <c r="X49" s="87">
        <v>44117</v>
      </c>
      <c r="Y49" s="89" t="s">
        <v>475</v>
      </c>
      <c r="Z49" s="85" t="str">
        <f>HYPERLINK("https://twitter.com/xraxxxx04/status/1315969181905350656")</f>
        <v>https://twitter.com/xraxxxx04/status/1315969181905350656</v>
      </c>
      <c r="AA49" s="81"/>
      <c r="AB49" s="81"/>
      <c r="AC49" s="89" t="s">
        <v>664</v>
      </c>
      <c r="AD49" s="81"/>
      <c r="AE49" s="81" t="b">
        <v>0</v>
      </c>
      <c r="AF49" s="81">
        <v>0</v>
      </c>
      <c r="AG49" s="89" t="s">
        <v>809</v>
      </c>
      <c r="AH49" s="81" t="b">
        <v>0</v>
      </c>
      <c r="AI49" s="81" t="s">
        <v>810</v>
      </c>
      <c r="AJ49" s="81"/>
      <c r="AK49" s="89" t="s">
        <v>809</v>
      </c>
      <c r="AL49" s="81" t="b">
        <v>0</v>
      </c>
      <c r="AM49" s="81">
        <v>287</v>
      </c>
      <c r="AN49" s="89" t="s">
        <v>805</v>
      </c>
      <c r="AO49" s="81" t="s">
        <v>813</v>
      </c>
      <c r="AP49" s="81" t="b">
        <v>0</v>
      </c>
      <c r="AQ49" s="89" t="s">
        <v>805</v>
      </c>
      <c r="AR49" s="81"/>
      <c r="AS49" s="81">
        <v>1</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1</v>
      </c>
      <c r="BF49" s="49">
        <v>2</v>
      </c>
      <c r="BG49" s="50">
        <v>4.545454545454546</v>
      </c>
      <c r="BH49" s="49">
        <v>0</v>
      </c>
      <c r="BI49" s="50">
        <v>0</v>
      </c>
      <c r="BJ49" s="49">
        <v>0</v>
      </c>
      <c r="BK49" s="50">
        <v>0</v>
      </c>
      <c r="BL49" s="49">
        <v>42</v>
      </c>
      <c r="BM49" s="50">
        <v>95.45454545454545</v>
      </c>
      <c r="BN49" s="49">
        <v>44</v>
      </c>
    </row>
    <row r="50" spans="1:66" ht="15">
      <c r="A50" s="65" t="s">
        <v>280</v>
      </c>
      <c r="B50" s="65" t="s">
        <v>420</v>
      </c>
      <c r="C50" s="66" t="s">
        <v>9066</v>
      </c>
      <c r="D50" s="67">
        <v>3</v>
      </c>
      <c r="E50" s="68" t="s">
        <v>132</v>
      </c>
      <c r="F50" s="69">
        <v>35</v>
      </c>
      <c r="G50" s="66"/>
      <c r="H50" s="70"/>
      <c r="I50" s="71"/>
      <c r="J50" s="71"/>
      <c r="K50" s="35" t="s">
        <v>65</v>
      </c>
      <c r="L50" s="79">
        <v>50</v>
      </c>
      <c r="M50" s="79"/>
      <c r="N50" s="73"/>
      <c r="O50" s="81" t="s">
        <v>423</v>
      </c>
      <c r="P50" s="83">
        <v>44117.45596064815</v>
      </c>
      <c r="Q50" s="81" t="s">
        <v>424</v>
      </c>
      <c r="R50" s="85" t="str">
        <f>HYPERLINK("https://developer.cisco.com/devnetcreate/2020?utm_campaign=devnetcreate21&amp;utm_source=mediabuy&amp;utm_medium=mediabuy-devvie")</f>
        <v>https://developer.cisco.com/devnetcreate/2020?utm_campaign=devnetcreate21&amp;utm_source=mediabuy&amp;utm_medium=mediabuy-devvie</v>
      </c>
      <c r="S50" s="81" t="s">
        <v>427</v>
      </c>
      <c r="T50" s="81" t="s">
        <v>429</v>
      </c>
      <c r="U50" s="81"/>
      <c r="V50" s="85" t="str">
        <f>HYPERLINK("https://pbs.twimg.com/profile_images/1297208062856572929/DlToR4pw_normal.jpg")</f>
        <v>https://pbs.twimg.com/profile_images/1297208062856572929/DlToR4pw_normal.jpg</v>
      </c>
      <c r="W50" s="83">
        <v>44117.45596064815</v>
      </c>
      <c r="X50" s="87">
        <v>44117</v>
      </c>
      <c r="Y50" s="89" t="s">
        <v>476</v>
      </c>
      <c r="Z50" s="85" t="str">
        <f>HYPERLINK("https://twitter.com/nuradde26903657/status/1315969679727489026")</f>
        <v>https://twitter.com/nuradde26903657/status/1315969679727489026</v>
      </c>
      <c r="AA50" s="81"/>
      <c r="AB50" s="81"/>
      <c r="AC50" s="89" t="s">
        <v>665</v>
      </c>
      <c r="AD50" s="81"/>
      <c r="AE50" s="81" t="b">
        <v>0</v>
      </c>
      <c r="AF50" s="81">
        <v>0</v>
      </c>
      <c r="AG50" s="89" t="s">
        <v>809</v>
      </c>
      <c r="AH50" s="81" t="b">
        <v>0</v>
      </c>
      <c r="AI50" s="81" t="s">
        <v>810</v>
      </c>
      <c r="AJ50" s="81"/>
      <c r="AK50" s="89" t="s">
        <v>809</v>
      </c>
      <c r="AL50" s="81" t="b">
        <v>0</v>
      </c>
      <c r="AM50" s="81">
        <v>287</v>
      </c>
      <c r="AN50" s="89" t="s">
        <v>805</v>
      </c>
      <c r="AO50" s="81" t="s">
        <v>813</v>
      </c>
      <c r="AP50" s="81" t="b">
        <v>0</v>
      </c>
      <c r="AQ50" s="89" t="s">
        <v>805</v>
      </c>
      <c r="AR50" s="81"/>
      <c r="AS50" s="81">
        <v>1</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v>2</v>
      </c>
      <c r="BG50" s="50">
        <v>4.545454545454546</v>
      </c>
      <c r="BH50" s="49">
        <v>0</v>
      </c>
      <c r="BI50" s="50">
        <v>0</v>
      </c>
      <c r="BJ50" s="49">
        <v>0</v>
      </c>
      <c r="BK50" s="50">
        <v>0</v>
      </c>
      <c r="BL50" s="49">
        <v>42</v>
      </c>
      <c r="BM50" s="50">
        <v>95.45454545454545</v>
      </c>
      <c r="BN50" s="49">
        <v>44</v>
      </c>
    </row>
    <row r="51" spans="1:66" ht="15">
      <c r="A51" s="65" t="s">
        <v>281</v>
      </c>
      <c r="B51" s="65" t="s">
        <v>420</v>
      </c>
      <c r="C51" s="66" t="s">
        <v>9066</v>
      </c>
      <c r="D51" s="67">
        <v>3</v>
      </c>
      <c r="E51" s="68" t="s">
        <v>132</v>
      </c>
      <c r="F51" s="69">
        <v>35</v>
      </c>
      <c r="G51" s="66"/>
      <c r="H51" s="70"/>
      <c r="I51" s="71"/>
      <c r="J51" s="71"/>
      <c r="K51" s="35" t="s">
        <v>65</v>
      </c>
      <c r="L51" s="79">
        <v>51</v>
      </c>
      <c r="M51" s="79"/>
      <c r="N51" s="73"/>
      <c r="O51" s="81" t="s">
        <v>423</v>
      </c>
      <c r="P51" s="83">
        <v>44117.45822916667</v>
      </c>
      <c r="Q51" s="81" t="s">
        <v>424</v>
      </c>
      <c r="R51" s="85" t="str">
        <f>HYPERLINK("https://developer.cisco.com/devnetcreate/2020?utm_campaign=devnetcreate21&amp;utm_source=mediabuy&amp;utm_medium=mediabuy-devvie")</f>
        <v>https://developer.cisco.com/devnetcreate/2020?utm_campaign=devnetcreate21&amp;utm_source=mediabuy&amp;utm_medium=mediabuy-devvie</v>
      </c>
      <c r="S51" s="81" t="s">
        <v>427</v>
      </c>
      <c r="T51" s="81" t="s">
        <v>429</v>
      </c>
      <c r="U51" s="81"/>
      <c r="V51" s="85" t="str">
        <f>HYPERLINK("https://pbs.twimg.com/profile_images/1055850409619849217/avFDH_xB_normal.jpg")</f>
        <v>https://pbs.twimg.com/profile_images/1055850409619849217/avFDH_xB_normal.jpg</v>
      </c>
      <c r="W51" s="83">
        <v>44117.45822916667</v>
      </c>
      <c r="X51" s="87">
        <v>44117</v>
      </c>
      <c r="Y51" s="89" t="s">
        <v>477</v>
      </c>
      <c r="Z51" s="85" t="str">
        <f>HYPERLINK("https://twitter.com/carlosberben/status/1315970502037569537")</f>
        <v>https://twitter.com/carlosberben/status/1315970502037569537</v>
      </c>
      <c r="AA51" s="81"/>
      <c r="AB51" s="81"/>
      <c r="AC51" s="89" t="s">
        <v>666</v>
      </c>
      <c r="AD51" s="81"/>
      <c r="AE51" s="81" t="b">
        <v>0</v>
      </c>
      <c r="AF51" s="81">
        <v>0</v>
      </c>
      <c r="AG51" s="89" t="s">
        <v>809</v>
      </c>
      <c r="AH51" s="81" t="b">
        <v>0</v>
      </c>
      <c r="AI51" s="81" t="s">
        <v>810</v>
      </c>
      <c r="AJ51" s="81"/>
      <c r="AK51" s="89" t="s">
        <v>809</v>
      </c>
      <c r="AL51" s="81" t="b">
        <v>0</v>
      </c>
      <c r="AM51" s="81">
        <v>287</v>
      </c>
      <c r="AN51" s="89" t="s">
        <v>805</v>
      </c>
      <c r="AO51" s="81" t="s">
        <v>815</v>
      </c>
      <c r="AP51" s="81" t="b">
        <v>0</v>
      </c>
      <c r="AQ51" s="89" t="s">
        <v>805</v>
      </c>
      <c r="AR51" s="81"/>
      <c r="AS51" s="81">
        <v>1</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v>2</v>
      </c>
      <c r="BG51" s="50">
        <v>4.545454545454546</v>
      </c>
      <c r="BH51" s="49">
        <v>0</v>
      </c>
      <c r="BI51" s="50">
        <v>0</v>
      </c>
      <c r="BJ51" s="49">
        <v>0</v>
      </c>
      <c r="BK51" s="50">
        <v>0</v>
      </c>
      <c r="BL51" s="49">
        <v>42</v>
      </c>
      <c r="BM51" s="50">
        <v>95.45454545454545</v>
      </c>
      <c r="BN51" s="49">
        <v>44</v>
      </c>
    </row>
    <row r="52" spans="1:66" ht="15">
      <c r="A52" s="65" t="s">
        <v>282</v>
      </c>
      <c r="B52" s="65" t="s">
        <v>420</v>
      </c>
      <c r="C52" s="66" t="s">
        <v>9066</v>
      </c>
      <c r="D52" s="67">
        <v>3</v>
      </c>
      <c r="E52" s="68" t="s">
        <v>132</v>
      </c>
      <c r="F52" s="69">
        <v>35</v>
      </c>
      <c r="G52" s="66"/>
      <c r="H52" s="70"/>
      <c r="I52" s="71"/>
      <c r="J52" s="71"/>
      <c r="K52" s="35" t="s">
        <v>65</v>
      </c>
      <c r="L52" s="79">
        <v>52</v>
      </c>
      <c r="M52" s="79"/>
      <c r="N52" s="73"/>
      <c r="O52" s="81" t="s">
        <v>423</v>
      </c>
      <c r="P52" s="83">
        <v>44117.45885416667</v>
      </c>
      <c r="Q52" s="81" t="s">
        <v>424</v>
      </c>
      <c r="R52" s="85" t="str">
        <f>HYPERLINK("https://developer.cisco.com/devnetcreate/2020?utm_campaign=devnetcreate21&amp;utm_source=mediabuy&amp;utm_medium=mediabuy-devvie")</f>
        <v>https://developer.cisco.com/devnetcreate/2020?utm_campaign=devnetcreate21&amp;utm_source=mediabuy&amp;utm_medium=mediabuy-devvie</v>
      </c>
      <c r="S52" s="81" t="s">
        <v>427</v>
      </c>
      <c r="T52" s="81" t="s">
        <v>429</v>
      </c>
      <c r="U52" s="81"/>
      <c r="V52" s="85" t="str">
        <f>HYPERLINK("https://pbs.twimg.com/profile_images/1312003279287709698/Gk__UZlA_normal.jpg")</f>
        <v>https://pbs.twimg.com/profile_images/1312003279287709698/Gk__UZlA_normal.jpg</v>
      </c>
      <c r="W52" s="83">
        <v>44117.45885416667</v>
      </c>
      <c r="X52" s="87">
        <v>44117</v>
      </c>
      <c r="Y52" s="89" t="s">
        <v>478</v>
      </c>
      <c r="Z52" s="85" t="str">
        <f>HYPERLINK("https://twitter.com/plvdaeckpw1pfqs/status/1315970725816291331")</f>
        <v>https://twitter.com/plvdaeckpw1pfqs/status/1315970725816291331</v>
      </c>
      <c r="AA52" s="81"/>
      <c r="AB52" s="81"/>
      <c r="AC52" s="89" t="s">
        <v>667</v>
      </c>
      <c r="AD52" s="81"/>
      <c r="AE52" s="81" t="b">
        <v>0</v>
      </c>
      <c r="AF52" s="81">
        <v>0</v>
      </c>
      <c r="AG52" s="89" t="s">
        <v>809</v>
      </c>
      <c r="AH52" s="81" t="b">
        <v>0</v>
      </c>
      <c r="AI52" s="81" t="s">
        <v>810</v>
      </c>
      <c r="AJ52" s="81"/>
      <c r="AK52" s="89" t="s">
        <v>809</v>
      </c>
      <c r="AL52" s="81" t="b">
        <v>0</v>
      </c>
      <c r="AM52" s="81">
        <v>287</v>
      </c>
      <c r="AN52" s="89" t="s">
        <v>805</v>
      </c>
      <c r="AO52" s="81" t="s">
        <v>813</v>
      </c>
      <c r="AP52" s="81" t="b">
        <v>0</v>
      </c>
      <c r="AQ52" s="89" t="s">
        <v>805</v>
      </c>
      <c r="AR52" s="81"/>
      <c r="AS52" s="81">
        <v>1</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2</v>
      </c>
      <c r="BG52" s="50">
        <v>4.545454545454546</v>
      </c>
      <c r="BH52" s="49">
        <v>0</v>
      </c>
      <c r="BI52" s="50">
        <v>0</v>
      </c>
      <c r="BJ52" s="49">
        <v>0</v>
      </c>
      <c r="BK52" s="50">
        <v>0</v>
      </c>
      <c r="BL52" s="49">
        <v>42</v>
      </c>
      <c r="BM52" s="50">
        <v>95.45454545454545</v>
      </c>
      <c r="BN52" s="49">
        <v>44</v>
      </c>
    </row>
    <row r="53" spans="1:66" ht="15">
      <c r="A53" s="65" t="s">
        <v>283</v>
      </c>
      <c r="B53" s="65" t="s">
        <v>420</v>
      </c>
      <c r="C53" s="66" t="s">
        <v>9066</v>
      </c>
      <c r="D53" s="67">
        <v>3</v>
      </c>
      <c r="E53" s="68" t="s">
        <v>132</v>
      </c>
      <c r="F53" s="69">
        <v>35</v>
      </c>
      <c r="G53" s="66"/>
      <c r="H53" s="70"/>
      <c r="I53" s="71"/>
      <c r="J53" s="71"/>
      <c r="K53" s="35" t="s">
        <v>65</v>
      </c>
      <c r="L53" s="79">
        <v>53</v>
      </c>
      <c r="M53" s="79"/>
      <c r="N53" s="73"/>
      <c r="O53" s="81" t="s">
        <v>423</v>
      </c>
      <c r="P53" s="83">
        <v>44117.45924768518</v>
      </c>
      <c r="Q53" s="81" t="s">
        <v>424</v>
      </c>
      <c r="R53" s="85" t="str">
        <f>HYPERLINK("https://developer.cisco.com/devnetcreate/2020?utm_campaign=devnetcreate21&amp;utm_source=mediabuy&amp;utm_medium=mediabuy-devvie")</f>
        <v>https://developer.cisco.com/devnetcreate/2020?utm_campaign=devnetcreate21&amp;utm_source=mediabuy&amp;utm_medium=mediabuy-devvie</v>
      </c>
      <c r="S53" s="81" t="s">
        <v>427</v>
      </c>
      <c r="T53" s="81" t="s">
        <v>429</v>
      </c>
      <c r="U53" s="81"/>
      <c r="V53" s="85" t="str">
        <f>HYPERLINK("https://pbs.twimg.com/profile_images/1298552119511810048/BwicXX_0_normal.jpg")</f>
        <v>https://pbs.twimg.com/profile_images/1298552119511810048/BwicXX_0_normal.jpg</v>
      </c>
      <c r="W53" s="83">
        <v>44117.45924768518</v>
      </c>
      <c r="X53" s="87">
        <v>44117</v>
      </c>
      <c r="Y53" s="89" t="s">
        <v>479</v>
      </c>
      <c r="Z53" s="85" t="str">
        <f>HYPERLINK("https://twitter.com/priyankaengtip4/status/1315970870918037504")</f>
        <v>https://twitter.com/priyankaengtip4/status/1315970870918037504</v>
      </c>
      <c r="AA53" s="81"/>
      <c r="AB53" s="81"/>
      <c r="AC53" s="89" t="s">
        <v>668</v>
      </c>
      <c r="AD53" s="81"/>
      <c r="AE53" s="81" t="b">
        <v>0</v>
      </c>
      <c r="AF53" s="81">
        <v>0</v>
      </c>
      <c r="AG53" s="89" t="s">
        <v>809</v>
      </c>
      <c r="AH53" s="81" t="b">
        <v>0</v>
      </c>
      <c r="AI53" s="81" t="s">
        <v>810</v>
      </c>
      <c r="AJ53" s="81"/>
      <c r="AK53" s="89" t="s">
        <v>809</v>
      </c>
      <c r="AL53" s="81" t="b">
        <v>0</v>
      </c>
      <c r="AM53" s="81">
        <v>287</v>
      </c>
      <c r="AN53" s="89" t="s">
        <v>805</v>
      </c>
      <c r="AO53" s="81" t="s">
        <v>813</v>
      </c>
      <c r="AP53" s="81" t="b">
        <v>0</v>
      </c>
      <c r="AQ53" s="89" t="s">
        <v>805</v>
      </c>
      <c r="AR53" s="81"/>
      <c r="AS53" s="81">
        <v>1</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v>2</v>
      </c>
      <c r="BG53" s="50">
        <v>4.545454545454546</v>
      </c>
      <c r="BH53" s="49">
        <v>0</v>
      </c>
      <c r="BI53" s="50">
        <v>0</v>
      </c>
      <c r="BJ53" s="49">
        <v>0</v>
      </c>
      <c r="BK53" s="50">
        <v>0</v>
      </c>
      <c r="BL53" s="49">
        <v>42</v>
      </c>
      <c r="BM53" s="50">
        <v>95.45454545454545</v>
      </c>
      <c r="BN53" s="49">
        <v>44</v>
      </c>
    </row>
    <row r="54" spans="1:66" ht="15">
      <c r="A54" s="65" t="s">
        <v>284</v>
      </c>
      <c r="B54" s="65" t="s">
        <v>420</v>
      </c>
      <c r="C54" s="66" t="s">
        <v>9066</v>
      </c>
      <c r="D54" s="67">
        <v>3</v>
      </c>
      <c r="E54" s="68" t="s">
        <v>132</v>
      </c>
      <c r="F54" s="69">
        <v>35</v>
      </c>
      <c r="G54" s="66"/>
      <c r="H54" s="70"/>
      <c r="I54" s="71"/>
      <c r="J54" s="71"/>
      <c r="K54" s="35" t="s">
        <v>65</v>
      </c>
      <c r="L54" s="79">
        <v>54</v>
      </c>
      <c r="M54" s="79"/>
      <c r="N54" s="73"/>
      <c r="O54" s="81" t="s">
        <v>423</v>
      </c>
      <c r="P54" s="83">
        <v>44117.460486111115</v>
      </c>
      <c r="Q54" s="81" t="s">
        <v>424</v>
      </c>
      <c r="R54" s="85" t="str">
        <f>HYPERLINK("https://developer.cisco.com/devnetcreate/2020?utm_campaign=devnetcreate21&amp;utm_source=mediabuy&amp;utm_medium=mediabuy-devvie")</f>
        <v>https://developer.cisco.com/devnetcreate/2020?utm_campaign=devnetcreate21&amp;utm_source=mediabuy&amp;utm_medium=mediabuy-devvie</v>
      </c>
      <c r="S54" s="81" t="s">
        <v>427</v>
      </c>
      <c r="T54" s="81" t="s">
        <v>429</v>
      </c>
      <c r="U54" s="81"/>
      <c r="V54" s="85" t="str">
        <f>HYPERLINK("https://pbs.twimg.com/profile_images/1310441121768595459/jc7sIFFP_normal.jpg")</f>
        <v>https://pbs.twimg.com/profile_images/1310441121768595459/jc7sIFFP_normal.jpg</v>
      </c>
      <c r="W54" s="83">
        <v>44117.460486111115</v>
      </c>
      <c r="X54" s="87">
        <v>44117</v>
      </c>
      <c r="Y54" s="89" t="s">
        <v>480</v>
      </c>
      <c r="Z54" s="85" t="str">
        <f>HYPERLINK("https://twitter.com/tufailrazakhan4/status/1315971319544995840")</f>
        <v>https://twitter.com/tufailrazakhan4/status/1315971319544995840</v>
      </c>
      <c r="AA54" s="81"/>
      <c r="AB54" s="81"/>
      <c r="AC54" s="89" t="s">
        <v>669</v>
      </c>
      <c r="AD54" s="81"/>
      <c r="AE54" s="81" t="b">
        <v>0</v>
      </c>
      <c r="AF54" s="81">
        <v>0</v>
      </c>
      <c r="AG54" s="89" t="s">
        <v>809</v>
      </c>
      <c r="AH54" s="81" t="b">
        <v>0</v>
      </c>
      <c r="AI54" s="81" t="s">
        <v>810</v>
      </c>
      <c r="AJ54" s="81"/>
      <c r="AK54" s="89" t="s">
        <v>809</v>
      </c>
      <c r="AL54" s="81" t="b">
        <v>0</v>
      </c>
      <c r="AM54" s="81">
        <v>287</v>
      </c>
      <c r="AN54" s="89" t="s">
        <v>805</v>
      </c>
      <c r="AO54" s="81" t="s">
        <v>813</v>
      </c>
      <c r="AP54" s="81" t="b">
        <v>0</v>
      </c>
      <c r="AQ54" s="89" t="s">
        <v>805</v>
      </c>
      <c r="AR54" s="81"/>
      <c r="AS54" s="81">
        <v>1</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2</v>
      </c>
      <c r="BG54" s="50">
        <v>4.545454545454546</v>
      </c>
      <c r="BH54" s="49">
        <v>0</v>
      </c>
      <c r="BI54" s="50">
        <v>0</v>
      </c>
      <c r="BJ54" s="49">
        <v>0</v>
      </c>
      <c r="BK54" s="50">
        <v>0</v>
      </c>
      <c r="BL54" s="49">
        <v>42</v>
      </c>
      <c r="BM54" s="50">
        <v>95.45454545454545</v>
      </c>
      <c r="BN54" s="49">
        <v>44</v>
      </c>
    </row>
    <row r="55" spans="1:66" ht="15">
      <c r="A55" s="65" t="s">
        <v>285</v>
      </c>
      <c r="B55" s="65" t="s">
        <v>420</v>
      </c>
      <c r="C55" s="66" t="s">
        <v>9066</v>
      </c>
      <c r="D55" s="67">
        <v>3</v>
      </c>
      <c r="E55" s="68" t="s">
        <v>132</v>
      </c>
      <c r="F55" s="69">
        <v>35</v>
      </c>
      <c r="G55" s="66"/>
      <c r="H55" s="70"/>
      <c r="I55" s="71"/>
      <c r="J55" s="71"/>
      <c r="K55" s="35" t="s">
        <v>65</v>
      </c>
      <c r="L55" s="79">
        <v>55</v>
      </c>
      <c r="M55" s="79"/>
      <c r="N55" s="73"/>
      <c r="O55" s="81" t="s">
        <v>423</v>
      </c>
      <c r="P55" s="83">
        <v>44117.46052083333</v>
      </c>
      <c r="Q55" s="81" t="s">
        <v>424</v>
      </c>
      <c r="R55" s="85" t="str">
        <f>HYPERLINK("https://developer.cisco.com/devnetcreate/2020?utm_campaign=devnetcreate21&amp;utm_source=mediabuy&amp;utm_medium=mediabuy-devvie")</f>
        <v>https://developer.cisco.com/devnetcreate/2020?utm_campaign=devnetcreate21&amp;utm_source=mediabuy&amp;utm_medium=mediabuy-devvie</v>
      </c>
      <c r="S55" s="81" t="s">
        <v>427</v>
      </c>
      <c r="T55" s="81" t="s">
        <v>429</v>
      </c>
      <c r="U55" s="81"/>
      <c r="V55" s="85" t="str">
        <f>HYPERLINK("https://abs.twimg.com/sticky/default_profile_images/default_profile_normal.png")</f>
        <v>https://abs.twimg.com/sticky/default_profile_images/default_profile_normal.png</v>
      </c>
      <c r="W55" s="83">
        <v>44117.46052083333</v>
      </c>
      <c r="X55" s="87">
        <v>44117</v>
      </c>
      <c r="Y55" s="89" t="s">
        <v>481</v>
      </c>
      <c r="Z55" s="85" t="str">
        <f>HYPERLINK("https://twitter.com/ghosty36671191/status/1315971330756337671")</f>
        <v>https://twitter.com/ghosty36671191/status/1315971330756337671</v>
      </c>
      <c r="AA55" s="81"/>
      <c r="AB55" s="81"/>
      <c r="AC55" s="89" t="s">
        <v>670</v>
      </c>
      <c r="AD55" s="81"/>
      <c r="AE55" s="81" t="b">
        <v>0</v>
      </c>
      <c r="AF55" s="81">
        <v>0</v>
      </c>
      <c r="AG55" s="89" t="s">
        <v>809</v>
      </c>
      <c r="AH55" s="81" t="b">
        <v>0</v>
      </c>
      <c r="AI55" s="81" t="s">
        <v>810</v>
      </c>
      <c r="AJ55" s="81"/>
      <c r="AK55" s="89" t="s">
        <v>809</v>
      </c>
      <c r="AL55" s="81" t="b">
        <v>0</v>
      </c>
      <c r="AM55" s="81">
        <v>287</v>
      </c>
      <c r="AN55" s="89" t="s">
        <v>805</v>
      </c>
      <c r="AO55" s="81" t="s">
        <v>813</v>
      </c>
      <c r="AP55" s="81" t="b">
        <v>0</v>
      </c>
      <c r="AQ55" s="89" t="s">
        <v>805</v>
      </c>
      <c r="AR55" s="81"/>
      <c r="AS55" s="81">
        <v>1</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v>2</v>
      </c>
      <c r="BG55" s="50">
        <v>4.545454545454546</v>
      </c>
      <c r="BH55" s="49">
        <v>0</v>
      </c>
      <c r="BI55" s="50">
        <v>0</v>
      </c>
      <c r="BJ55" s="49">
        <v>0</v>
      </c>
      <c r="BK55" s="50">
        <v>0</v>
      </c>
      <c r="BL55" s="49">
        <v>42</v>
      </c>
      <c r="BM55" s="50">
        <v>95.45454545454545</v>
      </c>
      <c r="BN55" s="49">
        <v>44</v>
      </c>
    </row>
    <row r="56" spans="1:66" ht="15">
      <c r="A56" s="65" t="s">
        <v>286</v>
      </c>
      <c r="B56" s="65" t="s">
        <v>420</v>
      </c>
      <c r="C56" s="66" t="s">
        <v>9066</v>
      </c>
      <c r="D56" s="67">
        <v>3</v>
      </c>
      <c r="E56" s="68" t="s">
        <v>132</v>
      </c>
      <c r="F56" s="69">
        <v>35</v>
      </c>
      <c r="G56" s="66"/>
      <c r="H56" s="70"/>
      <c r="I56" s="71"/>
      <c r="J56" s="71"/>
      <c r="K56" s="35" t="s">
        <v>65</v>
      </c>
      <c r="L56" s="79">
        <v>56</v>
      </c>
      <c r="M56" s="79"/>
      <c r="N56" s="73"/>
      <c r="O56" s="81" t="s">
        <v>423</v>
      </c>
      <c r="P56" s="83">
        <v>44117.461435185185</v>
      </c>
      <c r="Q56" s="81" t="s">
        <v>424</v>
      </c>
      <c r="R56" s="85" t="str">
        <f>HYPERLINK("https://developer.cisco.com/devnetcreate/2020?utm_campaign=devnetcreate21&amp;utm_source=mediabuy&amp;utm_medium=mediabuy-devvie")</f>
        <v>https://developer.cisco.com/devnetcreate/2020?utm_campaign=devnetcreate21&amp;utm_source=mediabuy&amp;utm_medium=mediabuy-devvie</v>
      </c>
      <c r="S56" s="81" t="s">
        <v>427</v>
      </c>
      <c r="T56" s="81" t="s">
        <v>429</v>
      </c>
      <c r="U56" s="81"/>
      <c r="V56" s="85" t="str">
        <f>HYPERLINK("https://pbs.twimg.com/profile_images/1315977961904893953/2xfVjKA6_normal.jpg")</f>
        <v>https://pbs.twimg.com/profile_images/1315977961904893953/2xfVjKA6_normal.jpg</v>
      </c>
      <c r="W56" s="83">
        <v>44117.461435185185</v>
      </c>
      <c r="X56" s="87">
        <v>44117</v>
      </c>
      <c r="Y56" s="89" t="s">
        <v>482</v>
      </c>
      <c r="Z56" s="85" t="str">
        <f>HYPERLINK("https://twitter.com/angelnvls_/status/1315971663964454912")</f>
        <v>https://twitter.com/angelnvls_/status/1315971663964454912</v>
      </c>
      <c r="AA56" s="81"/>
      <c r="AB56" s="81"/>
      <c r="AC56" s="89" t="s">
        <v>671</v>
      </c>
      <c r="AD56" s="81"/>
      <c r="AE56" s="81" t="b">
        <v>0</v>
      </c>
      <c r="AF56" s="81">
        <v>0</v>
      </c>
      <c r="AG56" s="89" t="s">
        <v>809</v>
      </c>
      <c r="AH56" s="81" t="b">
        <v>0</v>
      </c>
      <c r="AI56" s="81" t="s">
        <v>810</v>
      </c>
      <c r="AJ56" s="81"/>
      <c r="AK56" s="89" t="s">
        <v>809</v>
      </c>
      <c r="AL56" s="81" t="b">
        <v>0</v>
      </c>
      <c r="AM56" s="81">
        <v>287</v>
      </c>
      <c r="AN56" s="89" t="s">
        <v>805</v>
      </c>
      <c r="AO56" s="81" t="s">
        <v>813</v>
      </c>
      <c r="AP56" s="81" t="b">
        <v>0</v>
      </c>
      <c r="AQ56" s="89" t="s">
        <v>805</v>
      </c>
      <c r="AR56" s="81"/>
      <c r="AS56" s="81">
        <v>1</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2</v>
      </c>
      <c r="BG56" s="50">
        <v>4.545454545454546</v>
      </c>
      <c r="BH56" s="49">
        <v>0</v>
      </c>
      <c r="BI56" s="50">
        <v>0</v>
      </c>
      <c r="BJ56" s="49">
        <v>0</v>
      </c>
      <c r="BK56" s="50">
        <v>0</v>
      </c>
      <c r="BL56" s="49">
        <v>42</v>
      </c>
      <c r="BM56" s="50">
        <v>95.45454545454545</v>
      </c>
      <c r="BN56" s="49">
        <v>44</v>
      </c>
    </row>
    <row r="57" spans="1:66" ht="15">
      <c r="A57" s="65" t="s">
        <v>287</v>
      </c>
      <c r="B57" s="65" t="s">
        <v>420</v>
      </c>
      <c r="C57" s="66" t="s">
        <v>9066</v>
      </c>
      <c r="D57" s="67">
        <v>3</v>
      </c>
      <c r="E57" s="68" t="s">
        <v>132</v>
      </c>
      <c r="F57" s="69">
        <v>35</v>
      </c>
      <c r="G57" s="66"/>
      <c r="H57" s="70"/>
      <c r="I57" s="71"/>
      <c r="J57" s="71"/>
      <c r="K57" s="35" t="s">
        <v>65</v>
      </c>
      <c r="L57" s="79">
        <v>57</v>
      </c>
      <c r="M57" s="79"/>
      <c r="N57" s="73"/>
      <c r="O57" s="81" t="s">
        <v>423</v>
      </c>
      <c r="P57" s="83">
        <v>44117.46420138889</v>
      </c>
      <c r="Q57" s="81" t="s">
        <v>424</v>
      </c>
      <c r="R57" s="85" t="str">
        <f>HYPERLINK("https://developer.cisco.com/devnetcreate/2020?utm_campaign=devnetcreate21&amp;utm_source=mediabuy&amp;utm_medium=mediabuy-devvie")</f>
        <v>https://developer.cisco.com/devnetcreate/2020?utm_campaign=devnetcreate21&amp;utm_source=mediabuy&amp;utm_medium=mediabuy-devvie</v>
      </c>
      <c r="S57" s="81" t="s">
        <v>427</v>
      </c>
      <c r="T57" s="81" t="s">
        <v>429</v>
      </c>
      <c r="U57" s="81"/>
      <c r="V57" s="85" t="str">
        <f>HYPERLINK("https://abs.twimg.com/sticky/default_profile_images/default_profile_normal.png")</f>
        <v>https://abs.twimg.com/sticky/default_profile_images/default_profile_normal.png</v>
      </c>
      <c r="W57" s="83">
        <v>44117.46420138889</v>
      </c>
      <c r="X57" s="87">
        <v>44117</v>
      </c>
      <c r="Y57" s="89" t="s">
        <v>483</v>
      </c>
      <c r="Z57" s="85" t="str">
        <f>HYPERLINK("https://twitter.com/spitze19/status/1315972666537381891")</f>
        <v>https://twitter.com/spitze19/status/1315972666537381891</v>
      </c>
      <c r="AA57" s="81"/>
      <c r="AB57" s="81"/>
      <c r="AC57" s="89" t="s">
        <v>672</v>
      </c>
      <c r="AD57" s="81"/>
      <c r="AE57" s="81" t="b">
        <v>0</v>
      </c>
      <c r="AF57" s="81">
        <v>0</v>
      </c>
      <c r="AG57" s="89" t="s">
        <v>809</v>
      </c>
      <c r="AH57" s="81" t="b">
        <v>0</v>
      </c>
      <c r="AI57" s="81" t="s">
        <v>810</v>
      </c>
      <c r="AJ57" s="81"/>
      <c r="AK57" s="89" t="s">
        <v>809</v>
      </c>
      <c r="AL57" s="81" t="b">
        <v>0</v>
      </c>
      <c r="AM57" s="81">
        <v>287</v>
      </c>
      <c r="AN57" s="89" t="s">
        <v>805</v>
      </c>
      <c r="AO57" s="81" t="s">
        <v>813</v>
      </c>
      <c r="AP57" s="81" t="b">
        <v>0</v>
      </c>
      <c r="AQ57" s="89" t="s">
        <v>805</v>
      </c>
      <c r="AR57" s="81"/>
      <c r="AS57" s="81">
        <v>1</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2</v>
      </c>
      <c r="BG57" s="50">
        <v>4.545454545454546</v>
      </c>
      <c r="BH57" s="49">
        <v>0</v>
      </c>
      <c r="BI57" s="50">
        <v>0</v>
      </c>
      <c r="BJ57" s="49">
        <v>0</v>
      </c>
      <c r="BK57" s="50">
        <v>0</v>
      </c>
      <c r="BL57" s="49">
        <v>42</v>
      </c>
      <c r="BM57" s="50">
        <v>95.45454545454545</v>
      </c>
      <c r="BN57" s="49">
        <v>44</v>
      </c>
    </row>
    <row r="58" spans="1:66" ht="15">
      <c r="A58" s="65" t="s">
        <v>288</v>
      </c>
      <c r="B58" s="65" t="s">
        <v>420</v>
      </c>
      <c r="C58" s="66" t="s">
        <v>9066</v>
      </c>
      <c r="D58" s="67">
        <v>3</v>
      </c>
      <c r="E58" s="68" t="s">
        <v>132</v>
      </c>
      <c r="F58" s="69">
        <v>35</v>
      </c>
      <c r="G58" s="66"/>
      <c r="H58" s="70"/>
      <c r="I58" s="71"/>
      <c r="J58" s="71"/>
      <c r="K58" s="35" t="s">
        <v>65</v>
      </c>
      <c r="L58" s="79">
        <v>58</v>
      </c>
      <c r="M58" s="79"/>
      <c r="N58" s="73"/>
      <c r="O58" s="81" t="s">
        <v>423</v>
      </c>
      <c r="P58" s="83">
        <v>44117.46443287037</v>
      </c>
      <c r="Q58" s="81" t="s">
        <v>424</v>
      </c>
      <c r="R58" s="85" t="str">
        <f>HYPERLINK("https://developer.cisco.com/devnetcreate/2020?utm_campaign=devnetcreate21&amp;utm_source=mediabuy&amp;utm_medium=mediabuy-devvie")</f>
        <v>https://developer.cisco.com/devnetcreate/2020?utm_campaign=devnetcreate21&amp;utm_source=mediabuy&amp;utm_medium=mediabuy-devvie</v>
      </c>
      <c r="S58" s="81" t="s">
        <v>427</v>
      </c>
      <c r="T58" s="81" t="s">
        <v>429</v>
      </c>
      <c r="U58" s="81"/>
      <c r="V58" s="85" t="str">
        <f>HYPERLINK("https://pbs.twimg.com/profile_images/1276461536265957376/jufYPziF_normal.jpg")</f>
        <v>https://pbs.twimg.com/profile_images/1276461536265957376/jufYPziF_normal.jpg</v>
      </c>
      <c r="W58" s="83">
        <v>44117.46443287037</v>
      </c>
      <c r="X58" s="87">
        <v>44117</v>
      </c>
      <c r="Y58" s="89" t="s">
        <v>484</v>
      </c>
      <c r="Z58" s="85" t="str">
        <f>HYPERLINK("https://twitter.com/abrarsi26896065/status/1315972748041236481")</f>
        <v>https://twitter.com/abrarsi26896065/status/1315972748041236481</v>
      </c>
      <c r="AA58" s="81"/>
      <c r="AB58" s="81"/>
      <c r="AC58" s="89" t="s">
        <v>673</v>
      </c>
      <c r="AD58" s="81"/>
      <c r="AE58" s="81" t="b">
        <v>0</v>
      </c>
      <c r="AF58" s="81">
        <v>0</v>
      </c>
      <c r="AG58" s="89" t="s">
        <v>809</v>
      </c>
      <c r="AH58" s="81" t="b">
        <v>0</v>
      </c>
      <c r="AI58" s="81" t="s">
        <v>810</v>
      </c>
      <c r="AJ58" s="81"/>
      <c r="AK58" s="89" t="s">
        <v>809</v>
      </c>
      <c r="AL58" s="81" t="b">
        <v>0</v>
      </c>
      <c r="AM58" s="81">
        <v>287</v>
      </c>
      <c r="AN58" s="89" t="s">
        <v>805</v>
      </c>
      <c r="AO58" s="81" t="s">
        <v>813</v>
      </c>
      <c r="AP58" s="81" t="b">
        <v>0</v>
      </c>
      <c r="AQ58" s="89" t="s">
        <v>805</v>
      </c>
      <c r="AR58" s="81"/>
      <c r="AS58" s="81">
        <v>1</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2</v>
      </c>
      <c r="BG58" s="50">
        <v>4.545454545454546</v>
      </c>
      <c r="BH58" s="49">
        <v>0</v>
      </c>
      <c r="BI58" s="50">
        <v>0</v>
      </c>
      <c r="BJ58" s="49">
        <v>0</v>
      </c>
      <c r="BK58" s="50">
        <v>0</v>
      </c>
      <c r="BL58" s="49">
        <v>42</v>
      </c>
      <c r="BM58" s="50">
        <v>95.45454545454545</v>
      </c>
      <c r="BN58" s="49">
        <v>44</v>
      </c>
    </row>
    <row r="59" spans="1:66" ht="15">
      <c r="A59" s="65" t="s">
        <v>289</v>
      </c>
      <c r="B59" s="65" t="s">
        <v>420</v>
      </c>
      <c r="C59" s="66" t="s">
        <v>9066</v>
      </c>
      <c r="D59" s="67">
        <v>3</v>
      </c>
      <c r="E59" s="68" t="s">
        <v>132</v>
      </c>
      <c r="F59" s="69">
        <v>35</v>
      </c>
      <c r="G59" s="66"/>
      <c r="H59" s="70"/>
      <c r="I59" s="71"/>
      <c r="J59" s="71"/>
      <c r="K59" s="35" t="s">
        <v>65</v>
      </c>
      <c r="L59" s="79">
        <v>59</v>
      </c>
      <c r="M59" s="79"/>
      <c r="N59" s="73"/>
      <c r="O59" s="81" t="s">
        <v>423</v>
      </c>
      <c r="P59" s="83">
        <v>44117.46618055556</v>
      </c>
      <c r="Q59" s="81" t="s">
        <v>424</v>
      </c>
      <c r="R59" s="85" t="str">
        <f>HYPERLINK("https://developer.cisco.com/devnetcreate/2020?utm_campaign=devnetcreate21&amp;utm_source=mediabuy&amp;utm_medium=mediabuy-devvie")</f>
        <v>https://developer.cisco.com/devnetcreate/2020?utm_campaign=devnetcreate21&amp;utm_source=mediabuy&amp;utm_medium=mediabuy-devvie</v>
      </c>
      <c r="S59" s="81" t="s">
        <v>427</v>
      </c>
      <c r="T59" s="81" t="s">
        <v>429</v>
      </c>
      <c r="U59" s="81"/>
      <c r="V59" s="85" t="str">
        <f>HYPERLINK("https://pbs.twimg.com/profile_images/1305597791885037571/M0QfrlK5_normal.jpg")</f>
        <v>https://pbs.twimg.com/profile_images/1305597791885037571/M0QfrlK5_normal.jpg</v>
      </c>
      <c r="W59" s="83">
        <v>44117.46618055556</v>
      </c>
      <c r="X59" s="87">
        <v>44117</v>
      </c>
      <c r="Y59" s="89" t="s">
        <v>485</v>
      </c>
      <c r="Z59" s="85" t="str">
        <f>HYPERLINK("https://twitter.com/zainny_porch/status/1315973380168876032")</f>
        <v>https://twitter.com/zainny_porch/status/1315973380168876032</v>
      </c>
      <c r="AA59" s="81"/>
      <c r="AB59" s="81"/>
      <c r="AC59" s="89" t="s">
        <v>674</v>
      </c>
      <c r="AD59" s="81"/>
      <c r="AE59" s="81" t="b">
        <v>0</v>
      </c>
      <c r="AF59" s="81">
        <v>0</v>
      </c>
      <c r="AG59" s="89" t="s">
        <v>809</v>
      </c>
      <c r="AH59" s="81" t="b">
        <v>0</v>
      </c>
      <c r="AI59" s="81" t="s">
        <v>810</v>
      </c>
      <c r="AJ59" s="81"/>
      <c r="AK59" s="89" t="s">
        <v>809</v>
      </c>
      <c r="AL59" s="81" t="b">
        <v>0</v>
      </c>
      <c r="AM59" s="81">
        <v>287</v>
      </c>
      <c r="AN59" s="89" t="s">
        <v>805</v>
      </c>
      <c r="AO59" s="81" t="s">
        <v>815</v>
      </c>
      <c r="AP59" s="81" t="b">
        <v>0</v>
      </c>
      <c r="AQ59" s="89" t="s">
        <v>805</v>
      </c>
      <c r="AR59" s="81"/>
      <c r="AS59" s="81">
        <v>1</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2</v>
      </c>
      <c r="BG59" s="50">
        <v>4.545454545454546</v>
      </c>
      <c r="BH59" s="49">
        <v>0</v>
      </c>
      <c r="BI59" s="50">
        <v>0</v>
      </c>
      <c r="BJ59" s="49">
        <v>0</v>
      </c>
      <c r="BK59" s="50">
        <v>0</v>
      </c>
      <c r="BL59" s="49">
        <v>42</v>
      </c>
      <c r="BM59" s="50">
        <v>95.45454545454545</v>
      </c>
      <c r="BN59" s="49">
        <v>44</v>
      </c>
    </row>
    <row r="60" spans="1:66" ht="15">
      <c r="A60" s="65" t="s">
        <v>290</v>
      </c>
      <c r="B60" s="65" t="s">
        <v>420</v>
      </c>
      <c r="C60" s="66" t="s">
        <v>9066</v>
      </c>
      <c r="D60" s="67">
        <v>3</v>
      </c>
      <c r="E60" s="68" t="s">
        <v>132</v>
      </c>
      <c r="F60" s="69">
        <v>35</v>
      </c>
      <c r="G60" s="66"/>
      <c r="H60" s="70"/>
      <c r="I60" s="71"/>
      <c r="J60" s="71"/>
      <c r="K60" s="35" t="s">
        <v>65</v>
      </c>
      <c r="L60" s="79">
        <v>60</v>
      </c>
      <c r="M60" s="79"/>
      <c r="N60" s="73"/>
      <c r="O60" s="81" t="s">
        <v>423</v>
      </c>
      <c r="P60" s="83">
        <v>44117.46884259259</v>
      </c>
      <c r="Q60" s="81" t="s">
        <v>424</v>
      </c>
      <c r="R60" s="85" t="str">
        <f>HYPERLINK("https://developer.cisco.com/devnetcreate/2020?utm_campaign=devnetcreate21&amp;utm_source=mediabuy&amp;utm_medium=mediabuy-devvie")</f>
        <v>https://developer.cisco.com/devnetcreate/2020?utm_campaign=devnetcreate21&amp;utm_source=mediabuy&amp;utm_medium=mediabuy-devvie</v>
      </c>
      <c r="S60" s="81" t="s">
        <v>427</v>
      </c>
      <c r="T60" s="81" t="s">
        <v>429</v>
      </c>
      <c r="U60" s="81"/>
      <c r="V60" s="85" t="str">
        <f>HYPERLINK("https://pbs.twimg.com/profile_images/1239465633328386049/gPoAh3HY_normal.jpg")</f>
        <v>https://pbs.twimg.com/profile_images/1239465633328386049/gPoAh3HY_normal.jpg</v>
      </c>
      <c r="W60" s="83">
        <v>44117.46884259259</v>
      </c>
      <c r="X60" s="87">
        <v>44117</v>
      </c>
      <c r="Y60" s="89" t="s">
        <v>486</v>
      </c>
      <c r="Z60" s="85" t="str">
        <f>HYPERLINK("https://twitter.com/snaplakheni/status/1315974347933339649")</f>
        <v>https://twitter.com/snaplakheni/status/1315974347933339649</v>
      </c>
      <c r="AA60" s="81"/>
      <c r="AB60" s="81"/>
      <c r="AC60" s="89" t="s">
        <v>675</v>
      </c>
      <c r="AD60" s="81"/>
      <c r="AE60" s="81" t="b">
        <v>0</v>
      </c>
      <c r="AF60" s="81">
        <v>0</v>
      </c>
      <c r="AG60" s="89" t="s">
        <v>809</v>
      </c>
      <c r="AH60" s="81" t="b">
        <v>0</v>
      </c>
      <c r="AI60" s="81" t="s">
        <v>810</v>
      </c>
      <c r="AJ60" s="81"/>
      <c r="AK60" s="89" t="s">
        <v>809</v>
      </c>
      <c r="AL60" s="81" t="b">
        <v>0</v>
      </c>
      <c r="AM60" s="81">
        <v>287</v>
      </c>
      <c r="AN60" s="89" t="s">
        <v>805</v>
      </c>
      <c r="AO60" s="81" t="s">
        <v>815</v>
      </c>
      <c r="AP60" s="81" t="b">
        <v>0</v>
      </c>
      <c r="AQ60" s="89" t="s">
        <v>805</v>
      </c>
      <c r="AR60" s="81"/>
      <c r="AS60" s="81">
        <v>1</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2</v>
      </c>
      <c r="BG60" s="50">
        <v>4.545454545454546</v>
      </c>
      <c r="BH60" s="49">
        <v>0</v>
      </c>
      <c r="BI60" s="50">
        <v>0</v>
      </c>
      <c r="BJ60" s="49">
        <v>0</v>
      </c>
      <c r="BK60" s="50">
        <v>0</v>
      </c>
      <c r="BL60" s="49">
        <v>42</v>
      </c>
      <c r="BM60" s="50">
        <v>95.45454545454545</v>
      </c>
      <c r="BN60" s="49">
        <v>44</v>
      </c>
    </row>
    <row r="61" spans="1:66" ht="15">
      <c r="A61" s="65" t="s">
        <v>291</v>
      </c>
      <c r="B61" s="65" t="s">
        <v>420</v>
      </c>
      <c r="C61" s="66" t="s">
        <v>9066</v>
      </c>
      <c r="D61" s="67">
        <v>3</v>
      </c>
      <c r="E61" s="68" t="s">
        <v>132</v>
      </c>
      <c r="F61" s="69">
        <v>35</v>
      </c>
      <c r="G61" s="66"/>
      <c r="H61" s="70"/>
      <c r="I61" s="71"/>
      <c r="J61" s="71"/>
      <c r="K61" s="35" t="s">
        <v>65</v>
      </c>
      <c r="L61" s="79">
        <v>61</v>
      </c>
      <c r="M61" s="79"/>
      <c r="N61" s="73"/>
      <c r="O61" s="81" t="s">
        <v>423</v>
      </c>
      <c r="P61" s="83">
        <v>44117.49028935185</v>
      </c>
      <c r="Q61" s="81" t="s">
        <v>424</v>
      </c>
      <c r="R61" s="85" t="str">
        <f>HYPERLINK("https://developer.cisco.com/devnetcreate/2020?utm_campaign=devnetcreate21&amp;utm_source=mediabuy&amp;utm_medium=mediabuy-devvie")</f>
        <v>https://developer.cisco.com/devnetcreate/2020?utm_campaign=devnetcreate21&amp;utm_source=mediabuy&amp;utm_medium=mediabuy-devvie</v>
      </c>
      <c r="S61" s="81" t="s">
        <v>427</v>
      </c>
      <c r="T61" s="81" t="s">
        <v>429</v>
      </c>
      <c r="U61" s="81"/>
      <c r="V61" s="85" t="str">
        <f>HYPERLINK("https://pbs.twimg.com/profile_images/1308418775792971779/7ayY-zFO_normal.jpg")</f>
        <v>https://pbs.twimg.com/profile_images/1308418775792971779/7ayY-zFO_normal.jpg</v>
      </c>
      <c r="W61" s="83">
        <v>44117.49028935185</v>
      </c>
      <c r="X61" s="87">
        <v>44117</v>
      </c>
      <c r="Y61" s="89" t="s">
        <v>487</v>
      </c>
      <c r="Z61" s="85" t="str">
        <f>HYPERLINK("https://twitter.com/abdoosh12816916/status/1315982116971257856")</f>
        <v>https://twitter.com/abdoosh12816916/status/1315982116971257856</v>
      </c>
      <c r="AA61" s="81"/>
      <c r="AB61" s="81"/>
      <c r="AC61" s="89" t="s">
        <v>676</v>
      </c>
      <c r="AD61" s="81"/>
      <c r="AE61" s="81" t="b">
        <v>0</v>
      </c>
      <c r="AF61" s="81">
        <v>0</v>
      </c>
      <c r="AG61" s="89" t="s">
        <v>809</v>
      </c>
      <c r="AH61" s="81" t="b">
        <v>0</v>
      </c>
      <c r="AI61" s="81" t="s">
        <v>810</v>
      </c>
      <c r="AJ61" s="81"/>
      <c r="AK61" s="89" t="s">
        <v>809</v>
      </c>
      <c r="AL61" s="81" t="b">
        <v>0</v>
      </c>
      <c r="AM61" s="81">
        <v>287</v>
      </c>
      <c r="AN61" s="89" t="s">
        <v>805</v>
      </c>
      <c r="AO61" s="81" t="s">
        <v>813</v>
      </c>
      <c r="AP61" s="81" t="b">
        <v>0</v>
      </c>
      <c r="AQ61" s="89" t="s">
        <v>805</v>
      </c>
      <c r="AR61" s="81"/>
      <c r="AS61" s="81">
        <v>1</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v>2</v>
      </c>
      <c r="BG61" s="50">
        <v>4.545454545454546</v>
      </c>
      <c r="BH61" s="49">
        <v>0</v>
      </c>
      <c r="BI61" s="50">
        <v>0</v>
      </c>
      <c r="BJ61" s="49">
        <v>0</v>
      </c>
      <c r="BK61" s="50">
        <v>0</v>
      </c>
      <c r="BL61" s="49">
        <v>42</v>
      </c>
      <c r="BM61" s="50">
        <v>95.45454545454545</v>
      </c>
      <c r="BN61" s="49">
        <v>44</v>
      </c>
    </row>
    <row r="62" spans="1:66" ht="15">
      <c r="A62" s="65" t="s">
        <v>292</v>
      </c>
      <c r="B62" s="65" t="s">
        <v>420</v>
      </c>
      <c r="C62" s="66" t="s">
        <v>9066</v>
      </c>
      <c r="D62" s="67">
        <v>3</v>
      </c>
      <c r="E62" s="68" t="s">
        <v>132</v>
      </c>
      <c r="F62" s="69">
        <v>35</v>
      </c>
      <c r="G62" s="66"/>
      <c r="H62" s="70"/>
      <c r="I62" s="71"/>
      <c r="J62" s="71"/>
      <c r="K62" s="35" t="s">
        <v>65</v>
      </c>
      <c r="L62" s="79">
        <v>62</v>
      </c>
      <c r="M62" s="79"/>
      <c r="N62" s="73"/>
      <c r="O62" s="81" t="s">
        <v>423</v>
      </c>
      <c r="P62" s="83">
        <v>44117.49104166667</v>
      </c>
      <c r="Q62" s="81" t="s">
        <v>424</v>
      </c>
      <c r="R62" s="85" t="str">
        <f>HYPERLINK("https://developer.cisco.com/devnetcreate/2020?utm_campaign=devnetcreate21&amp;utm_source=mediabuy&amp;utm_medium=mediabuy-devvie")</f>
        <v>https://developer.cisco.com/devnetcreate/2020?utm_campaign=devnetcreate21&amp;utm_source=mediabuy&amp;utm_medium=mediabuy-devvie</v>
      </c>
      <c r="S62" s="81" t="s">
        <v>427</v>
      </c>
      <c r="T62" s="81" t="s">
        <v>429</v>
      </c>
      <c r="U62" s="81"/>
      <c r="V62" s="85" t="str">
        <f>HYPERLINK("https://pbs.twimg.com/profile_images/1318403167730634752/U_D14OPc_normal.jpg")</f>
        <v>https://pbs.twimg.com/profile_images/1318403167730634752/U_D14OPc_normal.jpg</v>
      </c>
      <c r="W62" s="83">
        <v>44117.49104166667</v>
      </c>
      <c r="X62" s="87">
        <v>44117</v>
      </c>
      <c r="Y62" s="89" t="s">
        <v>488</v>
      </c>
      <c r="Z62" s="85" t="str">
        <f>HYPERLINK("https://twitter.com/faizannaveedmir/status/1315982391622553601")</f>
        <v>https://twitter.com/faizannaveedmir/status/1315982391622553601</v>
      </c>
      <c r="AA62" s="81"/>
      <c r="AB62" s="81"/>
      <c r="AC62" s="89" t="s">
        <v>677</v>
      </c>
      <c r="AD62" s="81"/>
      <c r="AE62" s="81" t="b">
        <v>0</v>
      </c>
      <c r="AF62" s="81">
        <v>0</v>
      </c>
      <c r="AG62" s="89" t="s">
        <v>809</v>
      </c>
      <c r="AH62" s="81" t="b">
        <v>0</v>
      </c>
      <c r="AI62" s="81" t="s">
        <v>810</v>
      </c>
      <c r="AJ62" s="81"/>
      <c r="AK62" s="89" t="s">
        <v>809</v>
      </c>
      <c r="AL62" s="81" t="b">
        <v>0</v>
      </c>
      <c r="AM62" s="81">
        <v>287</v>
      </c>
      <c r="AN62" s="89" t="s">
        <v>805</v>
      </c>
      <c r="AO62" s="81" t="s">
        <v>813</v>
      </c>
      <c r="AP62" s="81" t="b">
        <v>0</v>
      </c>
      <c r="AQ62" s="89" t="s">
        <v>805</v>
      </c>
      <c r="AR62" s="81"/>
      <c r="AS62" s="81">
        <v>1</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v>2</v>
      </c>
      <c r="BG62" s="50">
        <v>4.545454545454546</v>
      </c>
      <c r="BH62" s="49">
        <v>0</v>
      </c>
      <c r="BI62" s="50">
        <v>0</v>
      </c>
      <c r="BJ62" s="49">
        <v>0</v>
      </c>
      <c r="BK62" s="50">
        <v>0</v>
      </c>
      <c r="BL62" s="49">
        <v>42</v>
      </c>
      <c r="BM62" s="50">
        <v>95.45454545454545</v>
      </c>
      <c r="BN62" s="49">
        <v>44</v>
      </c>
    </row>
    <row r="63" spans="1:66" ht="15">
      <c r="A63" s="65" t="s">
        <v>293</v>
      </c>
      <c r="B63" s="65" t="s">
        <v>420</v>
      </c>
      <c r="C63" s="66" t="s">
        <v>9066</v>
      </c>
      <c r="D63" s="67">
        <v>3</v>
      </c>
      <c r="E63" s="68" t="s">
        <v>132</v>
      </c>
      <c r="F63" s="69">
        <v>35</v>
      </c>
      <c r="G63" s="66"/>
      <c r="H63" s="70"/>
      <c r="I63" s="71"/>
      <c r="J63" s="71"/>
      <c r="K63" s="35" t="s">
        <v>65</v>
      </c>
      <c r="L63" s="79">
        <v>63</v>
      </c>
      <c r="M63" s="79"/>
      <c r="N63" s="73"/>
      <c r="O63" s="81" t="s">
        <v>423</v>
      </c>
      <c r="P63" s="83">
        <v>44117.49868055555</v>
      </c>
      <c r="Q63" s="81" t="s">
        <v>424</v>
      </c>
      <c r="R63" s="85" t="str">
        <f>HYPERLINK("https://developer.cisco.com/devnetcreate/2020?utm_campaign=devnetcreate21&amp;utm_source=mediabuy&amp;utm_medium=mediabuy-devvie")</f>
        <v>https://developer.cisco.com/devnetcreate/2020?utm_campaign=devnetcreate21&amp;utm_source=mediabuy&amp;utm_medium=mediabuy-devvie</v>
      </c>
      <c r="S63" s="81" t="s">
        <v>427</v>
      </c>
      <c r="T63" s="81" t="s">
        <v>429</v>
      </c>
      <c r="U63" s="81"/>
      <c r="V63" s="85" t="str">
        <f>HYPERLINK("https://pbs.twimg.com/profile_images/1288935329861447682/noOw1ZFk_normal.jpg")</f>
        <v>https://pbs.twimg.com/profile_images/1288935329861447682/noOw1ZFk_normal.jpg</v>
      </c>
      <c r="W63" s="83">
        <v>44117.49868055555</v>
      </c>
      <c r="X63" s="87">
        <v>44117</v>
      </c>
      <c r="Y63" s="89" t="s">
        <v>489</v>
      </c>
      <c r="Z63" s="85" t="str">
        <f>HYPERLINK("https://twitter.com/bukechristopher/status/1315985159062200320")</f>
        <v>https://twitter.com/bukechristopher/status/1315985159062200320</v>
      </c>
      <c r="AA63" s="81"/>
      <c r="AB63" s="81"/>
      <c r="AC63" s="89" t="s">
        <v>678</v>
      </c>
      <c r="AD63" s="81"/>
      <c r="AE63" s="81" t="b">
        <v>0</v>
      </c>
      <c r="AF63" s="81">
        <v>0</v>
      </c>
      <c r="AG63" s="89" t="s">
        <v>809</v>
      </c>
      <c r="AH63" s="81" t="b">
        <v>0</v>
      </c>
      <c r="AI63" s="81" t="s">
        <v>810</v>
      </c>
      <c r="AJ63" s="81"/>
      <c r="AK63" s="89" t="s">
        <v>809</v>
      </c>
      <c r="AL63" s="81" t="b">
        <v>0</v>
      </c>
      <c r="AM63" s="81">
        <v>287</v>
      </c>
      <c r="AN63" s="89" t="s">
        <v>805</v>
      </c>
      <c r="AO63" s="81" t="s">
        <v>813</v>
      </c>
      <c r="AP63" s="81" t="b">
        <v>0</v>
      </c>
      <c r="AQ63" s="89" t="s">
        <v>805</v>
      </c>
      <c r="AR63" s="81"/>
      <c r="AS63" s="81">
        <v>1</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v>2</v>
      </c>
      <c r="BG63" s="50">
        <v>4.545454545454546</v>
      </c>
      <c r="BH63" s="49">
        <v>0</v>
      </c>
      <c r="BI63" s="50">
        <v>0</v>
      </c>
      <c r="BJ63" s="49">
        <v>0</v>
      </c>
      <c r="BK63" s="50">
        <v>0</v>
      </c>
      <c r="BL63" s="49">
        <v>42</v>
      </c>
      <c r="BM63" s="50">
        <v>95.45454545454545</v>
      </c>
      <c r="BN63" s="49">
        <v>44</v>
      </c>
    </row>
    <row r="64" spans="1:66" ht="15">
      <c r="A64" s="65" t="s">
        <v>294</v>
      </c>
      <c r="B64" s="65" t="s">
        <v>420</v>
      </c>
      <c r="C64" s="66" t="s">
        <v>9066</v>
      </c>
      <c r="D64" s="67">
        <v>3</v>
      </c>
      <c r="E64" s="68" t="s">
        <v>132</v>
      </c>
      <c r="F64" s="69">
        <v>35</v>
      </c>
      <c r="G64" s="66"/>
      <c r="H64" s="70"/>
      <c r="I64" s="71"/>
      <c r="J64" s="71"/>
      <c r="K64" s="35" t="s">
        <v>65</v>
      </c>
      <c r="L64" s="79">
        <v>64</v>
      </c>
      <c r="M64" s="79"/>
      <c r="N64" s="73"/>
      <c r="O64" s="81" t="s">
        <v>423</v>
      </c>
      <c r="P64" s="83">
        <v>44117.532743055555</v>
      </c>
      <c r="Q64" s="81" t="s">
        <v>424</v>
      </c>
      <c r="R64" s="85" t="str">
        <f>HYPERLINK("https://developer.cisco.com/devnetcreate/2020?utm_campaign=devnetcreate21&amp;utm_source=mediabuy&amp;utm_medium=mediabuy-devvie")</f>
        <v>https://developer.cisco.com/devnetcreate/2020?utm_campaign=devnetcreate21&amp;utm_source=mediabuy&amp;utm_medium=mediabuy-devvie</v>
      </c>
      <c r="S64" s="81" t="s">
        <v>427</v>
      </c>
      <c r="T64" s="81" t="s">
        <v>429</v>
      </c>
      <c r="U64" s="81"/>
      <c r="V64" s="85" t="str">
        <f>HYPERLINK("https://pbs.twimg.com/profile_images/1249746308895825920/TP5ci6Qs_normal.jpg")</f>
        <v>https://pbs.twimg.com/profile_images/1249746308895825920/TP5ci6Qs_normal.jpg</v>
      </c>
      <c r="W64" s="83">
        <v>44117.532743055555</v>
      </c>
      <c r="X64" s="87">
        <v>44117</v>
      </c>
      <c r="Y64" s="89" t="s">
        <v>490</v>
      </c>
      <c r="Z64" s="85" t="str">
        <f>HYPERLINK("https://twitter.com/anelechukwue/status/1315997503368691712")</f>
        <v>https://twitter.com/anelechukwue/status/1315997503368691712</v>
      </c>
      <c r="AA64" s="81"/>
      <c r="AB64" s="81"/>
      <c r="AC64" s="89" t="s">
        <v>679</v>
      </c>
      <c r="AD64" s="81"/>
      <c r="AE64" s="81" t="b">
        <v>0</v>
      </c>
      <c r="AF64" s="81">
        <v>0</v>
      </c>
      <c r="AG64" s="89" t="s">
        <v>809</v>
      </c>
      <c r="AH64" s="81" t="b">
        <v>0</v>
      </c>
      <c r="AI64" s="81" t="s">
        <v>810</v>
      </c>
      <c r="AJ64" s="81"/>
      <c r="AK64" s="89" t="s">
        <v>809</v>
      </c>
      <c r="AL64" s="81" t="b">
        <v>0</v>
      </c>
      <c r="AM64" s="81">
        <v>287</v>
      </c>
      <c r="AN64" s="89" t="s">
        <v>805</v>
      </c>
      <c r="AO64" s="81" t="s">
        <v>813</v>
      </c>
      <c r="AP64" s="81" t="b">
        <v>0</v>
      </c>
      <c r="AQ64" s="89" t="s">
        <v>805</v>
      </c>
      <c r="AR64" s="81"/>
      <c r="AS64" s="81">
        <v>1</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v>2</v>
      </c>
      <c r="BG64" s="50">
        <v>4.545454545454546</v>
      </c>
      <c r="BH64" s="49">
        <v>0</v>
      </c>
      <c r="BI64" s="50">
        <v>0</v>
      </c>
      <c r="BJ64" s="49">
        <v>0</v>
      </c>
      <c r="BK64" s="50">
        <v>0</v>
      </c>
      <c r="BL64" s="49">
        <v>42</v>
      </c>
      <c r="BM64" s="50">
        <v>95.45454545454545</v>
      </c>
      <c r="BN64" s="49">
        <v>44</v>
      </c>
    </row>
    <row r="65" spans="1:66" ht="15">
      <c r="A65" s="65" t="s">
        <v>295</v>
      </c>
      <c r="B65" s="65" t="s">
        <v>420</v>
      </c>
      <c r="C65" s="66" t="s">
        <v>9066</v>
      </c>
      <c r="D65" s="67">
        <v>3</v>
      </c>
      <c r="E65" s="68" t="s">
        <v>132</v>
      </c>
      <c r="F65" s="69">
        <v>35</v>
      </c>
      <c r="G65" s="66"/>
      <c r="H65" s="70"/>
      <c r="I65" s="71"/>
      <c r="J65" s="71"/>
      <c r="K65" s="35" t="s">
        <v>65</v>
      </c>
      <c r="L65" s="79">
        <v>65</v>
      </c>
      <c r="M65" s="79"/>
      <c r="N65" s="73"/>
      <c r="O65" s="81" t="s">
        <v>423</v>
      </c>
      <c r="P65" s="83">
        <v>44117.548784722225</v>
      </c>
      <c r="Q65" s="81" t="s">
        <v>424</v>
      </c>
      <c r="R65" s="85" t="str">
        <f>HYPERLINK("https://developer.cisco.com/devnetcreate/2020?utm_campaign=devnetcreate21&amp;utm_source=mediabuy&amp;utm_medium=mediabuy-devvie")</f>
        <v>https://developer.cisco.com/devnetcreate/2020?utm_campaign=devnetcreate21&amp;utm_source=mediabuy&amp;utm_medium=mediabuy-devvie</v>
      </c>
      <c r="S65" s="81" t="s">
        <v>427</v>
      </c>
      <c r="T65" s="81" t="s">
        <v>429</v>
      </c>
      <c r="U65" s="81"/>
      <c r="V65" s="85" t="str">
        <f>HYPERLINK("https://pbs.twimg.com/profile_images/1301062845459648513/qP9Kdz96_normal.jpg")</f>
        <v>https://pbs.twimg.com/profile_images/1301062845459648513/qP9Kdz96_normal.jpg</v>
      </c>
      <c r="W65" s="83">
        <v>44117.548784722225</v>
      </c>
      <c r="X65" s="87">
        <v>44117</v>
      </c>
      <c r="Y65" s="89" t="s">
        <v>491</v>
      </c>
      <c r="Z65" s="85" t="str">
        <f>HYPERLINK("https://twitter.com/nimadewida/status/1316003315621134338")</f>
        <v>https://twitter.com/nimadewida/status/1316003315621134338</v>
      </c>
      <c r="AA65" s="81"/>
      <c r="AB65" s="81"/>
      <c r="AC65" s="89" t="s">
        <v>680</v>
      </c>
      <c r="AD65" s="81"/>
      <c r="AE65" s="81" t="b">
        <v>0</v>
      </c>
      <c r="AF65" s="81">
        <v>0</v>
      </c>
      <c r="AG65" s="89" t="s">
        <v>809</v>
      </c>
      <c r="AH65" s="81" t="b">
        <v>0</v>
      </c>
      <c r="AI65" s="81" t="s">
        <v>810</v>
      </c>
      <c r="AJ65" s="81"/>
      <c r="AK65" s="89" t="s">
        <v>809</v>
      </c>
      <c r="AL65" s="81" t="b">
        <v>0</v>
      </c>
      <c r="AM65" s="81">
        <v>287</v>
      </c>
      <c r="AN65" s="89" t="s">
        <v>805</v>
      </c>
      <c r="AO65" s="81" t="s">
        <v>815</v>
      </c>
      <c r="AP65" s="81" t="b">
        <v>0</v>
      </c>
      <c r="AQ65" s="89" t="s">
        <v>805</v>
      </c>
      <c r="AR65" s="81"/>
      <c r="AS65" s="81">
        <v>1</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2</v>
      </c>
      <c r="BG65" s="50">
        <v>4.545454545454546</v>
      </c>
      <c r="BH65" s="49">
        <v>0</v>
      </c>
      <c r="BI65" s="50">
        <v>0</v>
      </c>
      <c r="BJ65" s="49">
        <v>0</v>
      </c>
      <c r="BK65" s="50">
        <v>0</v>
      </c>
      <c r="BL65" s="49">
        <v>42</v>
      </c>
      <c r="BM65" s="50">
        <v>95.45454545454545</v>
      </c>
      <c r="BN65" s="49">
        <v>44</v>
      </c>
    </row>
    <row r="66" spans="1:66" ht="15">
      <c r="A66" s="65" t="s">
        <v>296</v>
      </c>
      <c r="B66" s="65" t="s">
        <v>420</v>
      </c>
      <c r="C66" s="66" t="s">
        <v>9066</v>
      </c>
      <c r="D66" s="67">
        <v>3</v>
      </c>
      <c r="E66" s="68" t="s">
        <v>132</v>
      </c>
      <c r="F66" s="69">
        <v>35</v>
      </c>
      <c r="G66" s="66"/>
      <c r="H66" s="70"/>
      <c r="I66" s="71"/>
      <c r="J66" s="71"/>
      <c r="K66" s="35" t="s">
        <v>65</v>
      </c>
      <c r="L66" s="79">
        <v>66</v>
      </c>
      <c r="M66" s="79"/>
      <c r="N66" s="73"/>
      <c r="O66" s="81" t="s">
        <v>423</v>
      </c>
      <c r="P66" s="83">
        <v>44117.59105324074</v>
      </c>
      <c r="Q66" s="81" t="s">
        <v>424</v>
      </c>
      <c r="R66" s="85" t="str">
        <f>HYPERLINK("https://developer.cisco.com/devnetcreate/2020?utm_campaign=devnetcreate21&amp;utm_source=mediabuy&amp;utm_medium=mediabuy-devvie")</f>
        <v>https://developer.cisco.com/devnetcreate/2020?utm_campaign=devnetcreate21&amp;utm_source=mediabuy&amp;utm_medium=mediabuy-devvie</v>
      </c>
      <c r="S66" s="81" t="s">
        <v>427</v>
      </c>
      <c r="T66" s="81" t="s">
        <v>429</v>
      </c>
      <c r="U66" s="81"/>
      <c r="V66" s="85" t="str">
        <f>HYPERLINK("https://pbs.twimg.com/profile_images/1304307415777603584/UsGG-OLn_normal.jpg")</f>
        <v>https://pbs.twimg.com/profile_images/1304307415777603584/UsGG-OLn_normal.jpg</v>
      </c>
      <c r="W66" s="83">
        <v>44117.59105324074</v>
      </c>
      <c r="X66" s="87">
        <v>44117</v>
      </c>
      <c r="Y66" s="89" t="s">
        <v>492</v>
      </c>
      <c r="Z66" s="85" t="str">
        <f>HYPERLINK("https://twitter.com/ram52806584/status/1316018633034747905")</f>
        <v>https://twitter.com/ram52806584/status/1316018633034747905</v>
      </c>
      <c r="AA66" s="81"/>
      <c r="AB66" s="81"/>
      <c r="AC66" s="89" t="s">
        <v>681</v>
      </c>
      <c r="AD66" s="81"/>
      <c r="AE66" s="81" t="b">
        <v>0</v>
      </c>
      <c r="AF66" s="81">
        <v>0</v>
      </c>
      <c r="AG66" s="89" t="s">
        <v>809</v>
      </c>
      <c r="AH66" s="81" t="b">
        <v>0</v>
      </c>
      <c r="AI66" s="81" t="s">
        <v>810</v>
      </c>
      <c r="AJ66" s="81"/>
      <c r="AK66" s="89" t="s">
        <v>809</v>
      </c>
      <c r="AL66" s="81" t="b">
        <v>0</v>
      </c>
      <c r="AM66" s="81">
        <v>287</v>
      </c>
      <c r="AN66" s="89" t="s">
        <v>805</v>
      </c>
      <c r="AO66" s="81" t="s">
        <v>813</v>
      </c>
      <c r="AP66" s="81" t="b">
        <v>0</v>
      </c>
      <c r="AQ66" s="89" t="s">
        <v>805</v>
      </c>
      <c r="AR66" s="81"/>
      <c r="AS66" s="81">
        <v>1</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v>2</v>
      </c>
      <c r="BG66" s="50">
        <v>4.545454545454546</v>
      </c>
      <c r="BH66" s="49">
        <v>0</v>
      </c>
      <c r="BI66" s="50">
        <v>0</v>
      </c>
      <c r="BJ66" s="49">
        <v>0</v>
      </c>
      <c r="BK66" s="50">
        <v>0</v>
      </c>
      <c r="BL66" s="49">
        <v>42</v>
      </c>
      <c r="BM66" s="50">
        <v>95.45454545454545</v>
      </c>
      <c r="BN66" s="49">
        <v>44</v>
      </c>
    </row>
    <row r="67" spans="1:66" ht="15">
      <c r="A67" s="65" t="s">
        <v>297</v>
      </c>
      <c r="B67" s="65" t="s">
        <v>420</v>
      </c>
      <c r="C67" s="66" t="s">
        <v>9066</v>
      </c>
      <c r="D67" s="67">
        <v>3</v>
      </c>
      <c r="E67" s="68" t="s">
        <v>132</v>
      </c>
      <c r="F67" s="69">
        <v>35</v>
      </c>
      <c r="G67" s="66"/>
      <c r="H67" s="70"/>
      <c r="I67" s="71"/>
      <c r="J67" s="71"/>
      <c r="K67" s="35" t="s">
        <v>65</v>
      </c>
      <c r="L67" s="79">
        <v>67</v>
      </c>
      <c r="M67" s="79"/>
      <c r="N67" s="73"/>
      <c r="O67" s="81" t="s">
        <v>423</v>
      </c>
      <c r="P67" s="83">
        <v>44117.605416666665</v>
      </c>
      <c r="Q67" s="81" t="s">
        <v>424</v>
      </c>
      <c r="R67" s="85" t="str">
        <f>HYPERLINK("https://developer.cisco.com/devnetcreate/2020?utm_campaign=devnetcreate21&amp;utm_source=mediabuy&amp;utm_medium=mediabuy-devvie")</f>
        <v>https://developer.cisco.com/devnetcreate/2020?utm_campaign=devnetcreate21&amp;utm_source=mediabuy&amp;utm_medium=mediabuy-devvie</v>
      </c>
      <c r="S67" s="81" t="s">
        <v>427</v>
      </c>
      <c r="T67" s="81" t="s">
        <v>429</v>
      </c>
      <c r="U67" s="81"/>
      <c r="V67" s="85" t="str">
        <f>HYPERLINK("https://pbs.twimg.com/profile_images/1299839970379694081/1dGQ2RO3_normal.jpg")</f>
        <v>https://pbs.twimg.com/profile_images/1299839970379694081/1dGQ2RO3_normal.jpg</v>
      </c>
      <c r="W67" s="83">
        <v>44117.605416666665</v>
      </c>
      <c r="X67" s="87">
        <v>44117</v>
      </c>
      <c r="Y67" s="89" t="s">
        <v>493</v>
      </c>
      <c r="Z67" s="85" t="str">
        <f>HYPERLINK("https://twitter.com/sinaniwassolon/status/1316023839059398656")</f>
        <v>https://twitter.com/sinaniwassolon/status/1316023839059398656</v>
      </c>
      <c r="AA67" s="81"/>
      <c r="AB67" s="81"/>
      <c r="AC67" s="89" t="s">
        <v>682</v>
      </c>
      <c r="AD67" s="81"/>
      <c r="AE67" s="81" t="b">
        <v>0</v>
      </c>
      <c r="AF67" s="81">
        <v>0</v>
      </c>
      <c r="AG67" s="89" t="s">
        <v>809</v>
      </c>
      <c r="AH67" s="81" t="b">
        <v>0</v>
      </c>
      <c r="AI67" s="81" t="s">
        <v>810</v>
      </c>
      <c r="AJ67" s="81"/>
      <c r="AK67" s="89" t="s">
        <v>809</v>
      </c>
      <c r="AL67" s="81" t="b">
        <v>0</v>
      </c>
      <c r="AM67" s="81">
        <v>287</v>
      </c>
      <c r="AN67" s="89" t="s">
        <v>805</v>
      </c>
      <c r="AO67" s="81" t="s">
        <v>813</v>
      </c>
      <c r="AP67" s="81" t="b">
        <v>0</v>
      </c>
      <c r="AQ67" s="89" t="s">
        <v>805</v>
      </c>
      <c r="AR67" s="81"/>
      <c r="AS67" s="81">
        <v>1</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v>2</v>
      </c>
      <c r="BG67" s="50">
        <v>4.545454545454546</v>
      </c>
      <c r="BH67" s="49">
        <v>0</v>
      </c>
      <c r="BI67" s="50">
        <v>0</v>
      </c>
      <c r="BJ67" s="49">
        <v>0</v>
      </c>
      <c r="BK67" s="50">
        <v>0</v>
      </c>
      <c r="BL67" s="49">
        <v>42</v>
      </c>
      <c r="BM67" s="50">
        <v>95.45454545454545</v>
      </c>
      <c r="BN67" s="49">
        <v>44</v>
      </c>
    </row>
    <row r="68" spans="1:66" ht="15">
      <c r="A68" s="65" t="s">
        <v>298</v>
      </c>
      <c r="B68" s="65" t="s">
        <v>420</v>
      </c>
      <c r="C68" s="66" t="s">
        <v>9066</v>
      </c>
      <c r="D68" s="67">
        <v>3</v>
      </c>
      <c r="E68" s="68" t="s">
        <v>132</v>
      </c>
      <c r="F68" s="69">
        <v>35</v>
      </c>
      <c r="G68" s="66"/>
      <c r="H68" s="70"/>
      <c r="I68" s="71"/>
      <c r="J68" s="71"/>
      <c r="K68" s="35" t="s">
        <v>65</v>
      </c>
      <c r="L68" s="79">
        <v>68</v>
      </c>
      <c r="M68" s="79"/>
      <c r="N68" s="73"/>
      <c r="O68" s="81" t="s">
        <v>423</v>
      </c>
      <c r="P68" s="83">
        <v>44117.607719907406</v>
      </c>
      <c r="Q68" s="81" t="s">
        <v>424</v>
      </c>
      <c r="R68" s="85" t="str">
        <f>HYPERLINK("https://developer.cisco.com/devnetcreate/2020?utm_campaign=devnetcreate21&amp;utm_source=mediabuy&amp;utm_medium=mediabuy-devvie")</f>
        <v>https://developer.cisco.com/devnetcreate/2020?utm_campaign=devnetcreate21&amp;utm_source=mediabuy&amp;utm_medium=mediabuy-devvie</v>
      </c>
      <c r="S68" s="81" t="s">
        <v>427</v>
      </c>
      <c r="T68" s="81" t="s">
        <v>429</v>
      </c>
      <c r="U68" s="81"/>
      <c r="V68" s="85" t="str">
        <f>HYPERLINK("https://pbs.twimg.com/profile_images/1259309935164157952/ocSP7xBO_normal.jpg")</f>
        <v>https://pbs.twimg.com/profile_images/1259309935164157952/ocSP7xBO_normal.jpg</v>
      </c>
      <c r="W68" s="83">
        <v>44117.607719907406</v>
      </c>
      <c r="X68" s="87">
        <v>44117</v>
      </c>
      <c r="Y68" s="89" t="s">
        <v>494</v>
      </c>
      <c r="Z68" s="85" t="str">
        <f>HYPERLINK("https://twitter.com/krishnasamy29/status/1316024672803196930")</f>
        <v>https://twitter.com/krishnasamy29/status/1316024672803196930</v>
      </c>
      <c r="AA68" s="81"/>
      <c r="AB68" s="81"/>
      <c r="AC68" s="89" t="s">
        <v>683</v>
      </c>
      <c r="AD68" s="81"/>
      <c r="AE68" s="81" t="b">
        <v>0</v>
      </c>
      <c r="AF68" s="81">
        <v>0</v>
      </c>
      <c r="AG68" s="89" t="s">
        <v>809</v>
      </c>
      <c r="AH68" s="81" t="b">
        <v>0</v>
      </c>
      <c r="AI68" s="81" t="s">
        <v>810</v>
      </c>
      <c r="AJ68" s="81"/>
      <c r="AK68" s="89" t="s">
        <v>809</v>
      </c>
      <c r="AL68" s="81" t="b">
        <v>0</v>
      </c>
      <c r="AM68" s="81">
        <v>287</v>
      </c>
      <c r="AN68" s="89" t="s">
        <v>805</v>
      </c>
      <c r="AO68" s="81" t="s">
        <v>813</v>
      </c>
      <c r="AP68" s="81" t="b">
        <v>0</v>
      </c>
      <c r="AQ68" s="89" t="s">
        <v>805</v>
      </c>
      <c r="AR68" s="81"/>
      <c r="AS68" s="81">
        <v>1</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v>2</v>
      </c>
      <c r="BG68" s="50">
        <v>4.545454545454546</v>
      </c>
      <c r="BH68" s="49">
        <v>0</v>
      </c>
      <c r="BI68" s="50">
        <v>0</v>
      </c>
      <c r="BJ68" s="49">
        <v>0</v>
      </c>
      <c r="BK68" s="50">
        <v>0</v>
      </c>
      <c r="BL68" s="49">
        <v>42</v>
      </c>
      <c r="BM68" s="50">
        <v>95.45454545454545</v>
      </c>
      <c r="BN68" s="49">
        <v>44</v>
      </c>
    </row>
    <row r="69" spans="1:66" ht="15">
      <c r="A69" s="65" t="s">
        <v>299</v>
      </c>
      <c r="B69" s="65" t="s">
        <v>420</v>
      </c>
      <c r="C69" s="66" t="s">
        <v>9066</v>
      </c>
      <c r="D69" s="67">
        <v>3</v>
      </c>
      <c r="E69" s="68" t="s">
        <v>132</v>
      </c>
      <c r="F69" s="69">
        <v>35</v>
      </c>
      <c r="G69" s="66"/>
      <c r="H69" s="70"/>
      <c r="I69" s="71"/>
      <c r="J69" s="71"/>
      <c r="K69" s="35" t="s">
        <v>65</v>
      </c>
      <c r="L69" s="79">
        <v>69</v>
      </c>
      <c r="M69" s="79"/>
      <c r="N69" s="73"/>
      <c r="O69" s="81" t="s">
        <v>423</v>
      </c>
      <c r="P69" s="83">
        <v>44117.62417824074</v>
      </c>
      <c r="Q69" s="81" t="s">
        <v>424</v>
      </c>
      <c r="R69" s="85" t="str">
        <f>HYPERLINK("https://developer.cisco.com/devnetcreate/2020?utm_campaign=devnetcreate21&amp;utm_source=mediabuy&amp;utm_medium=mediabuy-devvie")</f>
        <v>https://developer.cisco.com/devnetcreate/2020?utm_campaign=devnetcreate21&amp;utm_source=mediabuy&amp;utm_medium=mediabuy-devvie</v>
      </c>
      <c r="S69" s="81" t="s">
        <v>427</v>
      </c>
      <c r="T69" s="81" t="s">
        <v>429</v>
      </c>
      <c r="U69" s="81"/>
      <c r="V69" s="85" t="str">
        <f>HYPERLINK("https://pbs.twimg.com/profile_images/1305580442695938052/gm37ZvUY_normal.jpg")</f>
        <v>https://pbs.twimg.com/profile_images/1305580442695938052/gm37ZvUY_normal.jpg</v>
      </c>
      <c r="W69" s="83">
        <v>44117.62417824074</v>
      </c>
      <c r="X69" s="87">
        <v>44117</v>
      </c>
      <c r="Y69" s="89" t="s">
        <v>495</v>
      </c>
      <c r="Z69" s="85" t="str">
        <f>HYPERLINK("https://twitter.com/sylvest81902641/status/1316030638257041409")</f>
        <v>https://twitter.com/sylvest81902641/status/1316030638257041409</v>
      </c>
      <c r="AA69" s="81"/>
      <c r="AB69" s="81"/>
      <c r="AC69" s="89" t="s">
        <v>684</v>
      </c>
      <c r="AD69" s="81"/>
      <c r="AE69" s="81" t="b">
        <v>0</v>
      </c>
      <c r="AF69" s="81">
        <v>0</v>
      </c>
      <c r="AG69" s="89" t="s">
        <v>809</v>
      </c>
      <c r="AH69" s="81" t="b">
        <v>0</v>
      </c>
      <c r="AI69" s="81" t="s">
        <v>810</v>
      </c>
      <c r="AJ69" s="81"/>
      <c r="AK69" s="89" t="s">
        <v>809</v>
      </c>
      <c r="AL69" s="81" t="b">
        <v>0</v>
      </c>
      <c r="AM69" s="81">
        <v>287</v>
      </c>
      <c r="AN69" s="89" t="s">
        <v>805</v>
      </c>
      <c r="AO69" s="81" t="s">
        <v>813</v>
      </c>
      <c r="AP69" s="81" t="b">
        <v>0</v>
      </c>
      <c r="AQ69" s="89" t="s">
        <v>805</v>
      </c>
      <c r="AR69" s="81"/>
      <c r="AS69" s="81">
        <v>1</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v>2</v>
      </c>
      <c r="BG69" s="50">
        <v>4.545454545454546</v>
      </c>
      <c r="BH69" s="49">
        <v>0</v>
      </c>
      <c r="BI69" s="50">
        <v>0</v>
      </c>
      <c r="BJ69" s="49">
        <v>0</v>
      </c>
      <c r="BK69" s="50">
        <v>0</v>
      </c>
      <c r="BL69" s="49">
        <v>42</v>
      </c>
      <c r="BM69" s="50">
        <v>95.45454545454545</v>
      </c>
      <c r="BN69" s="49">
        <v>44</v>
      </c>
    </row>
    <row r="70" spans="1:66" ht="15">
      <c r="A70" s="65" t="s">
        <v>300</v>
      </c>
      <c r="B70" s="65" t="s">
        <v>420</v>
      </c>
      <c r="C70" s="66" t="s">
        <v>9066</v>
      </c>
      <c r="D70" s="67">
        <v>3</v>
      </c>
      <c r="E70" s="68" t="s">
        <v>132</v>
      </c>
      <c r="F70" s="69">
        <v>35</v>
      </c>
      <c r="G70" s="66"/>
      <c r="H70" s="70"/>
      <c r="I70" s="71"/>
      <c r="J70" s="71"/>
      <c r="K70" s="35" t="s">
        <v>65</v>
      </c>
      <c r="L70" s="79">
        <v>70</v>
      </c>
      <c r="M70" s="79"/>
      <c r="N70" s="73"/>
      <c r="O70" s="81" t="s">
        <v>423</v>
      </c>
      <c r="P70" s="83">
        <v>44117.66736111111</v>
      </c>
      <c r="Q70" s="81" t="s">
        <v>424</v>
      </c>
      <c r="R70" s="85" t="str">
        <f>HYPERLINK("https://developer.cisco.com/devnetcreate/2020?utm_campaign=devnetcreate21&amp;utm_source=mediabuy&amp;utm_medium=mediabuy-devvie")</f>
        <v>https://developer.cisco.com/devnetcreate/2020?utm_campaign=devnetcreate21&amp;utm_source=mediabuy&amp;utm_medium=mediabuy-devvie</v>
      </c>
      <c r="S70" s="81" t="s">
        <v>427</v>
      </c>
      <c r="T70" s="81" t="s">
        <v>429</v>
      </c>
      <c r="U70" s="81"/>
      <c r="V70" s="85" t="str">
        <f>HYPERLINK("https://pbs.twimg.com/profile_images/1259883216686796801/_vGlKrBy_normal.jpg")</f>
        <v>https://pbs.twimg.com/profile_images/1259883216686796801/_vGlKrBy_normal.jpg</v>
      </c>
      <c r="W70" s="83">
        <v>44117.66736111111</v>
      </c>
      <c r="X70" s="87">
        <v>44117</v>
      </c>
      <c r="Y70" s="89" t="s">
        <v>496</v>
      </c>
      <c r="Z70" s="85" t="str">
        <f>HYPERLINK("https://twitter.com/hashmi_ali_khan/status/1316046289121939458")</f>
        <v>https://twitter.com/hashmi_ali_khan/status/1316046289121939458</v>
      </c>
      <c r="AA70" s="81"/>
      <c r="AB70" s="81"/>
      <c r="AC70" s="89" t="s">
        <v>685</v>
      </c>
      <c r="AD70" s="81"/>
      <c r="AE70" s="81" t="b">
        <v>0</v>
      </c>
      <c r="AF70" s="81">
        <v>0</v>
      </c>
      <c r="AG70" s="89" t="s">
        <v>809</v>
      </c>
      <c r="AH70" s="81" t="b">
        <v>0</v>
      </c>
      <c r="AI70" s="81" t="s">
        <v>810</v>
      </c>
      <c r="AJ70" s="81"/>
      <c r="AK70" s="89" t="s">
        <v>809</v>
      </c>
      <c r="AL70" s="81" t="b">
        <v>0</v>
      </c>
      <c r="AM70" s="81">
        <v>287</v>
      </c>
      <c r="AN70" s="89" t="s">
        <v>805</v>
      </c>
      <c r="AO70" s="81" t="s">
        <v>813</v>
      </c>
      <c r="AP70" s="81" t="b">
        <v>0</v>
      </c>
      <c r="AQ70" s="89" t="s">
        <v>805</v>
      </c>
      <c r="AR70" s="81"/>
      <c r="AS70" s="81">
        <v>1</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v>2</v>
      </c>
      <c r="BG70" s="50">
        <v>4.545454545454546</v>
      </c>
      <c r="BH70" s="49">
        <v>0</v>
      </c>
      <c r="BI70" s="50">
        <v>0</v>
      </c>
      <c r="BJ70" s="49">
        <v>0</v>
      </c>
      <c r="BK70" s="50">
        <v>0</v>
      </c>
      <c r="BL70" s="49">
        <v>42</v>
      </c>
      <c r="BM70" s="50">
        <v>95.45454545454545</v>
      </c>
      <c r="BN70" s="49">
        <v>44</v>
      </c>
    </row>
    <row r="71" spans="1:66" ht="15">
      <c r="A71" s="65" t="s">
        <v>301</v>
      </c>
      <c r="B71" s="65" t="s">
        <v>420</v>
      </c>
      <c r="C71" s="66" t="s">
        <v>9066</v>
      </c>
      <c r="D71" s="67">
        <v>3</v>
      </c>
      <c r="E71" s="68" t="s">
        <v>132</v>
      </c>
      <c r="F71" s="69">
        <v>35</v>
      </c>
      <c r="G71" s="66"/>
      <c r="H71" s="70"/>
      <c r="I71" s="71"/>
      <c r="J71" s="71"/>
      <c r="K71" s="35" t="s">
        <v>65</v>
      </c>
      <c r="L71" s="79">
        <v>71</v>
      </c>
      <c r="M71" s="79"/>
      <c r="N71" s="73"/>
      <c r="O71" s="81" t="s">
        <v>423</v>
      </c>
      <c r="P71" s="83">
        <v>44117.72898148148</v>
      </c>
      <c r="Q71" s="81" t="s">
        <v>424</v>
      </c>
      <c r="R71" s="85" t="str">
        <f>HYPERLINK("https://developer.cisco.com/devnetcreate/2020?utm_campaign=devnetcreate21&amp;utm_source=mediabuy&amp;utm_medium=mediabuy-devvie")</f>
        <v>https://developer.cisco.com/devnetcreate/2020?utm_campaign=devnetcreate21&amp;utm_source=mediabuy&amp;utm_medium=mediabuy-devvie</v>
      </c>
      <c r="S71" s="81" t="s">
        <v>427</v>
      </c>
      <c r="T71" s="81" t="s">
        <v>429</v>
      </c>
      <c r="U71" s="81"/>
      <c r="V71" s="85" t="str">
        <f>HYPERLINK("https://pbs.twimg.com/profile_images/1301437864568332289/oGflQLfj_normal.jpg")</f>
        <v>https://pbs.twimg.com/profile_images/1301437864568332289/oGflQLfj_normal.jpg</v>
      </c>
      <c r="W71" s="83">
        <v>44117.72898148148</v>
      </c>
      <c r="X71" s="87">
        <v>44117</v>
      </c>
      <c r="Y71" s="89" t="s">
        <v>497</v>
      </c>
      <c r="Z71" s="85" t="str">
        <f>HYPERLINK("https://twitter.com/ibrahim88862530/status/1316068616811536391")</f>
        <v>https://twitter.com/ibrahim88862530/status/1316068616811536391</v>
      </c>
      <c r="AA71" s="81"/>
      <c r="AB71" s="81"/>
      <c r="AC71" s="89" t="s">
        <v>686</v>
      </c>
      <c r="AD71" s="81"/>
      <c r="AE71" s="81" t="b">
        <v>0</v>
      </c>
      <c r="AF71" s="81">
        <v>0</v>
      </c>
      <c r="AG71" s="89" t="s">
        <v>809</v>
      </c>
      <c r="AH71" s="81" t="b">
        <v>0</v>
      </c>
      <c r="AI71" s="81" t="s">
        <v>810</v>
      </c>
      <c r="AJ71" s="81"/>
      <c r="AK71" s="89" t="s">
        <v>809</v>
      </c>
      <c r="AL71" s="81" t="b">
        <v>0</v>
      </c>
      <c r="AM71" s="81">
        <v>287</v>
      </c>
      <c r="AN71" s="89" t="s">
        <v>805</v>
      </c>
      <c r="AO71" s="81" t="s">
        <v>813</v>
      </c>
      <c r="AP71" s="81" t="b">
        <v>0</v>
      </c>
      <c r="AQ71" s="89" t="s">
        <v>805</v>
      </c>
      <c r="AR71" s="81"/>
      <c r="AS71" s="81">
        <v>1</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v>2</v>
      </c>
      <c r="BG71" s="50">
        <v>4.545454545454546</v>
      </c>
      <c r="BH71" s="49">
        <v>0</v>
      </c>
      <c r="BI71" s="50">
        <v>0</v>
      </c>
      <c r="BJ71" s="49">
        <v>0</v>
      </c>
      <c r="BK71" s="50">
        <v>0</v>
      </c>
      <c r="BL71" s="49">
        <v>42</v>
      </c>
      <c r="BM71" s="50">
        <v>95.45454545454545</v>
      </c>
      <c r="BN71" s="49">
        <v>44</v>
      </c>
    </row>
    <row r="72" spans="1:66" ht="15">
      <c r="A72" s="65" t="s">
        <v>302</v>
      </c>
      <c r="B72" s="65" t="s">
        <v>420</v>
      </c>
      <c r="C72" s="66" t="s">
        <v>9066</v>
      </c>
      <c r="D72" s="67">
        <v>3</v>
      </c>
      <c r="E72" s="68" t="s">
        <v>132</v>
      </c>
      <c r="F72" s="69">
        <v>35</v>
      </c>
      <c r="G72" s="66"/>
      <c r="H72" s="70"/>
      <c r="I72" s="71"/>
      <c r="J72" s="71"/>
      <c r="K72" s="35" t="s">
        <v>65</v>
      </c>
      <c r="L72" s="79">
        <v>72</v>
      </c>
      <c r="M72" s="79"/>
      <c r="N72" s="73"/>
      <c r="O72" s="81" t="s">
        <v>423</v>
      </c>
      <c r="P72" s="83">
        <v>44117.74130787037</v>
      </c>
      <c r="Q72" s="81" t="s">
        <v>424</v>
      </c>
      <c r="R72" s="85" t="str">
        <f>HYPERLINK("https://developer.cisco.com/devnetcreate/2020?utm_campaign=devnetcreate21&amp;utm_source=mediabuy&amp;utm_medium=mediabuy-devvie")</f>
        <v>https://developer.cisco.com/devnetcreate/2020?utm_campaign=devnetcreate21&amp;utm_source=mediabuy&amp;utm_medium=mediabuy-devvie</v>
      </c>
      <c r="S72" s="81" t="s">
        <v>427</v>
      </c>
      <c r="T72" s="81" t="s">
        <v>429</v>
      </c>
      <c r="U72" s="81"/>
      <c r="V72" s="85" t="str">
        <f>HYPERLINK("https://pbs.twimg.com/profile_images/1295646314353500161/c3wAsv7V_normal.jpg")</f>
        <v>https://pbs.twimg.com/profile_images/1295646314353500161/c3wAsv7V_normal.jpg</v>
      </c>
      <c r="W72" s="83">
        <v>44117.74130787037</v>
      </c>
      <c r="X72" s="87">
        <v>44117</v>
      </c>
      <c r="Y72" s="89" t="s">
        <v>498</v>
      </c>
      <c r="Z72" s="85" t="str">
        <f>HYPERLINK("https://twitter.com/jiminwin30/status/1316073084458213377")</f>
        <v>https://twitter.com/jiminwin30/status/1316073084458213377</v>
      </c>
      <c r="AA72" s="81"/>
      <c r="AB72" s="81"/>
      <c r="AC72" s="89" t="s">
        <v>687</v>
      </c>
      <c r="AD72" s="81"/>
      <c r="AE72" s="81" t="b">
        <v>0</v>
      </c>
      <c r="AF72" s="81">
        <v>0</v>
      </c>
      <c r="AG72" s="89" t="s">
        <v>809</v>
      </c>
      <c r="AH72" s="81" t="b">
        <v>0</v>
      </c>
      <c r="AI72" s="81" t="s">
        <v>810</v>
      </c>
      <c r="AJ72" s="81"/>
      <c r="AK72" s="89" t="s">
        <v>809</v>
      </c>
      <c r="AL72" s="81" t="b">
        <v>0</v>
      </c>
      <c r="AM72" s="81">
        <v>287</v>
      </c>
      <c r="AN72" s="89" t="s">
        <v>805</v>
      </c>
      <c r="AO72" s="81" t="s">
        <v>813</v>
      </c>
      <c r="AP72" s="81" t="b">
        <v>0</v>
      </c>
      <c r="AQ72" s="89" t="s">
        <v>805</v>
      </c>
      <c r="AR72" s="81"/>
      <c r="AS72" s="81">
        <v>1</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9">
        <v>2</v>
      </c>
      <c r="BG72" s="50">
        <v>4.545454545454546</v>
      </c>
      <c r="BH72" s="49">
        <v>0</v>
      </c>
      <c r="BI72" s="50">
        <v>0</v>
      </c>
      <c r="BJ72" s="49">
        <v>0</v>
      </c>
      <c r="BK72" s="50">
        <v>0</v>
      </c>
      <c r="BL72" s="49">
        <v>42</v>
      </c>
      <c r="BM72" s="50">
        <v>95.45454545454545</v>
      </c>
      <c r="BN72" s="49">
        <v>44</v>
      </c>
    </row>
    <row r="73" spans="1:66" ht="15">
      <c r="A73" s="65" t="s">
        <v>303</v>
      </c>
      <c r="B73" s="65" t="s">
        <v>420</v>
      </c>
      <c r="C73" s="66" t="s">
        <v>9066</v>
      </c>
      <c r="D73" s="67">
        <v>3</v>
      </c>
      <c r="E73" s="68" t="s">
        <v>132</v>
      </c>
      <c r="F73" s="69">
        <v>35</v>
      </c>
      <c r="G73" s="66"/>
      <c r="H73" s="70"/>
      <c r="I73" s="71"/>
      <c r="J73" s="71"/>
      <c r="K73" s="35" t="s">
        <v>65</v>
      </c>
      <c r="L73" s="79">
        <v>73</v>
      </c>
      <c r="M73" s="79"/>
      <c r="N73" s="73"/>
      <c r="O73" s="81" t="s">
        <v>423</v>
      </c>
      <c r="P73" s="83">
        <v>44117.76435185185</v>
      </c>
      <c r="Q73" s="81" t="s">
        <v>424</v>
      </c>
      <c r="R73" s="85" t="str">
        <f>HYPERLINK("https://developer.cisco.com/devnetcreate/2020?utm_campaign=devnetcreate21&amp;utm_source=mediabuy&amp;utm_medium=mediabuy-devvie")</f>
        <v>https://developer.cisco.com/devnetcreate/2020?utm_campaign=devnetcreate21&amp;utm_source=mediabuy&amp;utm_medium=mediabuy-devvie</v>
      </c>
      <c r="S73" s="81" t="s">
        <v>427</v>
      </c>
      <c r="T73" s="81" t="s">
        <v>429</v>
      </c>
      <c r="U73" s="81"/>
      <c r="V73" s="85" t="str">
        <f>HYPERLINK("https://pbs.twimg.com/profile_images/1240945238820171776/4PVJ1MQb_normal.jpg")</f>
        <v>https://pbs.twimg.com/profile_images/1240945238820171776/4PVJ1MQb_normal.jpg</v>
      </c>
      <c r="W73" s="83">
        <v>44117.76435185185</v>
      </c>
      <c r="X73" s="87">
        <v>44117</v>
      </c>
      <c r="Y73" s="89" t="s">
        <v>499</v>
      </c>
      <c r="Z73" s="85" t="str">
        <f>HYPERLINK("https://twitter.com/drsivanandaraj1/status/1316081435405619201")</f>
        <v>https://twitter.com/drsivanandaraj1/status/1316081435405619201</v>
      </c>
      <c r="AA73" s="81"/>
      <c r="AB73" s="81"/>
      <c r="AC73" s="89" t="s">
        <v>688</v>
      </c>
      <c r="AD73" s="81"/>
      <c r="AE73" s="81" t="b">
        <v>0</v>
      </c>
      <c r="AF73" s="81">
        <v>0</v>
      </c>
      <c r="AG73" s="89" t="s">
        <v>809</v>
      </c>
      <c r="AH73" s="81" t="b">
        <v>0</v>
      </c>
      <c r="AI73" s="81" t="s">
        <v>810</v>
      </c>
      <c r="AJ73" s="81"/>
      <c r="AK73" s="89" t="s">
        <v>809</v>
      </c>
      <c r="AL73" s="81" t="b">
        <v>0</v>
      </c>
      <c r="AM73" s="81">
        <v>287</v>
      </c>
      <c r="AN73" s="89" t="s">
        <v>805</v>
      </c>
      <c r="AO73" s="81" t="s">
        <v>813</v>
      </c>
      <c r="AP73" s="81" t="b">
        <v>0</v>
      </c>
      <c r="AQ73" s="89" t="s">
        <v>805</v>
      </c>
      <c r="AR73" s="81"/>
      <c r="AS73" s="81">
        <v>1</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v>2</v>
      </c>
      <c r="BG73" s="50">
        <v>4.545454545454546</v>
      </c>
      <c r="BH73" s="49">
        <v>0</v>
      </c>
      <c r="BI73" s="50">
        <v>0</v>
      </c>
      <c r="BJ73" s="49">
        <v>0</v>
      </c>
      <c r="BK73" s="50">
        <v>0</v>
      </c>
      <c r="BL73" s="49">
        <v>42</v>
      </c>
      <c r="BM73" s="50">
        <v>95.45454545454545</v>
      </c>
      <c r="BN73" s="49">
        <v>44</v>
      </c>
    </row>
    <row r="74" spans="1:66" ht="15">
      <c r="A74" s="65" t="s">
        <v>304</v>
      </c>
      <c r="B74" s="65" t="s">
        <v>420</v>
      </c>
      <c r="C74" s="66" t="s">
        <v>9066</v>
      </c>
      <c r="D74" s="67">
        <v>3</v>
      </c>
      <c r="E74" s="68" t="s">
        <v>132</v>
      </c>
      <c r="F74" s="69">
        <v>35</v>
      </c>
      <c r="G74" s="66"/>
      <c r="H74" s="70"/>
      <c r="I74" s="71"/>
      <c r="J74" s="71"/>
      <c r="K74" s="35" t="s">
        <v>65</v>
      </c>
      <c r="L74" s="79">
        <v>74</v>
      </c>
      <c r="M74" s="79"/>
      <c r="N74" s="73"/>
      <c r="O74" s="81" t="s">
        <v>423</v>
      </c>
      <c r="P74" s="83">
        <v>44117.78386574074</v>
      </c>
      <c r="Q74" s="81" t="s">
        <v>424</v>
      </c>
      <c r="R74" s="85" t="str">
        <f>HYPERLINK("https://developer.cisco.com/devnetcreate/2020?utm_campaign=devnetcreate21&amp;utm_source=mediabuy&amp;utm_medium=mediabuy-devvie")</f>
        <v>https://developer.cisco.com/devnetcreate/2020?utm_campaign=devnetcreate21&amp;utm_source=mediabuy&amp;utm_medium=mediabuy-devvie</v>
      </c>
      <c r="S74" s="81" t="s">
        <v>427</v>
      </c>
      <c r="T74" s="81" t="s">
        <v>429</v>
      </c>
      <c r="U74" s="81"/>
      <c r="V74" s="85" t="str">
        <f>HYPERLINK("https://pbs.twimg.com/profile_images/1105156023109718017/q6zgjBI2_normal.png")</f>
        <v>https://pbs.twimg.com/profile_images/1105156023109718017/q6zgjBI2_normal.png</v>
      </c>
      <c r="W74" s="83">
        <v>44117.78386574074</v>
      </c>
      <c r="X74" s="87">
        <v>44117</v>
      </c>
      <c r="Y74" s="89" t="s">
        <v>500</v>
      </c>
      <c r="Z74" s="85" t="str">
        <f>HYPERLINK("https://twitter.com/collabtrainer/status/1316088507698475014")</f>
        <v>https://twitter.com/collabtrainer/status/1316088507698475014</v>
      </c>
      <c r="AA74" s="81"/>
      <c r="AB74" s="81"/>
      <c r="AC74" s="89" t="s">
        <v>689</v>
      </c>
      <c r="AD74" s="81"/>
      <c r="AE74" s="81" t="b">
        <v>0</v>
      </c>
      <c r="AF74" s="81">
        <v>0</v>
      </c>
      <c r="AG74" s="89" t="s">
        <v>809</v>
      </c>
      <c r="AH74" s="81" t="b">
        <v>0</v>
      </c>
      <c r="AI74" s="81" t="s">
        <v>810</v>
      </c>
      <c r="AJ74" s="81"/>
      <c r="AK74" s="89" t="s">
        <v>809</v>
      </c>
      <c r="AL74" s="81" t="b">
        <v>0</v>
      </c>
      <c r="AM74" s="81">
        <v>287</v>
      </c>
      <c r="AN74" s="89" t="s">
        <v>805</v>
      </c>
      <c r="AO74" s="81" t="s">
        <v>814</v>
      </c>
      <c r="AP74" s="81" t="b">
        <v>0</v>
      </c>
      <c r="AQ74" s="89" t="s">
        <v>805</v>
      </c>
      <c r="AR74" s="81"/>
      <c r="AS74" s="81">
        <v>1</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v>2</v>
      </c>
      <c r="BG74" s="50">
        <v>4.545454545454546</v>
      </c>
      <c r="BH74" s="49">
        <v>0</v>
      </c>
      <c r="BI74" s="50">
        <v>0</v>
      </c>
      <c r="BJ74" s="49">
        <v>0</v>
      </c>
      <c r="BK74" s="50">
        <v>0</v>
      </c>
      <c r="BL74" s="49">
        <v>42</v>
      </c>
      <c r="BM74" s="50">
        <v>95.45454545454545</v>
      </c>
      <c r="BN74" s="49">
        <v>44</v>
      </c>
    </row>
    <row r="75" spans="1:66" ht="15">
      <c r="A75" s="65" t="s">
        <v>305</v>
      </c>
      <c r="B75" s="65" t="s">
        <v>420</v>
      </c>
      <c r="C75" s="66" t="s">
        <v>9066</v>
      </c>
      <c r="D75" s="67">
        <v>3</v>
      </c>
      <c r="E75" s="68" t="s">
        <v>132</v>
      </c>
      <c r="F75" s="69">
        <v>35</v>
      </c>
      <c r="G75" s="66"/>
      <c r="H75" s="70"/>
      <c r="I75" s="71"/>
      <c r="J75" s="71"/>
      <c r="K75" s="35" t="s">
        <v>65</v>
      </c>
      <c r="L75" s="79">
        <v>75</v>
      </c>
      <c r="M75" s="79"/>
      <c r="N75" s="73"/>
      <c r="O75" s="81" t="s">
        <v>423</v>
      </c>
      <c r="P75" s="83">
        <v>44117.792337962965</v>
      </c>
      <c r="Q75" s="81" t="s">
        <v>424</v>
      </c>
      <c r="R75" s="85" t="str">
        <f>HYPERLINK("https://developer.cisco.com/devnetcreate/2020?utm_campaign=devnetcreate21&amp;utm_source=mediabuy&amp;utm_medium=mediabuy-devvie")</f>
        <v>https://developer.cisco.com/devnetcreate/2020?utm_campaign=devnetcreate21&amp;utm_source=mediabuy&amp;utm_medium=mediabuy-devvie</v>
      </c>
      <c r="S75" s="81" t="s">
        <v>427</v>
      </c>
      <c r="T75" s="81" t="s">
        <v>429</v>
      </c>
      <c r="U75" s="81"/>
      <c r="V75" s="85" t="str">
        <f>HYPERLINK("https://pbs.twimg.com/profile_images/1314057073727025153/rX76gNZo_normal.jpg")</f>
        <v>https://pbs.twimg.com/profile_images/1314057073727025153/rX76gNZo_normal.jpg</v>
      </c>
      <c r="W75" s="83">
        <v>44117.792337962965</v>
      </c>
      <c r="X75" s="87">
        <v>44117</v>
      </c>
      <c r="Y75" s="89" t="s">
        <v>501</v>
      </c>
      <c r="Z75" s="85" t="str">
        <f>HYPERLINK("https://twitter.com/garfaxad/status/1316091576721043460")</f>
        <v>https://twitter.com/garfaxad/status/1316091576721043460</v>
      </c>
      <c r="AA75" s="81"/>
      <c r="AB75" s="81"/>
      <c r="AC75" s="89" t="s">
        <v>690</v>
      </c>
      <c r="AD75" s="81"/>
      <c r="AE75" s="81" t="b">
        <v>0</v>
      </c>
      <c r="AF75" s="81">
        <v>0</v>
      </c>
      <c r="AG75" s="89" t="s">
        <v>809</v>
      </c>
      <c r="AH75" s="81" t="b">
        <v>0</v>
      </c>
      <c r="AI75" s="81" t="s">
        <v>810</v>
      </c>
      <c r="AJ75" s="81"/>
      <c r="AK75" s="89" t="s">
        <v>809</v>
      </c>
      <c r="AL75" s="81" t="b">
        <v>0</v>
      </c>
      <c r="AM75" s="81">
        <v>287</v>
      </c>
      <c r="AN75" s="89" t="s">
        <v>805</v>
      </c>
      <c r="AO75" s="81" t="s">
        <v>813</v>
      </c>
      <c r="AP75" s="81" t="b">
        <v>0</v>
      </c>
      <c r="AQ75" s="89" t="s">
        <v>805</v>
      </c>
      <c r="AR75" s="81"/>
      <c r="AS75" s="81">
        <v>1</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2</v>
      </c>
      <c r="BG75" s="50">
        <v>4.545454545454546</v>
      </c>
      <c r="BH75" s="49">
        <v>0</v>
      </c>
      <c r="BI75" s="50">
        <v>0</v>
      </c>
      <c r="BJ75" s="49">
        <v>0</v>
      </c>
      <c r="BK75" s="50">
        <v>0</v>
      </c>
      <c r="BL75" s="49">
        <v>42</v>
      </c>
      <c r="BM75" s="50">
        <v>95.45454545454545</v>
      </c>
      <c r="BN75" s="49">
        <v>44</v>
      </c>
    </row>
    <row r="76" spans="1:66" ht="15">
      <c r="A76" s="65" t="s">
        <v>306</v>
      </c>
      <c r="B76" s="65" t="s">
        <v>420</v>
      </c>
      <c r="C76" s="66" t="s">
        <v>9066</v>
      </c>
      <c r="D76" s="67">
        <v>3</v>
      </c>
      <c r="E76" s="68" t="s">
        <v>132</v>
      </c>
      <c r="F76" s="69">
        <v>35</v>
      </c>
      <c r="G76" s="66"/>
      <c r="H76" s="70"/>
      <c r="I76" s="71"/>
      <c r="J76" s="71"/>
      <c r="K76" s="35" t="s">
        <v>65</v>
      </c>
      <c r="L76" s="79">
        <v>76</v>
      </c>
      <c r="M76" s="79"/>
      <c r="N76" s="73"/>
      <c r="O76" s="81" t="s">
        <v>423</v>
      </c>
      <c r="P76" s="83">
        <v>44117.81364583333</v>
      </c>
      <c r="Q76" s="81" t="s">
        <v>424</v>
      </c>
      <c r="R76" s="85" t="str">
        <f>HYPERLINK("https://developer.cisco.com/devnetcreate/2020?utm_campaign=devnetcreate21&amp;utm_source=mediabuy&amp;utm_medium=mediabuy-devvie")</f>
        <v>https://developer.cisco.com/devnetcreate/2020?utm_campaign=devnetcreate21&amp;utm_source=mediabuy&amp;utm_medium=mediabuy-devvie</v>
      </c>
      <c r="S76" s="81" t="s">
        <v>427</v>
      </c>
      <c r="T76" s="81" t="s">
        <v>429</v>
      </c>
      <c r="U76" s="81"/>
      <c r="V76" s="85" t="str">
        <f>HYPERLINK("https://pbs.twimg.com/profile_images/1068112527316451328/oRspDdVI_normal.jpg")</f>
        <v>https://pbs.twimg.com/profile_images/1068112527316451328/oRspDdVI_normal.jpg</v>
      </c>
      <c r="W76" s="83">
        <v>44117.81364583333</v>
      </c>
      <c r="X76" s="87">
        <v>44117</v>
      </c>
      <c r="Y76" s="89" t="s">
        <v>502</v>
      </c>
      <c r="Z76" s="85" t="str">
        <f>HYPERLINK("https://twitter.com/sulaimonakinye3/status/1316099298799558657")</f>
        <v>https://twitter.com/sulaimonakinye3/status/1316099298799558657</v>
      </c>
      <c r="AA76" s="81"/>
      <c r="AB76" s="81"/>
      <c r="AC76" s="89" t="s">
        <v>691</v>
      </c>
      <c r="AD76" s="81"/>
      <c r="AE76" s="81" t="b">
        <v>0</v>
      </c>
      <c r="AF76" s="81">
        <v>0</v>
      </c>
      <c r="AG76" s="89" t="s">
        <v>809</v>
      </c>
      <c r="AH76" s="81" t="b">
        <v>0</v>
      </c>
      <c r="AI76" s="81" t="s">
        <v>810</v>
      </c>
      <c r="AJ76" s="81"/>
      <c r="AK76" s="89" t="s">
        <v>809</v>
      </c>
      <c r="AL76" s="81" t="b">
        <v>0</v>
      </c>
      <c r="AM76" s="81">
        <v>287</v>
      </c>
      <c r="AN76" s="89" t="s">
        <v>805</v>
      </c>
      <c r="AO76" s="81" t="s">
        <v>815</v>
      </c>
      <c r="AP76" s="81" t="b">
        <v>0</v>
      </c>
      <c r="AQ76" s="89" t="s">
        <v>805</v>
      </c>
      <c r="AR76" s="81"/>
      <c r="AS76" s="81">
        <v>1</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v>2</v>
      </c>
      <c r="BG76" s="50">
        <v>4.545454545454546</v>
      </c>
      <c r="BH76" s="49">
        <v>0</v>
      </c>
      <c r="BI76" s="50">
        <v>0</v>
      </c>
      <c r="BJ76" s="49">
        <v>0</v>
      </c>
      <c r="BK76" s="50">
        <v>0</v>
      </c>
      <c r="BL76" s="49">
        <v>42</v>
      </c>
      <c r="BM76" s="50">
        <v>95.45454545454545</v>
      </c>
      <c r="BN76" s="49">
        <v>44</v>
      </c>
    </row>
    <row r="77" spans="1:66" ht="15">
      <c r="A77" s="65" t="s">
        <v>307</v>
      </c>
      <c r="B77" s="65" t="s">
        <v>420</v>
      </c>
      <c r="C77" s="66" t="s">
        <v>9066</v>
      </c>
      <c r="D77" s="67">
        <v>3</v>
      </c>
      <c r="E77" s="68" t="s">
        <v>132</v>
      </c>
      <c r="F77" s="69">
        <v>35</v>
      </c>
      <c r="G77" s="66"/>
      <c r="H77" s="70"/>
      <c r="I77" s="71"/>
      <c r="J77" s="71"/>
      <c r="K77" s="35" t="s">
        <v>65</v>
      </c>
      <c r="L77" s="79">
        <v>77</v>
      </c>
      <c r="M77" s="79"/>
      <c r="N77" s="73"/>
      <c r="O77" s="81" t="s">
        <v>423</v>
      </c>
      <c r="P77" s="83">
        <v>44118.030706018515</v>
      </c>
      <c r="Q77" s="81" t="s">
        <v>424</v>
      </c>
      <c r="R77" s="85" t="str">
        <f>HYPERLINK("https://developer.cisco.com/devnetcreate/2020?utm_campaign=devnetcreate21&amp;utm_source=mediabuy&amp;utm_medium=mediabuy-devvie")</f>
        <v>https://developer.cisco.com/devnetcreate/2020?utm_campaign=devnetcreate21&amp;utm_source=mediabuy&amp;utm_medium=mediabuy-devvie</v>
      </c>
      <c r="S77" s="81" t="s">
        <v>427</v>
      </c>
      <c r="T77" s="81" t="s">
        <v>429</v>
      </c>
      <c r="U77" s="81"/>
      <c r="V77" s="85" t="str">
        <f>HYPERLINK("https://abs.twimg.com/sticky/default_profile_images/default_profile_normal.png")</f>
        <v>https://abs.twimg.com/sticky/default_profile_images/default_profile_normal.png</v>
      </c>
      <c r="W77" s="83">
        <v>44118.030706018515</v>
      </c>
      <c r="X77" s="87">
        <v>44118</v>
      </c>
      <c r="Y77" s="89" t="s">
        <v>503</v>
      </c>
      <c r="Z77" s="85" t="str">
        <f>HYPERLINK("https://twitter.com/thinhvn12/status/1316177957224734720")</f>
        <v>https://twitter.com/thinhvn12/status/1316177957224734720</v>
      </c>
      <c r="AA77" s="81"/>
      <c r="AB77" s="81"/>
      <c r="AC77" s="89" t="s">
        <v>692</v>
      </c>
      <c r="AD77" s="81"/>
      <c r="AE77" s="81" t="b">
        <v>0</v>
      </c>
      <c r="AF77" s="81">
        <v>0</v>
      </c>
      <c r="AG77" s="89" t="s">
        <v>809</v>
      </c>
      <c r="AH77" s="81" t="b">
        <v>0</v>
      </c>
      <c r="AI77" s="81" t="s">
        <v>810</v>
      </c>
      <c r="AJ77" s="81"/>
      <c r="AK77" s="89" t="s">
        <v>809</v>
      </c>
      <c r="AL77" s="81" t="b">
        <v>0</v>
      </c>
      <c r="AM77" s="81">
        <v>287</v>
      </c>
      <c r="AN77" s="89" t="s">
        <v>805</v>
      </c>
      <c r="AO77" s="81" t="s">
        <v>813</v>
      </c>
      <c r="AP77" s="81" t="b">
        <v>0</v>
      </c>
      <c r="AQ77" s="89" t="s">
        <v>805</v>
      </c>
      <c r="AR77" s="81"/>
      <c r="AS77" s="81">
        <v>1</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v>2</v>
      </c>
      <c r="BG77" s="50">
        <v>4.545454545454546</v>
      </c>
      <c r="BH77" s="49">
        <v>0</v>
      </c>
      <c r="BI77" s="50">
        <v>0</v>
      </c>
      <c r="BJ77" s="49">
        <v>0</v>
      </c>
      <c r="BK77" s="50">
        <v>0</v>
      </c>
      <c r="BL77" s="49">
        <v>42</v>
      </c>
      <c r="BM77" s="50">
        <v>95.45454545454545</v>
      </c>
      <c r="BN77" s="49">
        <v>44</v>
      </c>
    </row>
    <row r="78" spans="1:66" ht="15">
      <c r="A78" s="65" t="s">
        <v>308</v>
      </c>
      <c r="B78" s="65" t="s">
        <v>420</v>
      </c>
      <c r="C78" s="66" t="s">
        <v>9066</v>
      </c>
      <c r="D78" s="67">
        <v>3</v>
      </c>
      <c r="E78" s="68" t="s">
        <v>132</v>
      </c>
      <c r="F78" s="69">
        <v>35</v>
      </c>
      <c r="G78" s="66"/>
      <c r="H78" s="70"/>
      <c r="I78" s="71"/>
      <c r="J78" s="71"/>
      <c r="K78" s="35" t="s">
        <v>65</v>
      </c>
      <c r="L78" s="79">
        <v>78</v>
      </c>
      <c r="M78" s="79"/>
      <c r="N78" s="73"/>
      <c r="O78" s="81" t="s">
        <v>423</v>
      </c>
      <c r="P78" s="83">
        <v>44118.09054398148</v>
      </c>
      <c r="Q78" s="81" t="s">
        <v>424</v>
      </c>
      <c r="R78" s="85" t="str">
        <f>HYPERLINK("https://developer.cisco.com/devnetcreate/2020?utm_campaign=devnetcreate21&amp;utm_source=mediabuy&amp;utm_medium=mediabuy-devvie")</f>
        <v>https://developer.cisco.com/devnetcreate/2020?utm_campaign=devnetcreate21&amp;utm_source=mediabuy&amp;utm_medium=mediabuy-devvie</v>
      </c>
      <c r="S78" s="81" t="s">
        <v>427</v>
      </c>
      <c r="T78" s="81" t="s">
        <v>429</v>
      </c>
      <c r="U78" s="81"/>
      <c r="V78" s="85" t="str">
        <f>HYPERLINK("https://pbs.twimg.com/profile_images/1215068323391528962/JePHN6dh_normal.jpg")</f>
        <v>https://pbs.twimg.com/profile_images/1215068323391528962/JePHN6dh_normal.jpg</v>
      </c>
      <c r="W78" s="83">
        <v>44118.09054398148</v>
      </c>
      <c r="X78" s="87">
        <v>44118</v>
      </c>
      <c r="Y78" s="89" t="s">
        <v>504</v>
      </c>
      <c r="Z78" s="85" t="str">
        <f>HYPERLINK("https://twitter.com/laxmipr20576289/status/1316199645408755712")</f>
        <v>https://twitter.com/laxmipr20576289/status/1316199645408755712</v>
      </c>
      <c r="AA78" s="81"/>
      <c r="AB78" s="81"/>
      <c r="AC78" s="89" t="s">
        <v>693</v>
      </c>
      <c r="AD78" s="81"/>
      <c r="AE78" s="81" t="b">
        <v>0</v>
      </c>
      <c r="AF78" s="81">
        <v>0</v>
      </c>
      <c r="AG78" s="89" t="s">
        <v>809</v>
      </c>
      <c r="AH78" s="81" t="b">
        <v>0</v>
      </c>
      <c r="AI78" s="81" t="s">
        <v>810</v>
      </c>
      <c r="AJ78" s="81"/>
      <c r="AK78" s="89" t="s">
        <v>809</v>
      </c>
      <c r="AL78" s="81" t="b">
        <v>0</v>
      </c>
      <c r="AM78" s="81">
        <v>287</v>
      </c>
      <c r="AN78" s="89" t="s">
        <v>805</v>
      </c>
      <c r="AO78" s="81" t="s">
        <v>814</v>
      </c>
      <c r="AP78" s="81" t="b">
        <v>0</v>
      </c>
      <c r="AQ78" s="89" t="s">
        <v>805</v>
      </c>
      <c r="AR78" s="81"/>
      <c r="AS78" s="81">
        <v>1</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v>2</v>
      </c>
      <c r="BG78" s="50">
        <v>4.545454545454546</v>
      </c>
      <c r="BH78" s="49">
        <v>0</v>
      </c>
      <c r="BI78" s="50">
        <v>0</v>
      </c>
      <c r="BJ78" s="49">
        <v>0</v>
      </c>
      <c r="BK78" s="50">
        <v>0</v>
      </c>
      <c r="BL78" s="49">
        <v>42</v>
      </c>
      <c r="BM78" s="50">
        <v>95.45454545454545</v>
      </c>
      <c r="BN78" s="49">
        <v>44</v>
      </c>
    </row>
    <row r="79" spans="1:66" ht="15">
      <c r="A79" s="65" t="s">
        <v>309</v>
      </c>
      <c r="B79" s="65" t="s">
        <v>420</v>
      </c>
      <c r="C79" s="66" t="s">
        <v>9066</v>
      </c>
      <c r="D79" s="67">
        <v>3</v>
      </c>
      <c r="E79" s="68" t="s">
        <v>132</v>
      </c>
      <c r="F79" s="69">
        <v>35</v>
      </c>
      <c r="G79" s="66"/>
      <c r="H79" s="70"/>
      <c r="I79" s="71"/>
      <c r="J79" s="71"/>
      <c r="K79" s="35" t="s">
        <v>65</v>
      </c>
      <c r="L79" s="79">
        <v>79</v>
      </c>
      <c r="M79" s="79"/>
      <c r="N79" s="73"/>
      <c r="O79" s="81" t="s">
        <v>423</v>
      </c>
      <c r="P79" s="83">
        <v>44118.10980324074</v>
      </c>
      <c r="Q79" s="81" t="s">
        <v>424</v>
      </c>
      <c r="R79" s="85" t="str">
        <f>HYPERLINK("https://developer.cisco.com/devnetcreate/2020?utm_campaign=devnetcreate21&amp;utm_source=mediabuy&amp;utm_medium=mediabuy-devvie")</f>
        <v>https://developer.cisco.com/devnetcreate/2020?utm_campaign=devnetcreate21&amp;utm_source=mediabuy&amp;utm_medium=mediabuy-devvie</v>
      </c>
      <c r="S79" s="81" t="s">
        <v>427</v>
      </c>
      <c r="T79" s="81" t="s">
        <v>429</v>
      </c>
      <c r="U79" s="81"/>
      <c r="V79" s="85" t="str">
        <f>HYPERLINK("https://pbs.twimg.com/profile_images/1177068849759432704/46WYkWtd_normal.jpg")</f>
        <v>https://pbs.twimg.com/profile_images/1177068849759432704/46WYkWtd_normal.jpg</v>
      </c>
      <c r="W79" s="83">
        <v>44118.10980324074</v>
      </c>
      <c r="X79" s="87">
        <v>44118</v>
      </c>
      <c r="Y79" s="89" t="s">
        <v>505</v>
      </c>
      <c r="Z79" s="85" t="str">
        <f>HYPERLINK("https://twitter.com/rosaroma2011/status/1316206624701177856")</f>
        <v>https://twitter.com/rosaroma2011/status/1316206624701177856</v>
      </c>
      <c r="AA79" s="81"/>
      <c r="AB79" s="81"/>
      <c r="AC79" s="89" t="s">
        <v>694</v>
      </c>
      <c r="AD79" s="81"/>
      <c r="AE79" s="81" t="b">
        <v>0</v>
      </c>
      <c r="AF79" s="81">
        <v>0</v>
      </c>
      <c r="AG79" s="89" t="s">
        <v>809</v>
      </c>
      <c r="AH79" s="81" t="b">
        <v>0</v>
      </c>
      <c r="AI79" s="81" t="s">
        <v>810</v>
      </c>
      <c r="AJ79" s="81"/>
      <c r="AK79" s="89" t="s">
        <v>809</v>
      </c>
      <c r="AL79" s="81" t="b">
        <v>0</v>
      </c>
      <c r="AM79" s="81">
        <v>287</v>
      </c>
      <c r="AN79" s="89" t="s">
        <v>805</v>
      </c>
      <c r="AO79" s="81" t="s">
        <v>815</v>
      </c>
      <c r="AP79" s="81" t="b">
        <v>0</v>
      </c>
      <c r="AQ79" s="89" t="s">
        <v>805</v>
      </c>
      <c r="AR79" s="81"/>
      <c r="AS79" s="81">
        <v>1</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v>2</v>
      </c>
      <c r="BG79" s="50">
        <v>4.545454545454546</v>
      </c>
      <c r="BH79" s="49">
        <v>0</v>
      </c>
      <c r="BI79" s="50">
        <v>0</v>
      </c>
      <c r="BJ79" s="49">
        <v>0</v>
      </c>
      <c r="BK79" s="50">
        <v>0</v>
      </c>
      <c r="BL79" s="49">
        <v>42</v>
      </c>
      <c r="BM79" s="50">
        <v>95.45454545454545</v>
      </c>
      <c r="BN79" s="49">
        <v>44</v>
      </c>
    </row>
    <row r="80" spans="1:66" ht="15">
      <c r="A80" s="65" t="s">
        <v>310</v>
      </c>
      <c r="B80" s="65" t="s">
        <v>420</v>
      </c>
      <c r="C80" s="66" t="s">
        <v>9066</v>
      </c>
      <c r="D80" s="67">
        <v>3</v>
      </c>
      <c r="E80" s="68" t="s">
        <v>132</v>
      </c>
      <c r="F80" s="69">
        <v>35</v>
      </c>
      <c r="G80" s="66"/>
      <c r="H80" s="70"/>
      <c r="I80" s="71"/>
      <c r="J80" s="71"/>
      <c r="K80" s="35" t="s">
        <v>65</v>
      </c>
      <c r="L80" s="79">
        <v>80</v>
      </c>
      <c r="M80" s="79"/>
      <c r="N80" s="73"/>
      <c r="O80" s="81" t="s">
        <v>423</v>
      </c>
      <c r="P80" s="83">
        <v>44118.1327662037</v>
      </c>
      <c r="Q80" s="81" t="s">
        <v>424</v>
      </c>
      <c r="R80" s="85" t="str">
        <f>HYPERLINK("https://developer.cisco.com/devnetcreate/2020?utm_campaign=devnetcreate21&amp;utm_source=mediabuy&amp;utm_medium=mediabuy-devvie")</f>
        <v>https://developer.cisco.com/devnetcreate/2020?utm_campaign=devnetcreate21&amp;utm_source=mediabuy&amp;utm_medium=mediabuy-devvie</v>
      </c>
      <c r="S80" s="81" t="s">
        <v>427</v>
      </c>
      <c r="T80" s="81" t="s">
        <v>429</v>
      </c>
      <c r="U80" s="81"/>
      <c r="V80" s="85" t="str">
        <f>HYPERLINK("https://pbs.twimg.com/profile_images/1312964306099609600/dsWc_ri5_normal.jpg")</f>
        <v>https://pbs.twimg.com/profile_images/1312964306099609600/dsWc_ri5_normal.jpg</v>
      </c>
      <c r="W80" s="83">
        <v>44118.1327662037</v>
      </c>
      <c r="X80" s="87">
        <v>44118</v>
      </c>
      <c r="Y80" s="89" t="s">
        <v>506</v>
      </c>
      <c r="Z80" s="85" t="str">
        <f>HYPERLINK("https://twitter.com/stngsuhx/status/1316214946422644736")</f>
        <v>https://twitter.com/stngsuhx/status/1316214946422644736</v>
      </c>
      <c r="AA80" s="81"/>
      <c r="AB80" s="81"/>
      <c r="AC80" s="89" t="s">
        <v>695</v>
      </c>
      <c r="AD80" s="81"/>
      <c r="AE80" s="81" t="b">
        <v>0</v>
      </c>
      <c r="AF80" s="81">
        <v>0</v>
      </c>
      <c r="AG80" s="89" t="s">
        <v>809</v>
      </c>
      <c r="AH80" s="81" t="b">
        <v>0</v>
      </c>
      <c r="AI80" s="81" t="s">
        <v>810</v>
      </c>
      <c r="AJ80" s="81"/>
      <c r="AK80" s="89" t="s">
        <v>809</v>
      </c>
      <c r="AL80" s="81" t="b">
        <v>0</v>
      </c>
      <c r="AM80" s="81">
        <v>287</v>
      </c>
      <c r="AN80" s="89" t="s">
        <v>805</v>
      </c>
      <c r="AO80" s="81" t="s">
        <v>813</v>
      </c>
      <c r="AP80" s="81" t="b">
        <v>0</v>
      </c>
      <c r="AQ80" s="89" t="s">
        <v>805</v>
      </c>
      <c r="AR80" s="81"/>
      <c r="AS80" s="81">
        <v>1</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2</v>
      </c>
      <c r="BG80" s="50">
        <v>4.545454545454546</v>
      </c>
      <c r="BH80" s="49">
        <v>0</v>
      </c>
      <c r="BI80" s="50">
        <v>0</v>
      </c>
      <c r="BJ80" s="49">
        <v>0</v>
      </c>
      <c r="BK80" s="50">
        <v>0</v>
      </c>
      <c r="BL80" s="49">
        <v>42</v>
      </c>
      <c r="BM80" s="50">
        <v>95.45454545454545</v>
      </c>
      <c r="BN80" s="49">
        <v>44</v>
      </c>
    </row>
    <row r="81" spans="1:66" ht="15">
      <c r="A81" s="65" t="s">
        <v>311</v>
      </c>
      <c r="B81" s="65" t="s">
        <v>420</v>
      </c>
      <c r="C81" s="66" t="s">
        <v>9066</v>
      </c>
      <c r="D81" s="67">
        <v>3</v>
      </c>
      <c r="E81" s="68" t="s">
        <v>132</v>
      </c>
      <c r="F81" s="69">
        <v>35</v>
      </c>
      <c r="G81" s="66"/>
      <c r="H81" s="70"/>
      <c r="I81" s="71"/>
      <c r="J81" s="71"/>
      <c r="K81" s="35" t="s">
        <v>65</v>
      </c>
      <c r="L81" s="79">
        <v>81</v>
      </c>
      <c r="M81" s="79"/>
      <c r="N81" s="73"/>
      <c r="O81" s="81" t="s">
        <v>423</v>
      </c>
      <c r="P81" s="83">
        <v>44118.23049768519</v>
      </c>
      <c r="Q81" s="81" t="s">
        <v>424</v>
      </c>
      <c r="R81" s="85" t="str">
        <f>HYPERLINK("https://developer.cisco.com/devnetcreate/2020?utm_campaign=devnetcreate21&amp;utm_source=mediabuy&amp;utm_medium=mediabuy-devvie")</f>
        <v>https://developer.cisco.com/devnetcreate/2020?utm_campaign=devnetcreate21&amp;utm_source=mediabuy&amp;utm_medium=mediabuy-devvie</v>
      </c>
      <c r="S81" s="81" t="s">
        <v>427</v>
      </c>
      <c r="T81" s="81" t="s">
        <v>429</v>
      </c>
      <c r="U81" s="81"/>
      <c r="V81" s="85" t="str">
        <f>HYPERLINK("https://pbs.twimg.com/profile_images/1294294469999616001/EvcvIPPR_normal.jpg")</f>
        <v>https://pbs.twimg.com/profile_images/1294294469999616001/EvcvIPPR_normal.jpg</v>
      </c>
      <c r="W81" s="83">
        <v>44118.23049768519</v>
      </c>
      <c r="X81" s="87">
        <v>44118</v>
      </c>
      <c r="Y81" s="89" t="s">
        <v>507</v>
      </c>
      <c r="Z81" s="85" t="str">
        <f>HYPERLINK("https://twitter.com/incrediblesale1/status/1316250360973946887")</f>
        <v>https://twitter.com/incrediblesale1/status/1316250360973946887</v>
      </c>
      <c r="AA81" s="81"/>
      <c r="AB81" s="81"/>
      <c r="AC81" s="89" t="s">
        <v>696</v>
      </c>
      <c r="AD81" s="81"/>
      <c r="AE81" s="81" t="b">
        <v>0</v>
      </c>
      <c r="AF81" s="81">
        <v>0</v>
      </c>
      <c r="AG81" s="89" t="s">
        <v>809</v>
      </c>
      <c r="AH81" s="81" t="b">
        <v>0</v>
      </c>
      <c r="AI81" s="81" t="s">
        <v>810</v>
      </c>
      <c r="AJ81" s="81"/>
      <c r="AK81" s="89" t="s">
        <v>809</v>
      </c>
      <c r="AL81" s="81" t="b">
        <v>0</v>
      </c>
      <c r="AM81" s="81">
        <v>287</v>
      </c>
      <c r="AN81" s="89" t="s">
        <v>805</v>
      </c>
      <c r="AO81" s="81" t="s">
        <v>813</v>
      </c>
      <c r="AP81" s="81" t="b">
        <v>0</v>
      </c>
      <c r="AQ81" s="89" t="s">
        <v>805</v>
      </c>
      <c r="AR81" s="81"/>
      <c r="AS81" s="81">
        <v>1</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v>2</v>
      </c>
      <c r="BG81" s="50">
        <v>4.545454545454546</v>
      </c>
      <c r="BH81" s="49">
        <v>0</v>
      </c>
      <c r="BI81" s="50">
        <v>0</v>
      </c>
      <c r="BJ81" s="49">
        <v>0</v>
      </c>
      <c r="BK81" s="50">
        <v>0</v>
      </c>
      <c r="BL81" s="49">
        <v>42</v>
      </c>
      <c r="BM81" s="50">
        <v>95.45454545454545</v>
      </c>
      <c r="BN81" s="49">
        <v>44</v>
      </c>
    </row>
    <row r="82" spans="1:66" ht="15">
      <c r="A82" s="65" t="s">
        <v>312</v>
      </c>
      <c r="B82" s="65" t="s">
        <v>420</v>
      </c>
      <c r="C82" s="66" t="s">
        <v>9066</v>
      </c>
      <c r="D82" s="67">
        <v>3</v>
      </c>
      <c r="E82" s="68" t="s">
        <v>132</v>
      </c>
      <c r="F82" s="69">
        <v>35</v>
      </c>
      <c r="G82" s="66"/>
      <c r="H82" s="70"/>
      <c r="I82" s="71"/>
      <c r="J82" s="71"/>
      <c r="K82" s="35" t="s">
        <v>65</v>
      </c>
      <c r="L82" s="79">
        <v>82</v>
      </c>
      <c r="M82" s="79"/>
      <c r="N82" s="73"/>
      <c r="O82" s="81" t="s">
        <v>423</v>
      </c>
      <c r="P82" s="83">
        <v>44118.59122685185</v>
      </c>
      <c r="Q82" s="81" t="s">
        <v>424</v>
      </c>
      <c r="R82" s="85" t="str">
        <f>HYPERLINK("https://developer.cisco.com/devnetcreate/2020?utm_campaign=devnetcreate21&amp;utm_source=mediabuy&amp;utm_medium=mediabuy-devvie")</f>
        <v>https://developer.cisco.com/devnetcreate/2020?utm_campaign=devnetcreate21&amp;utm_source=mediabuy&amp;utm_medium=mediabuy-devvie</v>
      </c>
      <c r="S82" s="81" t="s">
        <v>427</v>
      </c>
      <c r="T82" s="81" t="s">
        <v>429</v>
      </c>
      <c r="U82" s="81"/>
      <c r="V82" s="85" t="str">
        <f>HYPERLINK("https://pbs.twimg.com/profile_images/1307537538261741568/UVY1M8sG_normal.jpg")</f>
        <v>https://pbs.twimg.com/profile_images/1307537538261741568/UVY1M8sG_normal.jpg</v>
      </c>
      <c r="W82" s="83">
        <v>44118.59122685185</v>
      </c>
      <c r="X82" s="87">
        <v>44118</v>
      </c>
      <c r="Y82" s="89" t="s">
        <v>508</v>
      </c>
      <c r="Z82" s="85" t="str">
        <f>HYPERLINK("https://twitter.com/aarushv19388480/status/1316381084347637761")</f>
        <v>https://twitter.com/aarushv19388480/status/1316381084347637761</v>
      </c>
      <c r="AA82" s="81"/>
      <c r="AB82" s="81"/>
      <c r="AC82" s="89" t="s">
        <v>697</v>
      </c>
      <c r="AD82" s="81"/>
      <c r="AE82" s="81" t="b">
        <v>0</v>
      </c>
      <c r="AF82" s="81">
        <v>0</v>
      </c>
      <c r="AG82" s="89" t="s">
        <v>809</v>
      </c>
      <c r="AH82" s="81" t="b">
        <v>0</v>
      </c>
      <c r="AI82" s="81" t="s">
        <v>810</v>
      </c>
      <c r="AJ82" s="81"/>
      <c r="AK82" s="89" t="s">
        <v>809</v>
      </c>
      <c r="AL82" s="81" t="b">
        <v>0</v>
      </c>
      <c r="AM82" s="81">
        <v>287</v>
      </c>
      <c r="AN82" s="89" t="s">
        <v>805</v>
      </c>
      <c r="AO82" s="81" t="s">
        <v>813</v>
      </c>
      <c r="AP82" s="81" t="b">
        <v>0</v>
      </c>
      <c r="AQ82" s="89" t="s">
        <v>805</v>
      </c>
      <c r="AR82" s="81"/>
      <c r="AS82" s="81">
        <v>1</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2</v>
      </c>
      <c r="BG82" s="50">
        <v>4.545454545454546</v>
      </c>
      <c r="BH82" s="49">
        <v>0</v>
      </c>
      <c r="BI82" s="50">
        <v>0</v>
      </c>
      <c r="BJ82" s="49">
        <v>0</v>
      </c>
      <c r="BK82" s="50">
        <v>0</v>
      </c>
      <c r="BL82" s="49">
        <v>42</v>
      </c>
      <c r="BM82" s="50">
        <v>95.45454545454545</v>
      </c>
      <c r="BN82" s="49">
        <v>44</v>
      </c>
    </row>
    <row r="83" spans="1:66" ht="15">
      <c r="A83" s="65" t="s">
        <v>313</v>
      </c>
      <c r="B83" s="65" t="s">
        <v>420</v>
      </c>
      <c r="C83" s="66" t="s">
        <v>9066</v>
      </c>
      <c r="D83" s="67">
        <v>3</v>
      </c>
      <c r="E83" s="68" t="s">
        <v>132</v>
      </c>
      <c r="F83" s="69">
        <v>35</v>
      </c>
      <c r="G83" s="66"/>
      <c r="H83" s="70"/>
      <c r="I83" s="71"/>
      <c r="J83" s="71"/>
      <c r="K83" s="35" t="s">
        <v>65</v>
      </c>
      <c r="L83" s="79">
        <v>83</v>
      </c>
      <c r="M83" s="79"/>
      <c r="N83" s="73"/>
      <c r="O83" s="81" t="s">
        <v>423</v>
      </c>
      <c r="P83" s="83">
        <v>44119.29958333333</v>
      </c>
      <c r="Q83" s="81" t="s">
        <v>424</v>
      </c>
      <c r="R83" s="85" t="str">
        <f>HYPERLINK("https://developer.cisco.com/devnetcreate/2020?utm_campaign=devnetcreate21&amp;utm_source=mediabuy&amp;utm_medium=mediabuy-devvie")</f>
        <v>https://developer.cisco.com/devnetcreate/2020?utm_campaign=devnetcreate21&amp;utm_source=mediabuy&amp;utm_medium=mediabuy-devvie</v>
      </c>
      <c r="S83" s="81" t="s">
        <v>427</v>
      </c>
      <c r="T83" s="81" t="s">
        <v>429</v>
      </c>
      <c r="U83" s="81"/>
      <c r="V83" s="85" t="str">
        <f>HYPERLINK("https://pbs.twimg.com/profile_images/1256442658353868801/N-4ATPqt_normal.jpg")</f>
        <v>https://pbs.twimg.com/profile_images/1256442658353868801/N-4ATPqt_normal.jpg</v>
      </c>
      <c r="W83" s="83">
        <v>44119.29958333333</v>
      </c>
      <c r="X83" s="87">
        <v>44119</v>
      </c>
      <c r="Y83" s="89" t="s">
        <v>509</v>
      </c>
      <c r="Z83" s="85" t="str">
        <f>HYPERLINK("https://twitter.com/aalanperfume/status/1316637782802984961")</f>
        <v>https://twitter.com/aalanperfume/status/1316637782802984961</v>
      </c>
      <c r="AA83" s="81"/>
      <c r="AB83" s="81"/>
      <c r="AC83" s="89" t="s">
        <v>698</v>
      </c>
      <c r="AD83" s="81"/>
      <c r="AE83" s="81" t="b">
        <v>0</v>
      </c>
      <c r="AF83" s="81">
        <v>0</v>
      </c>
      <c r="AG83" s="89" t="s">
        <v>809</v>
      </c>
      <c r="AH83" s="81" t="b">
        <v>0</v>
      </c>
      <c r="AI83" s="81" t="s">
        <v>810</v>
      </c>
      <c r="AJ83" s="81"/>
      <c r="AK83" s="89" t="s">
        <v>809</v>
      </c>
      <c r="AL83" s="81" t="b">
        <v>0</v>
      </c>
      <c r="AM83" s="81">
        <v>287</v>
      </c>
      <c r="AN83" s="89" t="s">
        <v>805</v>
      </c>
      <c r="AO83" s="81" t="s">
        <v>815</v>
      </c>
      <c r="AP83" s="81" t="b">
        <v>0</v>
      </c>
      <c r="AQ83" s="89" t="s">
        <v>805</v>
      </c>
      <c r="AR83" s="81"/>
      <c r="AS83" s="81">
        <v>1</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v>2</v>
      </c>
      <c r="BG83" s="50">
        <v>4.545454545454546</v>
      </c>
      <c r="BH83" s="49">
        <v>0</v>
      </c>
      <c r="BI83" s="50">
        <v>0</v>
      </c>
      <c r="BJ83" s="49">
        <v>0</v>
      </c>
      <c r="BK83" s="50">
        <v>0</v>
      </c>
      <c r="BL83" s="49">
        <v>42</v>
      </c>
      <c r="BM83" s="50">
        <v>95.45454545454545</v>
      </c>
      <c r="BN83" s="49">
        <v>44</v>
      </c>
    </row>
    <row r="84" spans="1:66" ht="15">
      <c r="A84" s="65" t="s">
        <v>314</v>
      </c>
      <c r="B84" s="65" t="s">
        <v>420</v>
      </c>
      <c r="C84" s="66" t="s">
        <v>9066</v>
      </c>
      <c r="D84" s="67">
        <v>3</v>
      </c>
      <c r="E84" s="68" t="s">
        <v>132</v>
      </c>
      <c r="F84" s="69">
        <v>35</v>
      </c>
      <c r="G84" s="66"/>
      <c r="H84" s="70"/>
      <c r="I84" s="71"/>
      <c r="J84" s="71"/>
      <c r="K84" s="35" t="s">
        <v>65</v>
      </c>
      <c r="L84" s="79">
        <v>84</v>
      </c>
      <c r="M84" s="79"/>
      <c r="N84" s="73"/>
      <c r="O84" s="81" t="s">
        <v>423</v>
      </c>
      <c r="P84" s="83">
        <v>44119.41006944444</v>
      </c>
      <c r="Q84" s="81" t="s">
        <v>424</v>
      </c>
      <c r="R84" s="85" t="str">
        <f>HYPERLINK("https://developer.cisco.com/devnetcreate/2020?utm_campaign=devnetcreate21&amp;utm_source=mediabuy&amp;utm_medium=mediabuy-devvie")</f>
        <v>https://developer.cisco.com/devnetcreate/2020?utm_campaign=devnetcreate21&amp;utm_source=mediabuy&amp;utm_medium=mediabuy-devvie</v>
      </c>
      <c r="S84" s="81" t="s">
        <v>427</v>
      </c>
      <c r="T84" s="81" t="s">
        <v>429</v>
      </c>
      <c r="U84" s="81"/>
      <c r="V84" s="85" t="str">
        <f>HYPERLINK("https://abs.twimg.com/sticky/default_profile_images/default_profile_normal.png")</f>
        <v>https://abs.twimg.com/sticky/default_profile_images/default_profile_normal.png</v>
      </c>
      <c r="W84" s="83">
        <v>44119.41006944444</v>
      </c>
      <c r="X84" s="87">
        <v>44119</v>
      </c>
      <c r="Y84" s="89" t="s">
        <v>510</v>
      </c>
      <c r="Z84" s="85" t="str">
        <f>HYPERLINK("https://twitter.com/sourabh81246305/status/1316677825479360512")</f>
        <v>https://twitter.com/sourabh81246305/status/1316677825479360512</v>
      </c>
      <c r="AA84" s="81"/>
      <c r="AB84" s="81"/>
      <c r="AC84" s="89" t="s">
        <v>699</v>
      </c>
      <c r="AD84" s="81"/>
      <c r="AE84" s="81" t="b">
        <v>0</v>
      </c>
      <c r="AF84" s="81">
        <v>0</v>
      </c>
      <c r="AG84" s="89" t="s">
        <v>809</v>
      </c>
      <c r="AH84" s="81" t="b">
        <v>0</v>
      </c>
      <c r="AI84" s="81" t="s">
        <v>810</v>
      </c>
      <c r="AJ84" s="81"/>
      <c r="AK84" s="89" t="s">
        <v>809</v>
      </c>
      <c r="AL84" s="81" t="b">
        <v>0</v>
      </c>
      <c r="AM84" s="81">
        <v>287</v>
      </c>
      <c r="AN84" s="89" t="s">
        <v>805</v>
      </c>
      <c r="AO84" s="81" t="s">
        <v>813</v>
      </c>
      <c r="AP84" s="81" t="b">
        <v>0</v>
      </c>
      <c r="AQ84" s="89" t="s">
        <v>805</v>
      </c>
      <c r="AR84" s="81"/>
      <c r="AS84" s="81">
        <v>1</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v>2</v>
      </c>
      <c r="BG84" s="50">
        <v>4.545454545454546</v>
      </c>
      <c r="BH84" s="49">
        <v>0</v>
      </c>
      <c r="BI84" s="50">
        <v>0</v>
      </c>
      <c r="BJ84" s="49">
        <v>0</v>
      </c>
      <c r="BK84" s="50">
        <v>0</v>
      </c>
      <c r="BL84" s="49">
        <v>42</v>
      </c>
      <c r="BM84" s="50">
        <v>95.45454545454545</v>
      </c>
      <c r="BN84" s="49">
        <v>44</v>
      </c>
    </row>
    <row r="85" spans="1:66" ht="15">
      <c r="A85" s="65" t="s">
        <v>315</v>
      </c>
      <c r="B85" s="65" t="s">
        <v>420</v>
      </c>
      <c r="C85" s="66" t="s">
        <v>9066</v>
      </c>
      <c r="D85" s="67">
        <v>3</v>
      </c>
      <c r="E85" s="68" t="s">
        <v>132</v>
      </c>
      <c r="F85" s="69">
        <v>35</v>
      </c>
      <c r="G85" s="66"/>
      <c r="H85" s="70"/>
      <c r="I85" s="71"/>
      <c r="J85" s="71"/>
      <c r="K85" s="35" t="s">
        <v>65</v>
      </c>
      <c r="L85" s="79">
        <v>85</v>
      </c>
      <c r="M85" s="79"/>
      <c r="N85" s="73"/>
      <c r="O85" s="81" t="s">
        <v>423</v>
      </c>
      <c r="P85" s="83">
        <v>44119.43162037037</v>
      </c>
      <c r="Q85" s="81" t="s">
        <v>424</v>
      </c>
      <c r="R85" s="85" t="str">
        <f>HYPERLINK("https://developer.cisco.com/devnetcreate/2020?utm_campaign=devnetcreate21&amp;utm_source=mediabuy&amp;utm_medium=mediabuy-devvie")</f>
        <v>https://developer.cisco.com/devnetcreate/2020?utm_campaign=devnetcreate21&amp;utm_source=mediabuy&amp;utm_medium=mediabuy-devvie</v>
      </c>
      <c r="S85" s="81" t="s">
        <v>427</v>
      </c>
      <c r="T85" s="81" t="s">
        <v>429</v>
      </c>
      <c r="U85" s="81"/>
      <c r="V85" s="85" t="str">
        <f>HYPERLINK("https://pbs.twimg.com/profile_images/1310136581521457153/aBciJnZe_normal.jpg")</f>
        <v>https://pbs.twimg.com/profile_images/1310136581521457153/aBciJnZe_normal.jpg</v>
      </c>
      <c r="W85" s="83">
        <v>44119.43162037037</v>
      </c>
      <c r="X85" s="87">
        <v>44119</v>
      </c>
      <c r="Y85" s="89" t="s">
        <v>511</v>
      </c>
      <c r="Z85" s="85" t="str">
        <f>HYPERLINK("https://twitter.com/urmilad85732650/status/1316685635466403841")</f>
        <v>https://twitter.com/urmilad85732650/status/1316685635466403841</v>
      </c>
      <c r="AA85" s="81"/>
      <c r="AB85" s="81"/>
      <c r="AC85" s="89" t="s">
        <v>700</v>
      </c>
      <c r="AD85" s="81"/>
      <c r="AE85" s="81" t="b">
        <v>0</v>
      </c>
      <c r="AF85" s="81">
        <v>0</v>
      </c>
      <c r="AG85" s="89" t="s">
        <v>809</v>
      </c>
      <c r="AH85" s="81" t="b">
        <v>0</v>
      </c>
      <c r="AI85" s="81" t="s">
        <v>810</v>
      </c>
      <c r="AJ85" s="81"/>
      <c r="AK85" s="89" t="s">
        <v>809</v>
      </c>
      <c r="AL85" s="81" t="b">
        <v>0</v>
      </c>
      <c r="AM85" s="81">
        <v>287</v>
      </c>
      <c r="AN85" s="89" t="s">
        <v>805</v>
      </c>
      <c r="AO85" s="81" t="s">
        <v>813</v>
      </c>
      <c r="AP85" s="81" t="b">
        <v>0</v>
      </c>
      <c r="AQ85" s="89" t="s">
        <v>805</v>
      </c>
      <c r="AR85" s="81"/>
      <c r="AS85" s="81">
        <v>1</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2</v>
      </c>
      <c r="BG85" s="50">
        <v>4.545454545454546</v>
      </c>
      <c r="BH85" s="49">
        <v>0</v>
      </c>
      <c r="BI85" s="50">
        <v>0</v>
      </c>
      <c r="BJ85" s="49">
        <v>0</v>
      </c>
      <c r="BK85" s="50">
        <v>0</v>
      </c>
      <c r="BL85" s="49">
        <v>42</v>
      </c>
      <c r="BM85" s="50">
        <v>95.45454545454545</v>
      </c>
      <c r="BN85" s="49">
        <v>44</v>
      </c>
    </row>
    <row r="86" spans="1:66" ht="15">
      <c r="A86" s="65" t="s">
        <v>316</v>
      </c>
      <c r="B86" s="65" t="s">
        <v>420</v>
      </c>
      <c r="C86" s="66" t="s">
        <v>9066</v>
      </c>
      <c r="D86" s="67">
        <v>3</v>
      </c>
      <c r="E86" s="68" t="s">
        <v>132</v>
      </c>
      <c r="F86" s="69">
        <v>35</v>
      </c>
      <c r="G86" s="66"/>
      <c r="H86" s="70"/>
      <c r="I86" s="71"/>
      <c r="J86" s="71"/>
      <c r="K86" s="35" t="s">
        <v>65</v>
      </c>
      <c r="L86" s="79">
        <v>86</v>
      </c>
      <c r="M86" s="79"/>
      <c r="N86" s="73"/>
      <c r="O86" s="81" t="s">
        <v>423</v>
      </c>
      <c r="P86" s="83">
        <v>44120.236550925925</v>
      </c>
      <c r="Q86" s="81" t="s">
        <v>424</v>
      </c>
      <c r="R86" s="85" t="str">
        <f>HYPERLINK("https://developer.cisco.com/devnetcreate/2020?utm_campaign=devnetcreate21&amp;utm_source=mediabuy&amp;utm_medium=mediabuy-devvie")</f>
        <v>https://developer.cisco.com/devnetcreate/2020?utm_campaign=devnetcreate21&amp;utm_source=mediabuy&amp;utm_medium=mediabuy-devvie</v>
      </c>
      <c r="S86" s="81" t="s">
        <v>427</v>
      </c>
      <c r="T86" s="81" t="s">
        <v>429</v>
      </c>
      <c r="U86" s="81"/>
      <c r="V86" s="85" t="str">
        <f>HYPERLINK("https://pbs.twimg.com/profile_images/1277609677790908416/1gNORGLP_normal.jpg")</f>
        <v>https://pbs.twimg.com/profile_images/1277609677790908416/1gNORGLP_normal.jpg</v>
      </c>
      <c r="W86" s="83">
        <v>44120.236550925925</v>
      </c>
      <c r="X86" s="87">
        <v>44120</v>
      </c>
      <c r="Y86" s="89" t="s">
        <v>512</v>
      </c>
      <c r="Z86" s="85" t="str">
        <f>HYPERLINK("https://twitter.com/jailaxmi_mpys/status/1316977332050165761")</f>
        <v>https://twitter.com/jailaxmi_mpys/status/1316977332050165761</v>
      </c>
      <c r="AA86" s="81"/>
      <c r="AB86" s="81"/>
      <c r="AC86" s="89" t="s">
        <v>701</v>
      </c>
      <c r="AD86" s="81"/>
      <c r="AE86" s="81" t="b">
        <v>0</v>
      </c>
      <c r="AF86" s="81">
        <v>0</v>
      </c>
      <c r="AG86" s="89" t="s">
        <v>809</v>
      </c>
      <c r="AH86" s="81" t="b">
        <v>0</v>
      </c>
      <c r="AI86" s="81" t="s">
        <v>810</v>
      </c>
      <c r="AJ86" s="81"/>
      <c r="AK86" s="89" t="s">
        <v>809</v>
      </c>
      <c r="AL86" s="81" t="b">
        <v>0</v>
      </c>
      <c r="AM86" s="81">
        <v>287</v>
      </c>
      <c r="AN86" s="89" t="s">
        <v>805</v>
      </c>
      <c r="AO86" s="81" t="s">
        <v>813</v>
      </c>
      <c r="AP86" s="81" t="b">
        <v>0</v>
      </c>
      <c r="AQ86" s="89" t="s">
        <v>805</v>
      </c>
      <c r="AR86" s="81"/>
      <c r="AS86" s="81">
        <v>1</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2</v>
      </c>
      <c r="BG86" s="50">
        <v>4.545454545454546</v>
      </c>
      <c r="BH86" s="49">
        <v>0</v>
      </c>
      <c r="BI86" s="50">
        <v>0</v>
      </c>
      <c r="BJ86" s="49">
        <v>0</v>
      </c>
      <c r="BK86" s="50">
        <v>0</v>
      </c>
      <c r="BL86" s="49">
        <v>42</v>
      </c>
      <c r="BM86" s="50">
        <v>95.45454545454545</v>
      </c>
      <c r="BN86" s="49">
        <v>44</v>
      </c>
    </row>
    <row r="87" spans="1:66" ht="15">
      <c r="A87" s="65" t="s">
        <v>317</v>
      </c>
      <c r="B87" s="65" t="s">
        <v>420</v>
      </c>
      <c r="C87" s="66" t="s">
        <v>9066</v>
      </c>
      <c r="D87" s="67">
        <v>3</v>
      </c>
      <c r="E87" s="68" t="s">
        <v>132</v>
      </c>
      <c r="F87" s="69">
        <v>35</v>
      </c>
      <c r="G87" s="66"/>
      <c r="H87" s="70"/>
      <c r="I87" s="71"/>
      <c r="J87" s="71"/>
      <c r="K87" s="35" t="s">
        <v>65</v>
      </c>
      <c r="L87" s="79">
        <v>87</v>
      </c>
      <c r="M87" s="79"/>
      <c r="N87" s="73"/>
      <c r="O87" s="81" t="s">
        <v>423</v>
      </c>
      <c r="P87" s="83">
        <v>44120.38178240741</v>
      </c>
      <c r="Q87" s="81" t="s">
        <v>424</v>
      </c>
      <c r="R87" s="85" t="str">
        <f>HYPERLINK("https://developer.cisco.com/devnetcreate/2020?utm_campaign=devnetcreate21&amp;utm_source=mediabuy&amp;utm_medium=mediabuy-devvie")</f>
        <v>https://developer.cisco.com/devnetcreate/2020?utm_campaign=devnetcreate21&amp;utm_source=mediabuy&amp;utm_medium=mediabuy-devvie</v>
      </c>
      <c r="S87" s="81" t="s">
        <v>427</v>
      </c>
      <c r="T87" s="81" t="s">
        <v>429</v>
      </c>
      <c r="U87" s="81"/>
      <c r="V87" s="85" t="str">
        <f>HYPERLINK("https://abs.twimg.com/sticky/default_profile_images/default_profile_normal.png")</f>
        <v>https://abs.twimg.com/sticky/default_profile_images/default_profile_normal.png</v>
      </c>
      <c r="W87" s="83">
        <v>44120.38178240741</v>
      </c>
      <c r="X87" s="87">
        <v>44120</v>
      </c>
      <c r="Y87" s="89" t="s">
        <v>513</v>
      </c>
      <c r="Z87" s="85" t="str">
        <f>HYPERLINK("https://twitter.com/salmank01053497/status/1317029960733782021")</f>
        <v>https://twitter.com/salmank01053497/status/1317029960733782021</v>
      </c>
      <c r="AA87" s="81"/>
      <c r="AB87" s="81"/>
      <c r="AC87" s="89" t="s">
        <v>702</v>
      </c>
      <c r="AD87" s="81"/>
      <c r="AE87" s="81" t="b">
        <v>0</v>
      </c>
      <c r="AF87" s="81">
        <v>0</v>
      </c>
      <c r="AG87" s="89" t="s">
        <v>809</v>
      </c>
      <c r="AH87" s="81" t="b">
        <v>0</v>
      </c>
      <c r="AI87" s="81" t="s">
        <v>810</v>
      </c>
      <c r="AJ87" s="81"/>
      <c r="AK87" s="89" t="s">
        <v>809</v>
      </c>
      <c r="AL87" s="81" t="b">
        <v>0</v>
      </c>
      <c r="AM87" s="81">
        <v>287</v>
      </c>
      <c r="AN87" s="89" t="s">
        <v>805</v>
      </c>
      <c r="AO87" s="81" t="s">
        <v>813</v>
      </c>
      <c r="AP87" s="81" t="b">
        <v>0</v>
      </c>
      <c r="AQ87" s="89" t="s">
        <v>805</v>
      </c>
      <c r="AR87" s="81"/>
      <c r="AS87" s="81">
        <v>1</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2</v>
      </c>
      <c r="BG87" s="50">
        <v>4.545454545454546</v>
      </c>
      <c r="BH87" s="49">
        <v>0</v>
      </c>
      <c r="BI87" s="50">
        <v>0</v>
      </c>
      <c r="BJ87" s="49">
        <v>0</v>
      </c>
      <c r="BK87" s="50">
        <v>0</v>
      </c>
      <c r="BL87" s="49">
        <v>42</v>
      </c>
      <c r="BM87" s="50">
        <v>95.45454545454545</v>
      </c>
      <c r="BN87" s="49">
        <v>44</v>
      </c>
    </row>
    <row r="88" spans="1:66" ht="15">
      <c r="A88" s="65" t="s">
        <v>318</v>
      </c>
      <c r="B88" s="65" t="s">
        <v>420</v>
      </c>
      <c r="C88" s="66" t="s">
        <v>9066</v>
      </c>
      <c r="D88" s="67">
        <v>3</v>
      </c>
      <c r="E88" s="68" t="s">
        <v>132</v>
      </c>
      <c r="F88" s="69">
        <v>35</v>
      </c>
      <c r="G88" s="66"/>
      <c r="H88" s="70"/>
      <c r="I88" s="71"/>
      <c r="J88" s="71"/>
      <c r="K88" s="35" t="s">
        <v>65</v>
      </c>
      <c r="L88" s="79">
        <v>88</v>
      </c>
      <c r="M88" s="79"/>
      <c r="N88" s="73"/>
      <c r="O88" s="81" t="s">
        <v>423</v>
      </c>
      <c r="P88" s="83">
        <v>44120.57232638889</v>
      </c>
      <c r="Q88" s="81" t="s">
        <v>424</v>
      </c>
      <c r="R88" s="85" t="str">
        <f>HYPERLINK("https://developer.cisco.com/devnetcreate/2020?utm_campaign=devnetcreate21&amp;utm_source=mediabuy&amp;utm_medium=mediabuy-devvie")</f>
        <v>https://developer.cisco.com/devnetcreate/2020?utm_campaign=devnetcreate21&amp;utm_source=mediabuy&amp;utm_medium=mediabuy-devvie</v>
      </c>
      <c r="S88" s="81" t="s">
        <v>427</v>
      </c>
      <c r="T88" s="81" t="s">
        <v>429</v>
      </c>
      <c r="U88" s="81"/>
      <c r="V88" s="85" t="str">
        <f>HYPERLINK("https://pbs.twimg.com/profile_images/1306483282155130880/C2v-XjNA_normal.jpg")</f>
        <v>https://pbs.twimg.com/profile_images/1306483282155130880/C2v-XjNA_normal.jpg</v>
      </c>
      <c r="W88" s="83">
        <v>44120.57232638889</v>
      </c>
      <c r="X88" s="87">
        <v>44120</v>
      </c>
      <c r="Y88" s="89" t="s">
        <v>514</v>
      </c>
      <c r="Z88" s="85" t="str">
        <f>HYPERLINK("https://twitter.com/dasireshmi/status/1317099010604240896")</f>
        <v>https://twitter.com/dasireshmi/status/1317099010604240896</v>
      </c>
      <c r="AA88" s="81"/>
      <c r="AB88" s="81"/>
      <c r="AC88" s="89" t="s">
        <v>703</v>
      </c>
      <c r="AD88" s="81"/>
      <c r="AE88" s="81" t="b">
        <v>0</v>
      </c>
      <c r="AF88" s="81">
        <v>0</v>
      </c>
      <c r="AG88" s="89" t="s">
        <v>809</v>
      </c>
      <c r="AH88" s="81" t="b">
        <v>0</v>
      </c>
      <c r="AI88" s="81" t="s">
        <v>810</v>
      </c>
      <c r="AJ88" s="81"/>
      <c r="AK88" s="89" t="s">
        <v>809</v>
      </c>
      <c r="AL88" s="81" t="b">
        <v>0</v>
      </c>
      <c r="AM88" s="81">
        <v>287</v>
      </c>
      <c r="AN88" s="89" t="s">
        <v>805</v>
      </c>
      <c r="AO88" s="81" t="s">
        <v>813</v>
      </c>
      <c r="AP88" s="81" t="b">
        <v>0</v>
      </c>
      <c r="AQ88" s="89" t="s">
        <v>805</v>
      </c>
      <c r="AR88" s="81"/>
      <c r="AS88" s="81">
        <v>1</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v>2</v>
      </c>
      <c r="BG88" s="50">
        <v>4.545454545454546</v>
      </c>
      <c r="BH88" s="49">
        <v>0</v>
      </c>
      <c r="BI88" s="50">
        <v>0</v>
      </c>
      <c r="BJ88" s="49">
        <v>0</v>
      </c>
      <c r="BK88" s="50">
        <v>0</v>
      </c>
      <c r="BL88" s="49">
        <v>42</v>
      </c>
      <c r="BM88" s="50">
        <v>95.45454545454545</v>
      </c>
      <c r="BN88" s="49">
        <v>44</v>
      </c>
    </row>
    <row r="89" spans="1:66" ht="15">
      <c r="A89" s="65" t="s">
        <v>319</v>
      </c>
      <c r="B89" s="65" t="s">
        <v>420</v>
      </c>
      <c r="C89" s="66" t="s">
        <v>9066</v>
      </c>
      <c r="D89" s="67">
        <v>3</v>
      </c>
      <c r="E89" s="68" t="s">
        <v>132</v>
      </c>
      <c r="F89" s="69">
        <v>35</v>
      </c>
      <c r="G89" s="66"/>
      <c r="H89" s="70"/>
      <c r="I89" s="71"/>
      <c r="J89" s="71"/>
      <c r="K89" s="35" t="s">
        <v>65</v>
      </c>
      <c r="L89" s="79">
        <v>89</v>
      </c>
      <c r="M89" s="79"/>
      <c r="N89" s="73"/>
      <c r="O89" s="81" t="s">
        <v>423</v>
      </c>
      <c r="P89" s="83">
        <v>44121.01020833333</v>
      </c>
      <c r="Q89" s="81" t="s">
        <v>424</v>
      </c>
      <c r="R89" s="85" t="str">
        <f>HYPERLINK("https://developer.cisco.com/devnetcreate/2020?utm_campaign=devnetcreate21&amp;utm_source=mediabuy&amp;utm_medium=mediabuy-devvie")</f>
        <v>https://developer.cisco.com/devnetcreate/2020?utm_campaign=devnetcreate21&amp;utm_source=mediabuy&amp;utm_medium=mediabuy-devvie</v>
      </c>
      <c r="S89" s="81" t="s">
        <v>427</v>
      </c>
      <c r="T89" s="81" t="s">
        <v>429</v>
      </c>
      <c r="U89" s="81"/>
      <c r="V89" s="85" t="str">
        <f>HYPERLINK("https://pbs.twimg.com/profile_images/697379209757364224/17Hxawy7_normal.png")</f>
        <v>https://pbs.twimg.com/profile_images/697379209757364224/17Hxawy7_normal.png</v>
      </c>
      <c r="W89" s="83">
        <v>44121.01020833333</v>
      </c>
      <c r="X89" s="87">
        <v>44121</v>
      </c>
      <c r="Y89" s="89" t="s">
        <v>515</v>
      </c>
      <c r="Z89" s="85" t="str">
        <f>HYPERLINK("https://twitter.com/graeme_stirling/status/1317257692445085696")</f>
        <v>https://twitter.com/graeme_stirling/status/1317257692445085696</v>
      </c>
      <c r="AA89" s="81"/>
      <c r="AB89" s="81"/>
      <c r="AC89" s="89" t="s">
        <v>704</v>
      </c>
      <c r="AD89" s="81"/>
      <c r="AE89" s="81" t="b">
        <v>0</v>
      </c>
      <c r="AF89" s="81">
        <v>0</v>
      </c>
      <c r="AG89" s="89" t="s">
        <v>809</v>
      </c>
      <c r="AH89" s="81" t="b">
        <v>0</v>
      </c>
      <c r="AI89" s="81" t="s">
        <v>810</v>
      </c>
      <c r="AJ89" s="81"/>
      <c r="AK89" s="89" t="s">
        <v>809</v>
      </c>
      <c r="AL89" s="81" t="b">
        <v>0</v>
      </c>
      <c r="AM89" s="81">
        <v>287</v>
      </c>
      <c r="AN89" s="89" t="s">
        <v>805</v>
      </c>
      <c r="AO89" s="81" t="s">
        <v>816</v>
      </c>
      <c r="AP89" s="81" t="b">
        <v>0</v>
      </c>
      <c r="AQ89" s="89" t="s">
        <v>805</v>
      </c>
      <c r="AR89" s="81"/>
      <c r="AS89" s="81">
        <v>1</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v>2</v>
      </c>
      <c r="BG89" s="50">
        <v>4.545454545454546</v>
      </c>
      <c r="BH89" s="49">
        <v>0</v>
      </c>
      <c r="BI89" s="50">
        <v>0</v>
      </c>
      <c r="BJ89" s="49">
        <v>0</v>
      </c>
      <c r="BK89" s="50">
        <v>0</v>
      </c>
      <c r="BL89" s="49">
        <v>42</v>
      </c>
      <c r="BM89" s="50">
        <v>95.45454545454545</v>
      </c>
      <c r="BN89" s="49">
        <v>44</v>
      </c>
    </row>
    <row r="90" spans="1:66" ht="15">
      <c r="A90" s="65" t="s">
        <v>320</v>
      </c>
      <c r="B90" s="65" t="s">
        <v>420</v>
      </c>
      <c r="C90" s="66" t="s">
        <v>9066</v>
      </c>
      <c r="D90" s="67">
        <v>3</v>
      </c>
      <c r="E90" s="68" t="s">
        <v>132</v>
      </c>
      <c r="F90" s="69">
        <v>35</v>
      </c>
      <c r="G90" s="66"/>
      <c r="H90" s="70"/>
      <c r="I90" s="71"/>
      <c r="J90" s="71"/>
      <c r="K90" s="35" t="s">
        <v>65</v>
      </c>
      <c r="L90" s="79">
        <v>90</v>
      </c>
      <c r="M90" s="79"/>
      <c r="N90" s="73"/>
      <c r="O90" s="81" t="s">
        <v>423</v>
      </c>
      <c r="P90" s="83">
        <v>44121.68303240741</v>
      </c>
      <c r="Q90" s="81" t="s">
        <v>424</v>
      </c>
      <c r="R90" s="85" t="str">
        <f>HYPERLINK("https://developer.cisco.com/devnetcreate/2020?utm_campaign=devnetcreate21&amp;utm_source=mediabuy&amp;utm_medium=mediabuy-devvie")</f>
        <v>https://developer.cisco.com/devnetcreate/2020?utm_campaign=devnetcreate21&amp;utm_source=mediabuy&amp;utm_medium=mediabuy-devvie</v>
      </c>
      <c r="S90" s="81" t="s">
        <v>427</v>
      </c>
      <c r="T90" s="81" t="s">
        <v>429</v>
      </c>
      <c r="U90" s="81"/>
      <c r="V90" s="85" t="str">
        <f>HYPERLINK("https://pbs.twimg.com/profile_images/1268110525814190080/YtZFB4Kl_normal.jpg")</f>
        <v>https://pbs.twimg.com/profile_images/1268110525814190080/YtZFB4Kl_normal.jpg</v>
      </c>
      <c r="W90" s="83">
        <v>44121.68303240741</v>
      </c>
      <c r="X90" s="87">
        <v>44121</v>
      </c>
      <c r="Y90" s="89" t="s">
        <v>516</v>
      </c>
      <c r="Z90" s="85" t="str">
        <f>HYPERLINK("https://twitter.com/sankets29758789/status/1317501516530450433")</f>
        <v>https://twitter.com/sankets29758789/status/1317501516530450433</v>
      </c>
      <c r="AA90" s="81"/>
      <c r="AB90" s="81"/>
      <c r="AC90" s="89" t="s">
        <v>705</v>
      </c>
      <c r="AD90" s="81"/>
      <c r="AE90" s="81" t="b">
        <v>0</v>
      </c>
      <c r="AF90" s="81">
        <v>0</v>
      </c>
      <c r="AG90" s="89" t="s">
        <v>809</v>
      </c>
      <c r="AH90" s="81" t="b">
        <v>0</v>
      </c>
      <c r="AI90" s="81" t="s">
        <v>810</v>
      </c>
      <c r="AJ90" s="81"/>
      <c r="AK90" s="89" t="s">
        <v>809</v>
      </c>
      <c r="AL90" s="81" t="b">
        <v>0</v>
      </c>
      <c r="AM90" s="81">
        <v>287</v>
      </c>
      <c r="AN90" s="89" t="s">
        <v>805</v>
      </c>
      <c r="AO90" s="81" t="s">
        <v>813</v>
      </c>
      <c r="AP90" s="81" t="b">
        <v>0</v>
      </c>
      <c r="AQ90" s="89" t="s">
        <v>805</v>
      </c>
      <c r="AR90" s="81"/>
      <c r="AS90" s="81">
        <v>1</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v>2</v>
      </c>
      <c r="BG90" s="50">
        <v>4.545454545454546</v>
      </c>
      <c r="BH90" s="49">
        <v>0</v>
      </c>
      <c r="BI90" s="50">
        <v>0</v>
      </c>
      <c r="BJ90" s="49">
        <v>0</v>
      </c>
      <c r="BK90" s="50">
        <v>0</v>
      </c>
      <c r="BL90" s="49">
        <v>42</v>
      </c>
      <c r="BM90" s="50">
        <v>95.45454545454545</v>
      </c>
      <c r="BN90" s="49">
        <v>44</v>
      </c>
    </row>
    <row r="91" spans="1:66" ht="15">
      <c r="A91" s="65" t="s">
        <v>321</v>
      </c>
      <c r="B91" s="65" t="s">
        <v>420</v>
      </c>
      <c r="C91" s="66" t="s">
        <v>9066</v>
      </c>
      <c r="D91" s="67">
        <v>3</v>
      </c>
      <c r="E91" s="68" t="s">
        <v>132</v>
      </c>
      <c r="F91" s="69">
        <v>35</v>
      </c>
      <c r="G91" s="66"/>
      <c r="H91" s="70"/>
      <c r="I91" s="71"/>
      <c r="J91" s="71"/>
      <c r="K91" s="35" t="s">
        <v>65</v>
      </c>
      <c r="L91" s="79">
        <v>91</v>
      </c>
      <c r="M91" s="79"/>
      <c r="N91" s="73"/>
      <c r="O91" s="81" t="s">
        <v>423</v>
      </c>
      <c r="P91" s="83">
        <v>44124.482615740744</v>
      </c>
      <c r="Q91" s="81" t="s">
        <v>424</v>
      </c>
      <c r="R91" s="85" t="str">
        <f>HYPERLINK("https://developer.cisco.com/devnetcreate/2020?utm_campaign=devnetcreate21&amp;utm_source=mediabuy&amp;utm_medium=mediabuy-devvie")</f>
        <v>https://developer.cisco.com/devnetcreate/2020?utm_campaign=devnetcreate21&amp;utm_source=mediabuy&amp;utm_medium=mediabuy-devvie</v>
      </c>
      <c r="S91" s="81" t="s">
        <v>427</v>
      </c>
      <c r="T91" s="81" t="s">
        <v>429</v>
      </c>
      <c r="U91" s="81"/>
      <c r="V91" s="85" t="str">
        <f>HYPERLINK("https://pbs.twimg.com/profile_images/1091224610346098688/2WhLsfko_normal.jpg")</f>
        <v>https://pbs.twimg.com/profile_images/1091224610346098688/2WhLsfko_normal.jpg</v>
      </c>
      <c r="W91" s="83">
        <v>44124.482615740744</v>
      </c>
      <c r="X91" s="87">
        <v>44124</v>
      </c>
      <c r="Y91" s="89" t="s">
        <v>517</v>
      </c>
      <c r="Z91" s="85" t="str">
        <f>HYPERLINK("https://twitter.com/webclerk2/status/1318516051882246147")</f>
        <v>https://twitter.com/webclerk2/status/1318516051882246147</v>
      </c>
      <c r="AA91" s="81"/>
      <c r="AB91" s="81"/>
      <c r="AC91" s="89" t="s">
        <v>706</v>
      </c>
      <c r="AD91" s="81"/>
      <c r="AE91" s="81" t="b">
        <v>0</v>
      </c>
      <c r="AF91" s="81">
        <v>0</v>
      </c>
      <c r="AG91" s="89" t="s">
        <v>809</v>
      </c>
      <c r="AH91" s="81" t="b">
        <v>0</v>
      </c>
      <c r="AI91" s="81" t="s">
        <v>810</v>
      </c>
      <c r="AJ91" s="81"/>
      <c r="AK91" s="89" t="s">
        <v>809</v>
      </c>
      <c r="AL91" s="81" t="b">
        <v>0</v>
      </c>
      <c r="AM91" s="81">
        <v>287</v>
      </c>
      <c r="AN91" s="89" t="s">
        <v>805</v>
      </c>
      <c r="AO91" s="81" t="s">
        <v>813</v>
      </c>
      <c r="AP91" s="81" t="b">
        <v>0</v>
      </c>
      <c r="AQ91" s="89" t="s">
        <v>805</v>
      </c>
      <c r="AR91" s="81"/>
      <c r="AS91" s="81">
        <v>1</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v>2</v>
      </c>
      <c r="BG91" s="50">
        <v>4.545454545454546</v>
      </c>
      <c r="BH91" s="49">
        <v>0</v>
      </c>
      <c r="BI91" s="50">
        <v>0</v>
      </c>
      <c r="BJ91" s="49">
        <v>0</v>
      </c>
      <c r="BK91" s="50">
        <v>0</v>
      </c>
      <c r="BL91" s="49">
        <v>42</v>
      </c>
      <c r="BM91" s="50">
        <v>95.45454545454545</v>
      </c>
      <c r="BN91" s="49">
        <v>44</v>
      </c>
    </row>
    <row r="92" spans="1:66" ht="15">
      <c r="A92" s="65" t="s">
        <v>322</v>
      </c>
      <c r="B92" s="65" t="s">
        <v>420</v>
      </c>
      <c r="C92" s="66" t="s">
        <v>9066</v>
      </c>
      <c r="D92" s="67">
        <v>3</v>
      </c>
      <c r="E92" s="68" t="s">
        <v>132</v>
      </c>
      <c r="F92" s="69">
        <v>35</v>
      </c>
      <c r="G92" s="66"/>
      <c r="H92" s="70"/>
      <c r="I92" s="71"/>
      <c r="J92" s="71"/>
      <c r="K92" s="35" t="s">
        <v>65</v>
      </c>
      <c r="L92" s="79">
        <v>92</v>
      </c>
      <c r="M92" s="79"/>
      <c r="N92" s="73"/>
      <c r="O92" s="81" t="s">
        <v>423</v>
      </c>
      <c r="P92" s="83">
        <v>44089.835625</v>
      </c>
      <c r="Q92" s="81" t="s">
        <v>425</v>
      </c>
      <c r="R92" s="85" t="str">
        <f>HYPERLINK("https://mkto.cisco.com/devnet-create.html?utm_campaign=devnetcreate21&amp;utm_source=mediabuy&amp;utm_medium=ptwitter-dn-africa")</f>
        <v>https://mkto.cisco.com/devnet-create.html?utm_campaign=devnetcreate21&amp;utm_source=mediabuy&amp;utm_medium=ptwitter-dn-africa</v>
      </c>
      <c r="S92" s="81" t="s">
        <v>427</v>
      </c>
      <c r="T92" s="81" t="s">
        <v>429</v>
      </c>
      <c r="U92" s="81"/>
      <c r="V92" s="85" t="str">
        <f>HYPERLINK("https://pbs.twimg.com/profile_images/1294690250816737280/lPhozJPo_normal.jpg")</f>
        <v>https://pbs.twimg.com/profile_images/1294690250816737280/lPhozJPo_normal.jpg</v>
      </c>
      <c r="W92" s="83">
        <v>44089.835625</v>
      </c>
      <c r="X92" s="87">
        <v>44089</v>
      </c>
      <c r="Y92" s="89" t="s">
        <v>518</v>
      </c>
      <c r="Z92" s="85" t="str">
        <f>HYPERLINK("https://twitter.com/benitorayes007/status/1305960404846366723")</f>
        <v>https://twitter.com/benitorayes007/status/1305960404846366723</v>
      </c>
      <c r="AA92" s="81"/>
      <c r="AB92" s="81"/>
      <c r="AC92" s="89" t="s">
        <v>707</v>
      </c>
      <c r="AD92" s="81"/>
      <c r="AE92" s="81" t="b">
        <v>0</v>
      </c>
      <c r="AF92" s="81">
        <v>0</v>
      </c>
      <c r="AG92" s="89" t="s">
        <v>809</v>
      </c>
      <c r="AH92" s="81" t="b">
        <v>0</v>
      </c>
      <c r="AI92" s="81" t="s">
        <v>810</v>
      </c>
      <c r="AJ92" s="81"/>
      <c r="AK92" s="89" t="s">
        <v>809</v>
      </c>
      <c r="AL92" s="81" t="b">
        <v>0</v>
      </c>
      <c r="AM92" s="81">
        <v>245</v>
      </c>
      <c r="AN92" s="89" t="s">
        <v>806</v>
      </c>
      <c r="AO92" s="81" t="s">
        <v>813</v>
      </c>
      <c r="AP92" s="81" t="b">
        <v>0</v>
      </c>
      <c r="AQ92" s="89" t="s">
        <v>806</v>
      </c>
      <c r="AR92" s="81"/>
      <c r="AS92" s="81">
        <v>1</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v>1</v>
      </c>
      <c r="BG92" s="50">
        <v>2.5</v>
      </c>
      <c r="BH92" s="49">
        <v>0</v>
      </c>
      <c r="BI92" s="50">
        <v>0</v>
      </c>
      <c r="BJ92" s="49">
        <v>0</v>
      </c>
      <c r="BK92" s="50">
        <v>0</v>
      </c>
      <c r="BL92" s="49">
        <v>39</v>
      </c>
      <c r="BM92" s="50">
        <v>97.5</v>
      </c>
      <c r="BN92" s="49">
        <v>40</v>
      </c>
    </row>
    <row r="93" spans="1:66" ht="15">
      <c r="A93" s="65" t="s">
        <v>323</v>
      </c>
      <c r="B93" s="65" t="s">
        <v>420</v>
      </c>
      <c r="C93" s="66" t="s">
        <v>9066</v>
      </c>
      <c r="D93" s="67">
        <v>3</v>
      </c>
      <c r="E93" s="68" t="s">
        <v>132</v>
      </c>
      <c r="F93" s="69">
        <v>35</v>
      </c>
      <c r="G93" s="66"/>
      <c r="H93" s="70"/>
      <c r="I93" s="71"/>
      <c r="J93" s="71"/>
      <c r="K93" s="35" t="s">
        <v>65</v>
      </c>
      <c r="L93" s="79">
        <v>93</v>
      </c>
      <c r="M93" s="79"/>
      <c r="N93" s="73"/>
      <c r="O93" s="81" t="s">
        <v>423</v>
      </c>
      <c r="P93" s="83">
        <v>44089.84512731482</v>
      </c>
      <c r="Q93" s="81" t="s">
        <v>425</v>
      </c>
      <c r="R93" s="85" t="str">
        <f>HYPERLINK("https://mkto.cisco.com/devnet-create.html?utm_campaign=devnetcreate21&amp;utm_source=mediabuy&amp;utm_medium=ptwitter-dn-africa")</f>
        <v>https://mkto.cisco.com/devnet-create.html?utm_campaign=devnetcreate21&amp;utm_source=mediabuy&amp;utm_medium=ptwitter-dn-africa</v>
      </c>
      <c r="S93" s="81" t="s">
        <v>427</v>
      </c>
      <c r="T93" s="81" t="s">
        <v>429</v>
      </c>
      <c r="U93" s="81"/>
      <c r="V93" s="85" t="str">
        <f>HYPERLINK("https://pbs.twimg.com/profile_images/1296881087239598087/czg-b_lR_normal.jpg")</f>
        <v>https://pbs.twimg.com/profile_images/1296881087239598087/czg-b_lR_normal.jpg</v>
      </c>
      <c r="W93" s="83">
        <v>44089.84512731482</v>
      </c>
      <c r="X93" s="87">
        <v>44089</v>
      </c>
      <c r="Y93" s="89" t="s">
        <v>519</v>
      </c>
      <c r="Z93" s="85" t="str">
        <f>HYPERLINK("https://twitter.com/michael31903843/status/1305963845735899138")</f>
        <v>https://twitter.com/michael31903843/status/1305963845735899138</v>
      </c>
      <c r="AA93" s="81"/>
      <c r="AB93" s="81"/>
      <c r="AC93" s="89" t="s">
        <v>708</v>
      </c>
      <c r="AD93" s="81"/>
      <c r="AE93" s="81" t="b">
        <v>0</v>
      </c>
      <c r="AF93" s="81">
        <v>0</v>
      </c>
      <c r="AG93" s="89" t="s">
        <v>809</v>
      </c>
      <c r="AH93" s="81" t="b">
        <v>0</v>
      </c>
      <c r="AI93" s="81" t="s">
        <v>810</v>
      </c>
      <c r="AJ93" s="81"/>
      <c r="AK93" s="89" t="s">
        <v>809</v>
      </c>
      <c r="AL93" s="81" t="b">
        <v>0</v>
      </c>
      <c r="AM93" s="81">
        <v>245</v>
      </c>
      <c r="AN93" s="89" t="s">
        <v>806</v>
      </c>
      <c r="AO93" s="81" t="s">
        <v>815</v>
      </c>
      <c r="AP93" s="81" t="b">
        <v>0</v>
      </c>
      <c r="AQ93" s="89" t="s">
        <v>806</v>
      </c>
      <c r="AR93" s="81"/>
      <c r="AS93" s="81">
        <v>1</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1</v>
      </c>
      <c r="BG93" s="50">
        <v>2.5</v>
      </c>
      <c r="BH93" s="49">
        <v>0</v>
      </c>
      <c r="BI93" s="50">
        <v>0</v>
      </c>
      <c r="BJ93" s="49">
        <v>0</v>
      </c>
      <c r="BK93" s="50">
        <v>0</v>
      </c>
      <c r="BL93" s="49">
        <v>39</v>
      </c>
      <c r="BM93" s="50">
        <v>97.5</v>
      </c>
      <c r="BN93" s="49">
        <v>40</v>
      </c>
    </row>
    <row r="94" spans="1:66" ht="15">
      <c r="A94" s="65" t="s">
        <v>324</v>
      </c>
      <c r="B94" s="65" t="s">
        <v>420</v>
      </c>
      <c r="C94" s="66" t="s">
        <v>9066</v>
      </c>
      <c r="D94" s="67">
        <v>3</v>
      </c>
      <c r="E94" s="68" t="s">
        <v>132</v>
      </c>
      <c r="F94" s="69">
        <v>35</v>
      </c>
      <c r="G94" s="66"/>
      <c r="H94" s="70"/>
      <c r="I94" s="71"/>
      <c r="J94" s="71"/>
      <c r="K94" s="35" t="s">
        <v>65</v>
      </c>
      <c r="L94" s="79">
        <v>94</v>
      </c>
      <c r="M94" s="79"/>
      <c r="N94" s="73"/>
      <c r="O94" s="81" t="s">
        <v>423</v>
      </c>
      <c r="P94" s="83">
        <v>44089.8669212963</v>
      </c>
      <c r="Q94" s="81" t="s">
        <v>425</v>
      </c>
      <c r="R94" s="85" t="str">
        <f>HYPERLINK("https://mkto.cisco.com/devnet-create.html?utm_campaign=devnetcreate21&amp;utm_source=mediabuy&amp;utm_medium=ptwitter-dn-africa")</f>
        <v>https://mkto.cisco.com/devnet-create.html?utm_campaign=devnetcreate21&amp;utm_source=mediabuy&amp;utm_medium=ptwitter-dn-africa</v>
      </c>
      <c r="S94" s="81" t="s">
        <v>427</v>
      </c>
      <c r="T94" s="81" t="s">
        <v>429</v>
      </c>
      <c r="U94" s="81"/>
      <c r="V94" s="85" t="str">
        <f>HYPERLINK("https://pbs.twimg.com/profile_images/1309983971468607489/6AnV2QIz_normal.jpg")</f>
        <v>https://pbs.twimg.com/profile_images/1309983971468607489/6AnV2QIz_normal.jpg</v>
      </c>
      <c r="W94" s="83">
        <v>44089.8669212963</v>
      </c>
      <c r="X94" s="87">
        <v>44089</v>
      </c>
      <c r="Y94" s="89" t="s">
        <v>520</v>
      </c>
      <c r="Z94" s="85" t="str">
        <f>HYPERLINK("https://twitter.com/akosuaagyeiwaad/status/1305971745694928898")</f>
        <v>https://twitter.com/akosuaagyeiwaad/status/1305971745694928898</v>
      </c>
      <c r="AA94" s="81"/>
      <c r="AB94" s="81"/>
      <c r="AC94" s="89" t="s">
        <v>709</v>
      </c>
      <c r="AD94" s="81"/>
      <c r="AE94" s="81" t="b">
        <v>0</v>
      </c>
      <c r="AF94" s="81">
        <v>0</v>
      </c>
      <c r="AG94" s="89" t="s">
        <v>809</v>
      </c>
      <c r="AH94" s="81" t="b">
        <v>0</v>
      </c>
      <c r="AI94" s="81" t="s">
        <v>810</v>
      </c>
      <c r="AJ94" s="81"/>
      <c r="AK94" s="89" t="s">
        <v>809</v>
      </c>
      <c r="AL94" s="81" t="b">
        <v>0</v>
      </c>
      <c r="AM94" s="81">
        <v>245</v>
      </c>
      <c r="AN94" s="89" t="s">
        <v>806</v>
      </c>
      <c r="AO94" s="81" t="s">
        <v>813</v>
      </c>
      <c r="AP94" s="81" t="b">
        <v>0</v>
      </c>
      <c r="AQ94" s="89" t="s">
        <v>806</v>
      </c>
      <c r="AR94" s="81"/>
      <c r="AS94" s="81">
        <v>1</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1</v>
      </c>
      <c r="BG94" s="50">
        <v>2.5</v>
      </c>
      <c r="BH94" s="49">
        <v>0</v>
      </c>
      <c r="BI94" s="50">
        <v>0</v>
      </c>
      <c r="BJ94" s="49">
        <v>0</v>
      </c>
      <c r="BK94" s="50">
        <v>0</v>
      </c>
      <c r="BL94" s="49">
        <v>39</v>
      </c>
      <c r="BM94" s="50">
        <v>97.5</v>
      </c>
      <c r="BN94" s="49">
        <v>40</v>
      </c>
    </row>
    <row r="95" spans="1:66" ht="15">
      <c r="A95" s="65" t="s">
        <v>325</v>
      </c>
      <c r="B95" s="65" t="s">
        <v>420</v>
      </c>
      <c r="C95" s="66" t="s">
        <v>9066</v>
      </c>
      <c r="D95" s="67">
        <v>3</v>
      </c>
      <c r="E95" s="68" t="s">
        <v>132</v>
      </c>
      <c r="F95" s="69">
        <v>35</v>
      </c>
      <c r="G95" s="66"/>
      <c r="H95" s="70"/>
      <c r="I95" s="71"/>
      <c r="J95" s="71"/>
      <c r="K95" s="35" t="s">
        <v>65</v>
      </c>
      <c r="L95" s="79">
        <v>95</v>
      </c>
      <c r="M95" s="79"/>
      <c r="N95" s="73"/>
      <c r="O95" s="81" t="s">
        <v>423</v>
      </c>
      <c r="P95" s="83">
        <v>44089.884780092594</v>
      </c>
      <c r="Q95" s="81" t="s">
        <v>425</v>
      </c>
      <c r="R95" s="85" t="str">
        <f>HYPERLINK("https://mkto.cisco.com/devnet-create.html?utm_campaign=devnetcreate21&amp;utm_source=mediabuy&amp;utm_medium=ptwitter-dn-africa")</f>
        <v>https://mkto.cisco.com/devnet-create.html?utm_campaign=devnetcreate21&amp;utm_source=mediabuy&amp;utm_medium=ptwitter-dn-africa</v>
      </c>
      <c r="S95" s="81" t="s">
        <v>427</v>
      </c>
      <c r="T95" s="81" t="s">
        <v>429</v>
      </c>
      <c r="U95" s="81"/>
      <c r="V95" s="85" t="str">
        <f>HYPERLINK("https://pbs.twimg.com/profile_images/1274001147083345923/vNbSB1Ov_normal.jpg")</f>
        <v>https://pbs.twimg.com/profile_images/1274001147083345923/vNbSB1Ov_normal.jpg</v>
      </c>
      <c r="W95" s="83">
        <v>44089.884780092594</v>
      </c>
      <c r="X95" s="87">
        <v>44089</v>
      </c>
      <c r="Y95" s="89" t="s">
        <v>521</v>
      </c>
      <c r="Z95" s="85" t="str">
        <f>HYPERLINK("https://twitter.com/yalkharizmi/status/1305978217614979072")</f>
        <v>https://twitter.com/yalkharizmi/status/1305978217614979072</v>
      </c>
      <c r="AA95" s="81"/>
      <c r="AB95" s="81"/>
      <c r="AC95" s="89" t="s">
        <v>710</v>
      </c>
      <c r="AD95" s="81"/>
      <c r="AE95" s="81" t="b">
        <v>0</v>
      </c>
      <c r="AF95" s="81">
        <v>0</v>
      </c>
      <c r="AG95" s="89" t="s">
        <v>809</v>
      </c>
      <c r="AH95" s="81" t="b">
        <v>0</v>
      </c>
      <c r="AI95" s="81" t="s">
        <v>810</v>
      </c>
      <c r="AJ95" s="81"/>
      <c r="AK95" s="89" t="s">
        <v>809</v>
      </c>
      <c r="AL95" s="81" t="b">
        <v>0</v>
      </c>
      <c r="AM95" s="81">
        <v>245</v>
      </c>
      <c r="AN95" s="89" t="s">
        <v>806</v>
      </c>
      <c r="AO95" s="81" t="s">
        <v>813</v>
      </c>
      <c r="AP95" s="81" t="b">
        <v>0</v>
      </c>
      <c r="AQ95" s="89" t="s">
        <v>806</v>
      </c>
      <c r="AR95" s="81"/>
      <c r="AS95" s="81">
        <v>1</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v>1</v>
      </c>
      <c r="BG95" s="50">
        <v>2.5</v>
      </c>
      <c r="BH95" s="49">
        <v>0</v>
      </c>
      <c r="BI95" s="50">
        <v>0</v>
      </c>
      <c r="BJ95" s="49">
        <v>0</v>
      </c>
      <c r="BK95" s="50">
        <v>0</v>
      </c>
      <c r="BL95" s="49">
        <v>39</v>
      </c>
      <c r="BM95" s="50">
        <v>97.5</v>
      </c>
      <c r="BN95" s="49">
        <v>40</v>
      </c>
    </row>
    <row r="96" spans="1:66" ht="15">
      <c r="A96" s="65" t="s">
        <v>326</v>
      </c>
      <c r="B96" s="65" t="s">
        <v>420</v>
      </c>
      <c r="C96" s="66" t="s">
        <v>9066</v>
      </c>
      <c r="D96" s="67">
        <v>3</v>
      </c>
      <c r="E96" s="68" t="s">
        <v>132</v>
      </c>
      <c r="F96" s="69">
        <v>35</v>
      </c>
      <c r="G96" s="66"/>
      <c r="H96" s="70"/>
      <c r="I96" s="71"/>
      <c r="J96" s="71"/>
      <c r="K96" s="35" t="s">
        <v>65</v>
      </c>
      <c r="L96" s="79">
        <v>96</v>
      </c>
      <c r="M96" s="79"/>
      <c r="N96" s="73"/>
      <c r="O96" s="81" t="s">
        <v>423</v>
      </c>
      <c r="P96" s="83">
        <v>44089.918703703705</v>
      </c>
      <c r="Q96" s="81" t="s">
        <v>425</v>
      </c>
      <c r="R96" s="85" t="str">
        <f>HYPERLINK("https://mkto.cisco.com/devnet-create.html?utm_campaign=devnetcreate21&amp;utm_source=mediabuy&amp;utm_medium=ptwitter-dn-africa")</f>
        <v>https://mkto.cisco.com/devnet-create.html?utm_campaign=devnetcreate21&amp;utm_source=mediabuy&amp;utm_medium=ptwitter-dn-africa</v>
      </c>
      <c r="S96" s="81" t="s">
        <v>427</v>
      </c>
      <c r="T96" s="81" t="s">
        <v>429</v>
      </c>
      <c r="U96" s="81"/>
      <c r="V96" s="85" t="str">
        <f>HYPERLINK("https://pbs.twimg.com/profile_images/1308458608926093313/hZS4yTee_normal.jpg")</f>
        <v>https://pbs.twimg.com/profile_images/1308458608926093313/hZS4yTee_normal.jpg</v>
      </c>
      <c r="W96" s="83">
        <v>44089.918703703705</v>
      </c>
      <c r="X96" s="87">
        <v>44089</v>
      </c>
      <c r="Y96" s="89" t="s">
        <v>522</v>
      </c>
      <c r="Z96" s="85" t="str">
        <f>HYPERLINK("https://twitter.com/tobi_aiyelokun/status/1305990509626785793")</f>
        <v>https://twitter.com/tobi_aiyelokun/status/1305990509626785793</v>
      </c>
      <c r="AA96" s="81"/>
      <c r="AB96" s="81"/>
      <c r="AC96" s="89" t="s">
        <v>711</v>
      </c>
      <c r="AD96" s="81"/>
      <c r="AE96" s="81" t="b">
        <v>0</v>
      </c>
      <c r="AF96" s="81">
        <v>0</v>
      </c>
      <c r="AG96" s="89" t="s">
        <v>809</v>
      </c>
      <c r="AH96" s="81" t="b">
        <v>0</v>
      </c>
      <c r="AI96" s="81" t="s">
        <v>810</v>
      </c>
      <c r="AJ96" s="81"/>
      <c r="AK96" s="89" t="s">
        <v>809</v>
      </c>
      <c r="AL96" s="81" t="b">
        <v>0</v>
      </c>
      <c r="AM96" s="81">
        <v>245</v>
      </c>
      <c r="AN96" s="89" t="s">
        <v>806</v>
      </c>
      <c r="AO96" s="81" t="s">
        <v>813</v>
      </c>
      <c r="AP96" s="81" t="b">
        <v>0</v>
      </c>
      <c r="AQ96" s="89" t="s">
        <v>806</v>
      </c>
      <c r="AR96" s="81"/>
      <c r="AS96" s="81">
        <v>1</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v>1</v>
      </c>
      <c r="BG96" s="50">
        <v>2.5</v>
      </c>
      <c r="BH96" s="49">
        <v>0</v>
      </c>
      <c r="BI96" s="50">
        <v>0</v>
      </c>
      <c r="BJ96" s="49">
        <v>0</v>
      </c>
      <c r="BK96" s="50">
        <v>0</v>
      </c>
      <c r="BL96" s="49">
        <v>39</v>
      </c>
      <c r="BM96" s="50">
        <v>97.5</v>
      </c>
      <c r="BN96" s="49">
        <v>40</v>
      </c>
    </row>
    <row r="97" spans="1:66" ht="15">
      <c r="A97" s="65" t="s">
        <v>327</v>
      </c>
      <c r="B97" s="65" t="s">
        <v>420</v>
      </c>
      <c r="C97" s="66" t="s">
        <v>9066</v>
      </c>
      <c r="D97" s="67">
        <v>3</v>
      </c>
      <c r="E97" s="68" t="s">
        <v>132</v>
      </c>
      <c r="F97" s="69">
        <v>35</v>
      </c>
      <c r="G97" s="66"/>
      <c r="H97" s="70"/>
      <c r="I97" s="71"/>
      <c r="J97" s="71"/>
      <c r="K97" s="35" t="s">
        <v>65</v>
      </c>
      <c r="L97" s="79">
        <v>97</v>
      </c>
      <c r="M97" s="79"/>
      <c r="N97" s="73"/>
      <c r="O97" s="81" t="s">
        <v>423</v>
      </c>
      <c r="P97" s="83">
        <v>44089.927037037036</v>
      </c>
      <c r="Q97" s="81" t="s">
        <v>425</v>
      </c>
      <c r="R97" s="85" t="str">
        <f>HYPERLINK("https://mkto.cisco.com/devnet-create.html?utm_campaign=devnetcreate21&amp;utm_source=mediabuy&amp;utm_medium=ptwitter-dn-africa")</f>
        <v>https://mkto.cisco.com/devnet-create.html?utm_campaign=devnetcreate21&amp;utm_source=mediabuy&amp;utm_medium=ptwitter-dn-africa</v>
      </c>
      <c r="S97" s="81" t="s">
        <v>427</v>
      </c>
      <c r="T97" s="81" t="s">
        <v>429</v>
      </c>
      <c r="U97" s="81"/>
      <c r="V97" s="85" t="str">
        <f>HYPERLINK("https://pbs.twimg.com/profile_images/1318978343799296002/YUOhBdQ6_normal.jpg")</f>
        <v>https://pbs.twimg.com/profile_images/1318978343799296002/YUOhBdQ6_normal.jpg</v>
      </c>
      <c r="W97" s="83">
        <v>44089.927037037036</v>
      </c>
      <c r="X97" s="87">
        <v>44089</v>
      </c>
      <c r="Y97" s="89" t="s">
        <v>523</v>
      </c>
      <c r="Z97" s="85" t="str">
        <f>HYPERLINK("https://twitter.com/jay_b_jayson/status/1305993531081789442")</f>
        <v>https://twitter.com/jay_b_jayson/status/1305993531081789442</v>
      </c>
      <c r="AA97" s="81"/>
      <c r="AB97" s="81"/>
      <c r="AC97" s="89" t="s">
        <v>712</v>
      </c>
      <c r="AD97" s="81"/>
      <c r="AE97" s="81" t="b">
        <v>0</v>
      </c>
      <c r="AF97" s="81">
        <v>0</v>
      </c>
      <c r="AG97" s="89" t="s">
        <v>809</v>
      </c>
      <c r="AH97" s="81" t="b">
        <v>0</v>
      </c>
      <c r="AI97" s="81" t="s">
        <v>810</v>
      </c>
      <c r="AJ97" s="81"/>
      <c r="AK97" s="89" t="s">
        <v>809</v>
      </c>
      <c r="AL97" s="81" t="b">
        <v>0</v>
      </c>
      <c r="AM97" s="81">
        <v>245</v>
      </c>
      <c r="AN97" s="89" t="s">
        <v>806</v>
      </c>
      <c r="AO97" s="81" t="s">
        <v>813</v>
      </c>
      <c r="AP97" s="81" t="b">
        <v>0</v>
      </c>
      <c r="AQ97" s="89" t="s">
        <v>806</v>
      </c>
      <c r="AR97" s="81"/>
      <c r="AS97" s="81">
        <v>1</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v>1</v>
      </c>
      <c r="BG97" s="50">
        <v>2.5</v>
      </c>
      <c r="BH97" s="49">
        <v>0</v>
      </c>
      <c r="BI97" s="50">
        <v>0</v>
      </c>
      <c r="BJ97" s="49">
        <v>0</v>
      </c>
      <c r="BK97" s="50">
        <v>0</v>
      </c>
      <c r="BL97" s="49">
        <v>39</v>
      </c>
      <c r="BM97" s="50">
        <v>97.5</v>
      </c>
      <c r="BN97" s="49">
        <v>40</v>
      </c>
    </row>
    <row r="98" spans="1:66" ht="15">
      <c r="A98" s="65" t="s">
        <v>328</v>
      </c>
      <c r="B98" s="65" t="s">
        <v>420</v>
      </c>
      <c r="C98" s="66" t="s">
        <v>9066</v>
      </c>
      <c r="D98" s="67">
        <v>3</v>
      </c>
      <c r="E98" s="68" t="s">
        <v>132</v>
      </c>
      <c r="F98" s="69">
        <v>35</v>
      </c>
      <c r="G98" s="66"/>
      <c r="H98" s="70"/>
      <c r="I98" s="71"/>
      <c r="J98" s="71"/>
      <c r="K98" s="35" t="s">
        <v>65</v>
      </c>
      <c r="L98" s="79">
        <v>98</v>
      </c>
      <c r="M98" s="79"/>
      <c r="N98" s="73"/>
      <c r="O98" s="81" t="s">
        <v>423</v>
      </c>
      <c r="P98" s="83">
        <v>44089.933854166666</v>
      </c>
      <c r="Q98" s="81" t="s">
        <v>425</v>
      </c>
      <c r="R98" s="85" t="str">
        <f>HYPERLINK("https://mkto.cisco.com/devnet-create.html?utm_campaign=devnetcreate21&amp;utm_source=mediabuy&amp;utm_medium=ptwitter-dn-africa")</f>
        <v>https://mkto.cisco.com/devnet-create.html?utm_campaign=devnetcreate21&amp;utm_source=mediabuy&amp;utm_medium=ptwitter-dn-africa</v>
      </c>
      <c r="S98" s="81" t="s">
        <v>427</v>
      </c>
      <c r="T98" s="81" t="s">
        <v>429</v>
      </c>
      <c r="U98" s="81"/>
      <c r="V98" s="85" t="str">
        <f>HYPERLINK("https://pbs.twimg.com/profile_images/1316415976821358599/Lmkrue2I_normal.jpg")</f>
        <v>https://pbs.twimg.com/profile_images/1316415976821358599/Lmkrue2I_normal.jpg</v>
      </c>
      <c r="W98" s="83">
        <v>44089.933854166666</v>
      </c>
      <c r="X98" s="87">
        <v>44089</v>
      </c>
      <c r="Y98" s="89" t="s">
        <v>524</v>
      </c>
      <c r="Z98" s="85" t="str">
        <f>HYPERLINK("https://twitter.com/pro_ahmad_/status/1305996002785193984")</f>
        <v>https://twitter.com/pro_ahmad_/status/1305996002785193984</v>
      </c>
      <c r="AA98" s="81"/>
      <c r="AB98" s="81"/>
      <c r="AC98" s="89" t="s">
        <v>713</v>
      </c>
      <c r="AD98" s="81"/>
      <c r="AE98" s="81" t="b">
        <v>0</v>
      </c>
      <c r="AF98" s="81">
        <v>0</v>
      </c>
      <c r="AG98" s="89" t="s">
        <v>809</v>
      </c>
      <c r="AH98" s="81" t="b">
        <v>0</v>
      </c>
      <c r="AI98" s="81" t="s">
        <v>810</v>
      </c>
      <c r="AJ98" s="81"/>
      <c r="AK98" s="89" t="s">
        <v>809</v>
      </c>
      <c r="AL98" s="81" t="b">
        <v>0</v>
      </c>
      <c r="AM98" s="81">
        <v>245</v>
      </c>
      <c r="AN98" s="89" t="s">
        <v>806</v>
      </c>
      <c r="AO98" s="81" t="s">
        <v>815</v>
      </c>
      <c r="AP98" s="81" t="b">
        <v>0</v>
      </c>
      <c r="AQ98" s="89" t="s">
        <v>806</v>
      </c>
      <c r="AR98" s="81"/>
      <c r="AS98" s="81">
        <v>1</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v>1</v>
      </c>
      <c r="BG98" s="50">
        <v>2.5</v>
      </c>
      <c r="BH98" s="49">
        <v>0</v>
      </c>
      <c r="BI98" s="50">
        <v>0</v>
      </c>
      <c r="BJ98" s="49">
        <v>0</v>
      </c>
      <c r="BK98" s="50">
        <v>0</v>
      </c>
      <c r="BL98" s="49">
        <v>39</v>
      </c>
      <c r="BM98" s="50">
        <v>97.5</v>
      </c>
      <c r="BN98" s="49">
        <v>40</v>
      </c>
    </row>
    <row r="99" spans="1:66" ht="15">
      <c r="A99" s="65" t="s">
        <v>329</v>
      </c>
      <c r="B99" s="65" t="s">
        <v>420</v>
      </c>
      <c r="C99" s="66" t="s">
        <v>9066</v>
      </c>
      <c r="D99" s="67">
        <v>3</v>
      </c>
      <c r="E99" s="68" t="s">
        <v>132</v>
      </c>
      <c r="F99" s="69">
        <v>35</v>
      </c>
      <c r="G99" s="66"/>
      <c r="H99" s="70"/>
      <c r="I99" s="71"/>
      <c r="J99" s="71"/>
      <c r="K99" s="35" t="s">
        <v>65</v>
      </c>
      <c r="L99" s="79">
        <v>99</v>
      </c>
      <c r="M99" s="79"/>
      <c r="N99" s="73"/>
      <c r="O99" s="81" t="s">
        <v>423</v>
      </c>
      <c r="P99" s="83">
        <v>44089.948125</v>
      </c>
      <c r="Q99" s="81" t="s">
        <v>425</v>
      </c>
      <c r="R99" s="85" t="str">
        <f>HYPERLINK("https://mkto.cisco.com/devnet-create.html?utm_campaign=devnetcreate21&amp;utm_source=mediabuy&amp;utm_medium=ptwitter-dn-africa")</f>
        <v>https://mkto.cisco.com/devnet-create.html?utm_campaign=devnetcreate21&amp;utm_source=mediabuy&amp;utm_medium=ptwitter-dn-africa</v>
      </c>
      <c r="S99" s="81" t="s">
        <v>427</v>
      </c>
      <c r="T99" s="81" t="s">
        <v>429</v>
      </c>
      <c r="U99" s="81"/>
      <c r="V99" s="85" t="str">
        <f>HYPERLINK("https://pbs.twimg.com/profile_images/1200766315528704000/jEG6wgzu_normal.jpg")</f>
        <v>https://pbs.twimg.com/profile_images/1200766315528704000/jEG6wgzu_normal.jpg</v>
      </c>
      <c r="W99" s="83">
        <v>44089.948125</v>
      </c>
      <c r="X99" s="87">
        <v>44089</v>
      </c>
      <c r="Y99" s="89" t="s">
        <v>525</v>
      </c>
      <c r="Z99" s="85" t="str">
        <f>HYPERLINK("https://twitter.com/badboyshamo911/status/1306001174106198023")</f>
        <v>https://twitter.com/badboyshamo911/status/1306001174106198023</v>
      </c>
      <c r="AA99" s="81"/>
      <c r="AB99" s="81"/>
      <c r="AC99" s="89" t="s">
        <v>714</v>
      </c>
      <c r="AD99" s="81"/>
      <c r="AE99" s="81" t="b">
        <v>0</v>
      </c>
      <c r="AF99" s="81">
        <v>0</v>
      </c>
      <c r="AG99" s="89" t="s">
        <v>809</v>
      </c>
      <c r="AH99" s="81" t="b">
        <v>0</v>
      </c>
      <c r="AI99" s="81" t="s">
        <v>810</v>
      </c>
      <c r="AJ99" s="81"/>
      <c r="AK99" s="89" t="s">
        <v>809</v>
      </c>
      <c r="AL99" s="81" t="b">
        <v>0</v>
      </c>
      <c r="AM99" s="81">
        <v>245</v>
      </c>
      <c r="AN99" s="89" t="s">
        <v>806</v>
      </c>
      <c r="AO99" s="81" t="s">
        <v>815</v>
      </c>
      <c r="AP99" s="81" t="b">
        <v>0</v>
      </c>
      <c r="AQ99" s="89" t="s">
        <v>806</v>
      </c>
      <c r="AR99" s="81"/>
      <c r="AS99" s="81">
        <v>1</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1</v>
      </c>
      <c r="BG99" s="50">
        <v>2.5</v>
      </c>
      <c r="BH99" s="49">
        <v>0</v>
      </c>
      <c r="BI99" s="50">
        <v>0</v>
      </c>
      <c r="BJ99" s="49">
        <v>0</v>
      </c>
      <c r="BK99" s="50">
        <v>0</v>
      </c>
      <c r="BL99" s="49">
        <v>39</v>
      </c>
      <c r="BM99" s="50">
        <v>97.5</v>
      </c>
      <c r="BN99" s="49">
        <v>40</v>
      </c>
    </row>
    <row r="100" spans="1:66" ht="15">
      <c r="A100" s="65" t="s">
        <v>330</v>
      </c>
      <c r="B100" s="65" t="s">
        <v>420</v>
      </c>
      <c r="C100" s="66" t="s">
        <v>9066</v>
      </c>
      <c r="D100" s="67">
        <v>3</v>
      </c>
      <c r="E100" s="68" t="s">
        <v>132</v>
      </c>
      <c r="F100" s="69">
        <v>35</v>
      </c>
      <c r="G100" s="66"/>
      <c r="H100" s="70"/>
      <c r="I100" s="71"/>
      <c r="J100" s="71"/>
      <c r="K100" s="35" t="s">
        <v>65</v>
      </c>
      <c r="L100" s="79">
        <v>100</v>
      </c>
      <c r="M100" s="79"/>
      <c r="N100" s="73"/>
      <c r="O100" s="81" t="s">
        <v>423</v>
      </c>
      <c r="P100" s="83">
        <v>44089.969143518516</v>
      </c>
      <c r="Q100" s="81" t="s">
        <v>425</v>
      </c>
      <c r="R100" s="85" t="str">
        <f>HYPERLINK("https://mkto.cisco.com/devnet-create.html?utm_campaign=devnetcreate21&amp;utm_source=mediabuy&amp;utm_medium=ptwitter-dn-africa")</f>
        <v>https://mkto.cisco.com/devnet-create.html?utm_campaign=devnetcreate21&amp;utm_source=mediabuy&amp;utm_medium=ptwitter-dn-africa</v>
      </c>
      <c r="S100" s="81" t="s">
        <v>427</v>
      </c>
      <c r="T100" s="81" t="s">
        <v>429</v>
      </c>
      <c r="U100" s="81"/>
      <c r="V100" s="85" t="str">
        <f>HYPERLINK("https://pbs.twimg.com/profile_images/1271789323378135040/5ME_dfoF_normal.jpg")</f>
        <v>https://pbs.twimg.com/profile_images/1271789323378135040/5ME_dfoF_normal.jpg</v>
      </c>
      <c r="W100" s="83">
        <v>44089.969143518516</v>
      </c>
      <c r="X100" s="87">
        <v>44089</v>
      </c>
      <c r="Y100" s="89" t="s">
        <v>526</v>
      </c>
      <c r="Z100" s="85" t="str">
        <f>HYPERLINK("https://twitter.com/sandras65417869/status/1306008788609241089")</f>
        <v>https://twitter.com/sandras65417869/status/1306008788609241089</v>
      </c>
      <c r="AA100" s="81"/>
      <c r="AB100" s="81"/>
      <c r="AC100" s="89" t="s">
        <v>715</v>
      </c>
      <c r="AD100" s="81"/>
      <c r="AE100" s="81" t="b">
        <v>0</v>
      </c>
      <c r="AF100" s="81">
        <v>0</v>
      </c>
      <c r="AG100" s="89" t="s">
        <v>809</v>
      </c>
      <c r="AH100" s="81" t="b">
        <v>0</v>
      </c>
      <c r="AI100" s="81" t="s">
        <v>810</v>
      </c>
      <c r="AJ100" s="81"/>
      <c r="AK100" s="89" t="s">
        <v>809</v>
      </c>
      <c r="AL100" s="81" t="b">
        <v>0</v>
      </c>
      <c r="AM100" s="81">
        <v>245</v>
      </c>
      <c r="AN100" s="89" t="s">
        <v>806</v>
      </c>
      <c r="AO100" s="81" t="s">
        <v>813</v>
      </c>
      <c r="AP100" s="81" t="b">
        <v>0</v>
      </c>
      <c r="AQ100" s="89" t="s">
        <v>806</v>
      </c>
      <c r="AR100" s="81"/>
      <c r="AS100" s="81">
        <v>1</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1</v>
      </c>
      <c r="BG100" s="50">
        <v>2.5</v>
      </c>
      <c r="BH100" s="49">
        <v>0</v>
      </c>
      <c r="BI100" s="50">
        <v>0</v>
      </c>
      <c r="BJ100" s="49">
        <v>0</v>
      </c>
      <c r="BK100" s="50">
        <v>0</v>
      </c>
      <c r="BL100" s="49">
        <v>39</v>
      </c>
      <c r="BM100" s="50">
        <v>97.5</v>
      </c>
      <c r="BN100" s="49">
        <v>40</v>
      </c>
    </row>
    <row r="101" spans="1:66" ht="15">
      <c r="A101" s="65" t="s">
        <v>331</v>
      </c>
      <c r="B101" s="65" t="s">
        <v>420</v>
      </c>
      <c r="C101" s="66" t="s">
        <v>9066</v>
      </c>
      <c r="D101" s="67">
        <v>3</v>
      </c>
      <c r="E101" s="68" t="s">
        <v>132</v>
      </c>
      <c r="F101" s="69">
        <v>35</v>
      </c>
      <c r="G101" s="66"/>
      <c r="H101" s="70"/>
      <c r="I101" s="71"/>
      <c r="J101" s="71"/>
      <c r="K101" s="35" t="s">
        <v>65</v>
      </c>
      <c r="L101" s="79">
        <v>101</v>
      </c>
      <c r="M101" s="79"/>
      <c r="N101" s="73"/>
      <c r="O101" s="81" t="s">
        <v>423</v>
      </c>
      <c r="P101" s="83">
        <v>44089.972407407404</v>
      </c>
      <c r="Q101" s="81" t="s">
        <v>425</v>
      </c>
      <c r="R101" s="85" t="str">
        <f>HYPERLINK("https://mkto.cisco.com/devnet-create.html?utm_campaign=devnetcreate21&amp;utm_source=mediabuy&amp;utm_medium=ptwitter-dn-africa")</f>
        <v>https://mkto.cisco.com/devnet-create.html?utm_campaign=devnetcreate21&amp;utm_source=mediabuy&amp;utm_medium=ptwitter-dn-africa</v>
      </c>
      <c r="S101" s="81" t="s">
        <v>427</v>
      </c>
      <c r="T101" s="81" t="s">
        <v>429</v>
      </c>
      <c r="U101" s="81"/>
      <c r="V101" s="85" t="str">
        <f>HYPERLINK("https://pbs.twimg.com/profile_images/1272473924597698562/G5ThYDtE_normal.jpg")</f>
        <v>https://pbs.twimg.com/profile_images/1272473924597698562/G5ThYDtE_normal.jpg</v>
      </c>
      <c r="W101" s="83">
        <v>44089.972407407404</v>
      </c>
      <c r="X101" s="87">
        <v>44089</v>
      </c>
      <c r="Y101" s="89" t="s">
        <v>527</v>
      </c>
      <c r="Z101" s="85" t="str">
        <f>HYPERLINK("https://twitter.com/everythingghgh/status/1306009973860823040")</f>
        <v>https://twitter.com/everythingghgh/status/1306009973860823040</v>
      </c>
      <c r="AA101" s="81"/>
      <c r="AB101" s="81"/>
      <c r="AC101" s="89" t="s">
        <v>716</v>
      </c>
      <c r="AD101" s="81"/>
      <c r="AE101" s="81" t="b">
        <v>0</v>
      </c>
      <c r="AF101" s="81">
        <v>0</v>
      </c>
      <c r="AG101" s="89" t="s">
        <v>809</v>
      </c>
      <c r="AH101" s="81" t="b">
        <v>0</v>
      </c>
      <c r="AI101" s="81" t="s">
        <v>810</v>
      </c>
      <c r="AJ101" s="81"/>
      <c r="AK101" s="89" t="s">
        <v>809</v>
      </c>
      <c r="AL101" s="81" t="b">
        <v>0</v>
      </c>
      <c r="AM101" s="81">
        <v>245</v>
      </c>
      <c r="AN101" s="89" t="s">
        <v>806</v>
      </c>
      <c r="AO101" s="81" t="s">
        <v>813</v>
      </c>
      <c r="AP101" s="81" t="b">
        <v>0</v>
      </c>
      <c r="AQ101" s="89" t="s">
        <v>806</v>
      </c>
      <c r="AR101" s="81"/>
      <c r="AS101" s="81">
        <v>1</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v>1</v>
      </c>
      <c r="BG101" s="50">
        <v>2.5</v>
      </c>
      <c r="BH101" s="49">
        <v>0</v>
      </c>
      <c r="BI101" s="50">
        <v>0</v>
      </c>
      <c r="BJ101" s="49">
        <v>0</v>
      </c>
      <c r="BK101" s="50">
        <v>0</v>
      </c>
      <c r="BL101" s="49">
        <v>39</v>
      </c>
      <c r="BM101" s="50">
        <v>97.5</v>
      </c>
      <c r="BN101" s="49">
        <v>40</v>
      </c>
    </row>
    <row r="102" spans="1:66" ht="15">
      <c r="A102" s="65" t="s">
        <v>332</v>
      </c>
      <c r="B102" s="65" t="s">
        <v>420</v>
      </c>
      <c r="C102" s="66" t="s">
        <v>9066</v>
      </c>
      <c r="D102" s="67">
        <v>3</v>
      </c>
      <c r="E102" s="68" t="s">
        <v>132</v>
      </c>
      <c r="F102" s="69">
        <v>35</v>
      </c>
      <c r="G102" s="66"/>
      <c r="H102" s="70"/>
      <c r="I102" s="71"/>
      <c r="J102" s="71"/>
      <c r="K102" s="35" t="s">
        <v>65</v>
      </c>
      <c r="L102" s="79">
        <v>102</v>
      </c>
      <c r="M102" s="79"/>
      <c r="N102" s="73"/>
      <c r="O102" s="81" t="s">
        <v>423</v>
      </c>
      <c r="P102" s="83">
        <v>44089.972453703704</v>
      </c>
      <c r="Q102" s="81" t="s">
        <v>425</v>
      </c>
      <c r="R102" s="85" t="str">
        <f>HYPERLINK("https://mkto.cisco.com/devnet-create.html?utm_campaign=devnetcreate21&amp;utm_source=mediabuy&amp;utm_medium=ptwitter-dn-africa")</f>
        <v>https://mkto.cisco.com/devnet-create.html?utm_campaign=devnetcreate21&amp;utm_source=mediabuy&amp;utm_medium=ptwitter-dn-africa</v>
      </c>
      <c r="S102" s="81" t="s">
        <v>427</v>
      </c>
      <c r="T102" s="81" t="s">
        <v>429</v>
      </c>
      <c r="U102" s="81"/>
      <c r="V102" s="85" t="str">
        <f>HYPERLINK("https://pbs.twimg.com/profile_images/1298333206891114496/DoWV1IXV_normal.jpg")</f>
        <v>https://pbs.twimg.com/profile_images/1298333206891114496/DoWV1IXV_normal.jpg</v>
      </c>
      <c r="W102" s="83">
        <v>44089.972453703704</v>
      </c>
      <c r="X102" s="87">
        <v>44089</v>
      </c>
      <c r="Y102" s="89" t="s">
        <v>528</v>
      </c>
      <c r="Z102" s="85" t="str">
        <f>HYPERLINK("https://twitter.com/cradle08484711/status/1306009988251484163")</f>
        <v>https://twitter.com/cradle08484711/status/1306009988251484163</v>
      </c>
      <c r="AA102" s="81"/>
      <c r="AB102" s="81"/>
      <c r="AC102" s="89" t="s">
        <v>717</v>
      </c>
      <c r="AD102" s="81"/>
      <c r="AE102" s="81" t="b">
        <v>0</v>
      </c>
      <c r="AF102" s="81">
        <v>0</v>
      </c>
      <c r="AG102" s="89" t="s">
        <v>809</v>
      </c>
      <c r="AH102" s="81" t="b">
        <v>0</v>
      </c>
      <c r="AI102" s="81" t="s">
        <v>810</v>
      </c>
      <c r="AJ102" s="81"/>
      <c r="AK102" s="89" t="s">
        <v>809</v>
      </c>
      <c r="AL102" s="81" t="b">
        <v>0</v>
      </c>
      <c r="AM102" s="81">
        <v>245</v>
      </c>
      <c r="AN102" s="89" t="s">
        <v>806</v>
      </c>
      <c r="AO102" s="81" t="s">
        <v>813</v>
      </c>
      <c r="AP102" s="81" t="b">
        <v>0</v>
      </c>
      <c r="AQ102" s="89" t="s">
        <v>806</v>
      </c>
      <c r="AR102" s="81"/>
      <c r="AS102" s="81">
        <v>1</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1</v>
      </c>
      <c r="BG102" s="50">
        <v>2.5</v>
      </c>
      <c r="BH102" s="49">
        <v>0</v>
      </c>
      <c r="BI102" s="50">
        <v>0</v>
      </c>
      <c r="BJ102" s="49">
        <v>0</v>
      </c>
      <c r="BK102" s="50">
        <v>0</v>
      </c>
      <c r="BL102" s="49">
        <v>39</v>
      </c>
      <c r="BM102" s="50">
        <v>97.5</v>
      </c>
      <c r="BN102" s="49">
        <v>40</v>
      </c>
    </row>
    <row r="103" spans="1:66" ht="15">
      <c r="A103" s="65" t="s">
        <v>333</v>
      </c>
      <c r="B103" s="65" t="s">
        <v>420</v>
      </c>
      <c r="C103" s="66" t="s">
        <v>9066</v>
      </c>
      <c r="D103" s="67">
        <v>3</v>
      </c>
      <c r="E103" s="68" t="s">
        <v>132</v>
      </c>
      <c r="F103" s="69">
        <v>35</v>
      </c>
      <c r="G103" s="66"/>
      <c r="H103" s="70"/>
      <c r="I103" s="71"/>
      <c r="J103" s="71"/>
      <c r="K103" s="35" t="s">
        <v>65</v>
      </c>
      <c r="L103" s="79">
        <v>103</v>
      </c>
      <c r="M103" s="79"/>
      <c r="N103" s="73"/>
      <c r="O103" s="81" t="s">
        <v>423</v>
      </c>
      <c r="P103" s="83">
        <v>44090.00340277778</v>
      </c>
      <c r="Q103" s="81" t="s">
        <v>425</v>
      </c>
      <c r="R103" s="85" t="str">
        <f>HYPERLINK("https://mkto.cisco.com/devnet-create.html?utm_campaign=devnetcreate21&amp;utm_source=mediabuy&amp;utm_medium=ptwitter-dn-africa")</f>
        <v>https://mkto.cisco.com/devnet-create.html?utm_campaign=devnetcreate21&amp;utm_source=mediabuy&amp;utm_medium=ptwitter-dn-africa</v>
      </c>
      <c r="S103" s="81" t="s">
        <v>427</v>
      </c>
      <c r="T103" s="81" t="s">
        <v>429</v>
      </c>
      <c r="U103" s="81"/>
      <c r="V103" s="85" t="str">
        <f>HYPERLINK("https://pbs.twimg.com/profile_images/1270775946249977858/OQbjPIfS_normal.jpg")</f>
        <v>https://pbs.twimg.com/profile_images/1270775946249977858/OQbjPIfS_normal.jpg</v>
      </c>
      <c r="W103" s="83">
        <v>44090.00340277778</v>
      </c>
      <c r="X103" s="87">
        <v>44090</v>
      </c>
      <c r="Y103" s="89" t="s">
        <v>529</v>
      </c>
      <c r="Z103" s="85" t="str">
        <f>HYPERLINK("https://twitter.com/theophilusagbo7/status/1306021202566221824")</f>
        <v>https://twitter.com/theophilusagbo7/status/1306021202566221824</v>
      </c>
      <c r="AA103" s="81"/>
      <c r="AB103" s="81"/>
      <c r="AC103" s="89" t="s">
        <v>718</v>
      </c>
      <c r="AD103" s="81"/>
      <c r="AE103" s="81" t="b">
        <v>0</v>
      </c>
      <c r="AF103" s="81">
        <v>0</v>
      </c>
      <c r="AG103" s="89" t="s">
        <v>809</v>
      </c>
      <c r="AH103" s="81" t="b">
        <v>0</v>
      </c>
      <c r="AI103" s="81" t="s">
        <v>810</v>
      </c>
      <c r="AJ103" s="81"/>
      <c r="AK103" s="89" t="s">
        <v>809</v>
      </c>
      <c r="AL103" s="81" t="b">
        <v>0</v>
      </c>
      <c r="AM103" s="81">
        <v>245</v>
      </c>
      <c r="AN103" s="89" t="s">
        <v>806</v>
      </c>
      <c r="AO103" s="81" t="s">
        <v>813</v>
      </c>
      <c r="AP103" s="81" t="b">
        <v>0</v>
      </c>
      <c r="AQ103" s="89" t="s">
        <v>806</v>
      </c>
      <c r="AR103" s="81"/>
      <c r="AS103" s="81">
        <v>1</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1</v>
      </c>
      <c r="BG103" s="50">
        <v>2.5</v>
      </c>
      <c r="BH103" s="49">
        <v>0</v>
      </c>
      <c r="BI103" s="50">
        <v>0</v>
      </c>
      <c r="BJ103" s="49">
        <v>0</v>
      </c>
      <c r="BK103" s="50">
        <v>0</v>
      </c>
      <c r="BL103" s="49">
        <v>39</v>
      </c>
      <c r="BM103" s="50">
        <v>97.5</v>
      </c>
      <c r="BN103" s="49">
        <v>40</v>
      </c>
    </row>
    <row r="104" spans="1:66" ht="15">
      <c r="A104" s="65" t="s">
        <v>334</v>
      </c>
      <c r="B104" s="65" t="s">
        <v>420</v>
      </c>
      <c r="C104" s="66" t="s">
        <v>9066</v>
      </c>
      <c r="D104" s="67">
        <v>3</v>
      </c>
      <c r="E104" s="68" t="s">
        <v>132</v>
      </c>
      <c r="F104" s="69">
        <v>35</v>
      </c>
      <c r="G104" s="66"/>
      <c r="H104" s="70"/>
      <c r="I104" s="71"/>
      <c r="J104" s="71"/>
      <c r="K104" s="35" t="s">
        <v>65</v>
      </c>
      <c r="L104" s="79">
        <v>104</v>
      </c>
      <c r="M104" s="79"/>
      <c r="N104" s="73"/>
      <c r="O104" s="81" t="s">
        <v>423</v>
      </c>
      <c r="P104" s="83">
        <v>44090.10041666667</v>
      </c>
      <c r="Q104" s="81" t="s">
        <v>425</v>
      </c>
      <c r="R104" s="85" t="str">
        <f>HYPERLINK("https://mkto.cisco.com/devnet-create.html?utm_campaign=devnetcreate21&amp;utm_source=mediabuy&amp;utm_medium=ptwitter-dn-africa")</f>
        <v>https://mkto.cisco.com/devnet-create.html?utm_campaign=devnetcreate21&amp;utm_source=mediabuy&amp;utm_medium=ptwitter-dn-africa</v>
      </c>
      <c r="S104" s="81" t="s">
        <v>427</v>
      </c>
      <c r="T104" s="81" t="s">
        <v>429</v>
      </c>
      <c r="U104" s="81"/>
      <c r="V104" s="85" t="str">
        <f>HYPERLINK("https://pbs.twimg.com/profile_images/1171741502336360448/VidNsciV_normal.jpg")</f>
        <v>https://pbs.twimg.com/profile_images/1171741502336360448/VidNsciV_normal.jpg</v>
      </c>
      <c r="W104" s="83">
        <v>44090.10041666667</v>
      </c>
      <c r="X104" s="87">
        <v>44090</v>
      </c>
      <c r="Y104" s="89" t="s">
        <v>530</v>
      </c>
      <c r="Z104" s="85" t="str">
        <f>HYPERLINK("https://twitter.com/wegomakeit/status/1306056359549509632")</f>
        <v>https://twitter.com/wegomakeit/status/1306056359549509632</v>
      </c>
      <c r="AA104" s="81"/>
      <c r="AB104" s="81"/>
      <c r="AC104" s="89" t="s">
        <v>719</v>
      </c>
      <c r="AD104" s="81"/>
      <c r="AE104" s="81" t="b">
        <v>0</v>
      </c>
      <c r="AF104" s="81">
        <v>0</v>
      </c>
      <c r="AG104" s="89" t="s">
        <v>809</v>
      </c>
      <c r="AH104" s="81" t="b">
        <v>0</v>
      </c>
      <c r="AI104" s="81" t="s">
        <v>810</v>
      </c>
      <c r="AJ104" s="81"/>
      <c r="AK104" s="89" t="s">
        <v>809</v>
      </c>
      <c r="AL104" s="81" t="b">
        <v>0</v>
      </c>
      <c r="AM104" s="81">
        <v>245</v>
      </c>
      <c r="AN104" s="89" t="s">
        <v>806</v>
      </c>
      <c r="AO104" s="81" t="s">
        <v>815</v>
      </c>
      <c r="AP104" s="81" t="b">
        <v>0</v>
      </c>
      <c r="AQ104" s="89" t="s">
        <v>806</v>
      </c>
      <c r="AR104" s="81"/>
      <c r="AS104" s="81">
        <v>1</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1</v>
      </c>
      <c r="BG104" s="50">
        <v>2.5</v>
      </c>
      <c r="BH104" s="49">
        <v>0</v>
      </c>
      <c r="BI104" s="50">
        <v>0</v>
      </c>
      <c r="BJ104" s="49">
        <v>0</v>
      </c>
      <c r="BK104" s="50">
        <v>0</v>
      </c>
      <c r="BL104" s="49">
        <v>39</v>
      </c>
      <c r="BM104" s="50">
        <v>97.5</v>
      </c>
      <c r="BN104" s="49">
        <v>40</v>
      </c>
    </row>
    <row r="105" spans="1:66" ht="15">
      <c r="A105" s="65" t="s">
        <v>335</v>
      </c>
      <c r="B105" s="65" t="s">
        <v>420</v>
      </c>
      <c r="C105" s="66" t="s">
        <v>9066</v>
      </c>
      <c r="D105" s="67">
        <v>3</v>
      </c>
      <c r="E105" s="68" t="s">
        <v>132</v>
      </c>
      <c r="F105" s="69">
        <v>35</v>
      </c>
      <c r="G105" s="66"/>
      <c r="H105" s="70"/>
      <c r="I105" s="71"/>
      <c r="J105" s="71"/>
      <c r="K105" s="35" t="s">
        <v>65</v>
      </c>
      <c r="L105" s="79">
        <v>105</v>
      </c>
      <c r="M105" s="79"/>
      <c r="N105" s="73"/>
      <c r="O105" s="81" t="s">
        <v>423</v>
      </c>
      <c r="P105" s="83">
        <v>44090.144849537035</v>
      </c>
      <c r="Q105" s="81" t="s">
        <v>425</v>
      </c>
      <c r="R105" s="85" t="str">
        <f>HYPERLINK("https://mkto.cisco.com/devnet-create.html?utm_campaign=devnetcreate21&amp;utm_source=mediabuy&amp;utm_medium=ptwitter-dn-africa")</f>
        <v>https://mkto.cisco.com/devnet-create.html?utm_campaign=devnetcreate21&amp;utm_source=mediabuy&amp;utm_medium=ptwitter-dn-africa</v>
      </c>
      <c r="S105" s="81" t="s">
        <v>427</v>
      </c>
      <c r="T105" s="81" t="s">
        <v>429</v>
      </c>
      <c r="U105" s="81"/>
      <c r="V105" s="85" t="str">
        <f>HYPERLINK("https://pbs.twimg.com/profile_images/1137404982788014080/tYFOzETN_normal.jpg")</f>
        <v>https://pbs.twimg.com/profile_images/1137404982788014080/tYFOzETN_normal.jpg</v>
      </c>
      <c r="W105" s="83">
        <v>44090.144849537035</v>
      </c>
      <c r="X105" s="87">
        <v>44090</v>
      </c>
      <c r="Y105" s="89" t="s">
        <v>531</v>
      </c>
      <c r="Z105" s="85" t="str">
        <f>HYPERLINK("https://twitter.com/bradley_saili/status/1306072461872594945")</f>
        <v>https://twitter.com/bradley_saili/status/1306072461872594945</v>
      </c>
      <c r="AA105" s="81"/>
      <c r="AB105" s="81"/>
      <c r="AC105" s="89" t="s">
        <v>720</v>
      </c>
      <c r="AD105" s="81"/>
      <c r="AE105" s="81" t="b">
        <v>0</v>
      </c>
      <c r="AF105" s="81">
        <v>0</v>
      </c>
      <c r="AG105" s="89" t="s">
        <v>809</v>
      </c>
      <c r="AH105" s="81" t="b">
        <v>0</v>
      </c>
      <c r="AI105" s="81" t="s">
        <v>810</v>
      </c>
      <c r="AJ105" s="81"/>
      <c r="AK105" s="89" t="s">
        <v>809</v>
      </c>
      <c r="AL105" s="81" t="b">
        <v>0</v>
      </c>
      <c r="AM105" s="81">
        <v>245</v>
      </c>
      <c r="AN105" s="89" t="s">
        <v>806</v>
      </c>
      <c r="AO105" s="81" t="s">
        <v>813</v>
      </c>
      <c r="AP105" s="81" t="b">
        <v>0</v>
      </c>
      <c r="AQ105" s="89" t="s">
        <v>806</v>
      </c>
      <c r="AR105" s="81"/>
      <c r="AS105" s="81">
        <v>1</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v>1</v>
      </c>
      <c r="BG105" s="50">
        <v>2.5</v>
      </c>
      <c r="BH105" s="49">
        <v>0</v>
      </c>
      <c r="BI105" s="50">
        <v>0</v>
      </c>
      <c r="BJ105" s="49">
        <v>0</v>
      </c>
      <c r="BK105" s="50">
        <v>0</v>
      </c>
      <c r="BL105" s="49">
        <v>39</v>
      </c>
      <c r="BM105" s="50">
        <v>97.5</v>
      </c>
      <c r="BN105" s="49">
        <v>40</v>
      </c>
    </row>
    <row r="106" spans="1:66" ht="15">
      <c r="A106" s="65" t="s">
        <v>336</v>
      </c>
      <c r="B106" s="65" t="s">
        <v>420</v>
      </c>
      <c r="C106" s="66" t="s">
        <v>9066</v>
      </c>
      <c r="D106" s="67">
        <v>3</v>
      </c>
      <c r="E106" s="68" t="s">
        <v>132</v>
      </c>
      <c r="F106" s="69">
        <v>35</v>
      </c>
      <c r="G106" s="66"/>
      <c r="H106" s="70"/>
      <c r="I106" s="71"/>
      <c r="J106" s="71"/>
      <c r="K106" s="35" t="s">
        <v>65</v>
      </c>
      <c r="L106" s="79">
        <v>106</v>
      </c>
      <c r="M106" s="79"/>
      <c r="N106" s="73"/>
      <c r="O106" s="81" t="s">
        <v>423</v>
      </c>
      <c r="P106" s="83">
        <v>44090.16694444444</v>
      </c>
      <c r="Q106" s="81" t="s">
        <v>425</v>
      </c>
      <c r="R106" s="85" t="str">
        <f>HYPERLINK("https://mkto.cisco.com/devnet-create.html?utm_campaign=devnetcreate21&amp;utm_source=mediabuy&amp;utm_medium=ptwitter-dn-africa")</f>
        <v>https://mkto.cisco.com/devnet-create.html?utm_campaign=devnetcreate21&amp;utm_source=mediabuy&amp;utm_medium=ptwitter-dn-africa</v>
      </c>
      <c r="S106" s="81" t="s">
        <v>427</v>
      </c>
      <c r="T106" s="81" t="s">
        <v>429</v>
      </c>
      <c r="U106" s="81"/>
      <c r="V106" s="85" t="str">
        <f>HYPERLINK("https://pbs.twimg.com/profile_images/1307064370682376192/Si8q7Bzp_normal.jpg")</f>
        <v>https://pbs.twimg.com/profile_images/1307064370682376192/Si8q7Bzp_normal.jpg</v>
      </c>
      <c r="W106" s="83">
        <v>44090.16694444444</v>
      </c>
      <c r="X106" s="87">
        <v>44090</v>
      </c>
      <c r="Y106" s="89" t="s">
        <v>532</v>
      </c>
      <c r="Z106" s="85" t="str">
        <f>HYPERLINK("https://twitter.com/remajac87142097/status/1306080471894437892")</f>
        <v>https://twitter.com/remajac87142097/status/1306080471894437892</v>
      </c>
      <c r="AA106" s="81"/>
      <c r="AB106" s="81"/>
      <c r="AC106" s="89" t="s">
        <v>721</v>
      </c>
      <c r="AD106" s="81"/>
      <c r="AE106" s="81" t="b">
        <v>0</v>
      </c>
      <c r="AF106" s="81">
        <v>0</v>
      </c>
      <c r="AG106" s="89" t="s">
        <v>809</v>
      </c>
      <c r="AH106" s="81" t="b">
        <v>0</v>
      </c>
      <c r="AI106" s="81" t="s">
        <v>810</v>
      </c>
      <c r="AJ106" s="81"/>
      <c r="AK106" s="89" t="s">
        <v>809</v>
      </c>
      <c r="AL106" s="81" t="b">
        <v>0</v>
      </c>
      <c r="AM106" s="81">
        <v>245</v>
      </c>
      <c r="AN106" s="89" t="s">
        <v>806</v>
      </c>
      <c r="AO106" s="81" t="s">
        <v>813</v>
      </c>
      <c r="AP106" s="81" t="b">
        <v>0</v>
      </c>
      <c r="AQ106" s="89" t="s">
        <v>806</v>
      </c>
      <c r="AR106" s="81"/>
      <c r="AS106" s="81">
        <v>1</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v>1</v>
      </c>
      <c r="BG106" s="50">
        <v>2.5</v>
      </c>
      <c r="BH106" s="49">
        <v>0</v>
      </c>
      <c r="BI106" s="50">
        <v>0</v>
      </c>
      <c r="BJ106" s="49">
        <v>0</v>
      </c>
      <c r="BK106" s="50">
        <v>0</v>
      </c>
      <c r="BL106" s="49">
        <v>39</v>
      </c>
      <c r="BM106" s="50">
        <v>97.5</v>
      </c>
      <c r="BN106" s="49">
        <v>40</v>
      </c>
    </row>
    <row r="107" spans="1:66" ht="15">
      <c r="A107" s="65" t="s">
        <v>337</v>
      </c>
      <c r="B107" s="65" t="s">
        <v>420</v>
      </c>
      <c r="C107" s="66" t="s">
        <v>9066</v>
      </c>
      <c r="D107" s="67">
        <v>3</v>
      </c>
      <c r="E107" s="68" t="s">
        <v>132</v>
      </c>
      <c r="F107" s="69">
        <v>35</v>
      </c>
      <c r="G107" s="66"/>
      <c r="H107" s="70"/>
      <c r="I107" s="71"/>
      <c r="J107" s="71"/>
      <c r="K107" s="35" t="s">
        <v>65</v>
      </c>
      <c r="L107" s="79">
        <v>107</v>
      </c>
      <c r="M107" s="79"/>
      <c r="N107" s="73"/>
      <c r="O107" s="81" t="s">
        <v>423</v>
      </c>
      <c r="P107" s="83">
        <v>44090.19664351852</v>
      </c>
      <c r="Q107" s="81" t="s">
        <v>425</v>
      </c>
      <c r="R107" s="85" t="str">
        <f>HYPERLINK("https://mkto.cisco.com/devnet-create.html?utm_campaign=devnetcreate21&amp;utm_source=mediabuy&amp;utm_medium=ptwitter-dn-africa")</f>
        <v>https://mkto.cisco.com/devnet-create.html?utm_campaign=devnetcreate21&amp;utm_source=mediabuy&amp;utm_medium=ptwitter-dn-africa</v>
      </c>
      <c r="S107" s="81" t="s">
        <v>427</v>
      </c>
      <c r="T107" s="81" t="s">
        <v>429</v>
      </c>
      <c r="U107" s="81"/>
      <c r="V107" s="85" t="str">
        <f>HYPERLINK("https://pbs.twimg.com/profile_images/1258245345840152576/IcHs0gnB_normal.jpg")</f>
        <v>https://pbs.twimg.com/profile_images/1258245345840152576/IcHs0gnB_normal.jpg</v>
      </c>
      <c r="W107" s="83">
        <v>44090.19664351852</v>
      </c>
      <c r="X107" s="87">
        <v>44090</v>
      </c>
      <c r="Y107" s="89" t="s">
        <v>533</v>
      </c>
      <c r="Z107" s="85" t="str">
        <f>HYPERLINK("https://twitter.com/blessing_oe/status/1306091232662347776")</f>
        <v>https://twitter.com/blessing_oe/status/1306091232662347776</v>
      </c>
      <c r="AA107" s="81"/>
      <c r="AB107" s="81"/>
      <c r="AC107" s="89" t="s">
        <v>722</v>
      </c>
      <c r="AD107" s="81"/>
      <c r="AE107" s="81" t="b">
        <v>0</v>
      </c>
      <c r="AF107" s="81">
        <v>0</v>
      </c>
      <c r="AG107" s="89" t="s">
        <v>809</v>
      </c>
      <c r="AH107" s="81" t="b">
        <v>0</v>
      </c>
      <c r="AI107" s="81" t="s">
        <v>810</v>
      </c>
      <c r="AJ107" s="81"/>
      <c r="AK107" s="89" t="s">
        <v>809</v>
      </c>
      <c r="AL107" s="81" t="b">
        <v>0</v>
      </c>
      <c r="AM107" s="81">
        <v>245</v>
      </c>
      <c r="AN107" s="89" t="s">
        <v>806</v>
      </c>
      <c r="AO107" s="81" t="s">
        <v>814</v>
      </c>
      <c r="AP107" s="81" t="b">
        <v>0</v>
      </c>
      <c r="AQ107" s="89" t="s">
        <v>806</v>
      </c>
      <c r="AR107" s="81"/>
      <c r="AS107" s="81">
        <v>1</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1</v>
      </c>
      <c r="BG107" s="50">
        <v>2.5</v>
      </c>
      <c r="BH107" s="49">
        <v>0</v>
      </c>
      <c r="BI107" s="50">
        <v>0</v>
      </c>
      <c r="BJ107" s="49">
        <v>0</v>
      </c>
      <c r="BK107" s="50">
        <v>0</v>
      </c>
      <c r="BL107" s="49">
        <v>39</v>
      </c>
      <c r="BM107" s="50">
        <v>97.5</v>
      </c>
      <c r="BN107" s="49">
        <v>40</v>
      </c>
    </row>
    <row r="108" spans="1:66" ht="15">
      <c r="A108" s="65" t="s">
        <v>338</v>
      </c>
      <c r="B108" s="65" t="s">
        <v>420</v>
      </c>
      <c r="C108" s="66" t="s">
        <v>9066</v>
      </c>
      <c r="D108" s="67">
        <v>3</v>
      </c>
      <c r="E108" s="68" t="s">
        <v>132</v>
      </c>
      <c r="F108" s="69">
        <v>35</v>
      </c>
      <c r="G108" s="66"/>
      <c r="H108" s="70"/>
      <c r="I108" s="71"/>
      <c r="J108" s="71"/>
      <c r="K108" s="35" t="s">
        <v>65</v>
      </c>
      <c r="L108" s="79">
        <v>108</v>
      </c>
      <c r="M108" s="79"/>
      <c r="N108" s="73"/>
      <c r="O108" s="81" t="s">
        <v>423</v>
      </c>
      <c r="P108" s="83">
        <v>44090.26084490741</v>
      </c>
      <c r="Q108" s="81" t="s">
        <v>425</v>
      </c>
      <c r="R108" s="85" t="str">
        <f>HYPERLINK("https://mkto.cisco.com/devnet-create.html?utm_campaign=devnetcreate21&amp;utm_source=mediabuy&amp;utm_medium=ptwitter-dn-africa")</f>
        <v>https://mkto.cisco.com/devnet-create.html?utm_campaign=devnetcreate21&amp;utm_source=mediabuy&amp;utm_medium=ptwitter-dn-africa</v>
      </c>
      <c r="S108" s="81" t="s">
        <v>427</v>
      </c>
      <c r="T108" s="81" t="s">
        <v>429</v>
      </c>
      <c r="U108" s="81"/>
      <c r="V108" s="85" t="str">
        <f>HYPERLINK("https://pbs.twimg.com/profile_images/1244171911258607617/eaa83rKF_normal.jpg")</f>
        <v>https://pbs.twimg.com/profile_images/1244171911258607617/eaa83rKF_normal.jpg</v>
      </c>
      <c r="W108" s="83">
        <v>44090.26084490741</v>
      </c>
      <c r="X108" s="87">
        <v>44090</v>
      </c>
      <c r="Y108" s="89" t="s">
        <v>534</v>
      </c>
      <c r="Z108" s="85" t="str">
        <f>HYPERLINK("https://twitter.com/jignesh_bhudiya/status/1306114498936352768")</f>
        <v>https://twitter.com/jignesh_bhudiya/status/1306114498936352768</v>
      </c>
      <c r="AA108" s="81"/>
      <c r="AB108" s="81"/>
      <c r="AC108" s="89" t="s">
        <v>723</v>
      </c>
      <c r="AD108" s="81"/>
      <c r="AE108" s="81" t="b">
        <v>0</v>
      </c>
      <c r="AF108" s="81">
        <v>0</v>
      </c>
      <c r="AG108" s="89" t="s">
        <v>809</v>
      </c>
      <c r="AH108" s="81" t="b">
        <v>0</v>
      </c>
      <c r="AI108" s="81" t="s">
        <v>810</v>
      </c>
      <c r="AJ108" s="81"/>
      <c r="AK108" s="89" t="s">
        <v>809</v>
      </c>
      <c r="AL108" s="81" t="b">
        <v>0</v>
      </c>
      <c r="AM108" s="81">
        <v>245</v>
      </c>
      <c r="AN108" s="89" t="s">
        <v>806</v>
      </c>
      <c r="AO108" s="81" t="s">
        <v>813</v>
      </c>
      <c r="AP108" s="81" t="b">
        <v>0</v>
      </c>
      <c r="AQ108" s="89" t="s">
        <v>806</v>
      </c>
      <c r="AR108" s="81"/>
      <c r="AS108" s="81">
        <v>1</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v>1</v>
      </c>
      <c r="BG108" s="50">
        <v>2.5</v>
      </c>
      <c r="BH108" s="49">
        <v>0</v>
      </c>
      <c r="BI108" s="50">
        <v>0</v>
      </c>
      <c r="BJ108" s="49">
        <v>0</v>
      </c>
      <c r="BK108" s="50">
        <v>0</v>
      </c>
      <c r="BL108" s="49">
        <v>39</v>
      </c>
      <c r="BM108" s="50">
        <v>97.5</v>
      </c>
      <c r="BN108" s="49">
        <v>40</v>
      </c>
    </row>
    <row r="109" spans="1:66" ht="15">
      <c r="A109" s="65" t="s">
        <v>339</v>
      </c>
      <c r="B109" s="65" t="s">
        <v>420</v>
      </c>
      <c r="C109" s="66" t="s">
        <v>9066</v>
      </c>
      <c r="D109" s="67">
        <v>3</v>
      </c>
      <c r="E109" s="68" t="s">
        <v>132</v>
      </c>
      <c r="F109" s="69">
        <v>35</v>
      </c>
      <c r="G109" s="66"/>
      <c r="H109" s="70"/>
      <c r="I109" s="71"/>
      <c r="J109" s="71"/>
      <c r="K109" s="35" t="s">
        <v>65</v>
      </c>
      <c r="L109" s="79">
        <v>109</v>
      </c>
      <c r="M109" s="79"/>
      <c r="N109" s="73"/>
      <c r="O109" s="81" t="s">
        <v>423</v>
      </c>
      <c r="P109" s="83">
        <v>44090.27049768518</v>
      </c>
      <c r="Q109" s="81" t="s">
        <v>425</v>
      </c>
      <c r="R109" s="85" t="str">
        <f>HYPERLINK("https://mkto.cisco.com/devnet-create.html?utm_campaign=devnetcreate21&amp;utm_source=mediabuy&amp;utm_medium=ptwitter-dn-africa")</f>
        <v>https://mkto.cisco.com/devnet-create.html?utm_campaign=devnetcreate21&amp;utm_source=mediabuy&amp;utm_medium=ptwitter-dn-africa</v>
      </c>
      <c r="S109" s="81" t="s">
        <v>427</v>
      </c>
      <c r="T109" s="81" t="s">
        <v>429</v>
      </c>
      <c r="U109" s="81"/>
      <c r="V109" s="85" t="str">
        <f>HYPERLINK("https://pbs.twimg.com/profile_images/1302018335484375042/E97T19xN_normal.jpg")</f>
        <v>https://pbs.twimg.com/profile_images/1302018335484375042/E97T19xN_normal.jpg</v>
      </c>
      <c r="W109" s="83">
        <v>44090.27049768518</v>
      </c>
      <c r="X109" s="87">
        <v>44090</v>
      </c>
      <c r="Y109" s="89" t="s">
        <v>535</v>
      </c>
      <c r="Z109" s="85" t="str">
        <f>HYPERLINK("https://twitter.com/mridulkabra/status/1306117997652774918")</f>
        <v>https://twitter.com/mridulkabra/status/1306117997652774918</v>
      </c>
      <c r="AA109" s="81"/>
      <c r="AB109" s="81"/>
      <c r="AC109" s="89" t="s">
        <v>724</v>
      </c>
      <c r="AD109" s="81"/>
      <c r="AE109" s="81" t="b">
        <v>0</v>
      </c>
      <c r="AF109" s="81">
        <v>0</v>
      </c>
      <c r="AG109" s="89" t="s">
        <v>809</v>
      </c>
      <c r="AH109" s="81" t="b">
        <v>0</v>
      </c>
      <c r="AI109" s="81" t="s">
        <v>810</v>
      </c>
      <c r="AJ109" s="81"/>
      <c r="AK109" s="89" t="s">
        <v>809</v>
      </c>
      <c r="AL109" s="81" t="b">
        <v>0</v>
      </c>
      <c r="AM109" s="81">
        <v>245</v>
      </c>
      <c r="AN109" s="89" t="s">
        <v>806</v>
      </c>
      <c r="AO109" s="81" t="s">
        <v>814</v>
      </c>
      <c r="AP109" s="81" t="b">
        <v>0</v>
      </c>
      <c r="AQ109" s="89" t="s">
        <v>806</v>
      </c>
      <c r="AR109" s="81"/>
      <c r="AS109" s="81">
        <v>1</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1</v>
      </c>
      <c r="BG109" s="50">
        <v>2.5</v>
      </c>
      <c r="BH109" s="49">
        <v>0</v>
      </c>
      <c r="BI109" s="50">
        <v>0</v>
      </c>
      <c r="BJ109" s="49">
        <v>0</v>
      </c>
      <c r="BK109" s="50">
        <v>0</v>
      </c>
      <c r="BL109" s="49">
        <v>39</v>
      </c>
      <c r="BM109" s="50">
        <v>97.5</v>
      </c>
      <c r="BN109" s="49">
        <v>40</v>
      </c>
    </row>
    <row r="110" spans="1:66" ht="15">
      <c r="A110" s="65" t="s">
        <v>340</v>
      </c>
      <c r="B110" s="65" t="s">
        <v>420</v>
      </c>
      <c r="C110" s="66" t="s">
        <v>9066</v>
      </c>
      <c r="D110" s="67">
        <v>3</v>
      </c>
      <c r="E110" s="68" t="s">
        <v>132</v>
      </c>
      <c r="F110" s="69">
        <v>35</v>
      </c>
      <c r="G110" s="66"/>
      <c r="H110" s="70"/>
      <c r="I110" s="71"/>
      <c r="J110" s="71"/>
      <c r="K110" s="35" t="s">
        <v>65</v>
      </c>
      <c r="L110" s="79">
        <v>110</v>
      </c>
      <c r="M110" s="79"/>
      <c r="N110" s="73"/>
      <c r="O110" s="81" t="s">
        <v>423</v>
      </c>
      <c r="P110" s="83">
        <v>44090.2794212963</v>
      </c>
      <c r="Q110" s="81" t="s">
        <v>425</v>
      </c>
      <c r="R110" s="85" t="str">
        <f>HYPERLINK("https://mkto.cisco.com/devnet-create.html?utm_campaign=devnetcreate21&amp;utm_source=mediabuy&amp;utm_medium=ptwitter-dn-africa")</f>
        <v>https://mkto.cisco.com/devnet-create.html?utm_campaign=devnetcreate21&amp;utm_source=mediabuy&amp;utm_medium=ptwitter-dn-africa</v>
      </c>
      <c r="S110" s="81" t="s">
        <v>427</v>
      </c>
      <c r="T110" s="81" t="s">
        <v>429</v>
      </c>
      <c r="U110" s="81"/>
      <c r="V110" s="85" t="str">
        <f>HYPERLINK("https://pbs.twimg.com/profile_images/1286054539548930050/WCfjRVkA_normal.jpg")</f>
        <v>https://pbs.twimg.com/profile_images/1286054539548930050/WCfjRVkA_normal.jpg</v>
      </c>
      <c r="W110" s="83">
        <v>44090.2794212963</v>
      </c>
      <c r="X110" s="87">
        <v>44090</v>
      </c>
      <c r="Y110" s="89" t="s">
        <v>536</v>
      </c>
      <c r="Z110" s="85" t="str">
        <f>HYPERLINK("https://twitter.com/pfazamoh/status/1306121228646789121")</f>
        <v>https://twitter.com/pfazamoh/status/1306121228646789121</v>
      </c>
      <c r="AA110" s="81"/>
      <c r="AB110" s="81"/>
      <c r="AC110" s="89" t="s">
        <v>725</v>
      </c>
      <c r="AD110" s="81"/>
      <c r="AE110" s="81" t="b">
        <v>0</v>
      </c>
      <c r="AF110" s="81">
        <v>0</v>
      </c>
      <c r="AG110" s="89" t="s">
        <v>809</v>
      </c>
      <c r="AH110" s="81" t="b">
        <v>0</v>
      </c>
      <c r="AI110" s="81" t="s">
        <v>810</v>
      </c>
      <c r="AJ110" s="81"/>
      <c r="AK110" s="89" t="s">
        <v>809</v>
      </c>
      <c r="AL110" s="81" t="b">
        <v>0</v>
      </c>
      <c r="AM110" s="81">
        <v>245</v>
      </c>
      <c r="AN110" s="89" t="s">
        <v>806</v>
      </c>
      <c r="AO110" s="81" t="s">
        <v>814</v>
      </c>
      <c r="AP110" s="81" t="b">
        <v>0</v>
      </c>
      <c r="AQ110" s="89" t="s">
        <v>806</v>
      </c>
      <c r="AR110" s="81"/>
      <c r="AS110" s="81">
        <v>1</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1</v>
      </c>
      <c r="BG110" s="50">
        <v>2.5</v>
      </c>
      <c r="BH110" s="49">
        <v>0</v>
      </c>
      <c r="BI110" s="50">
        <v>0</v>
      </c>
      <c r="BJ110" s="49">
        <v>0</v>
      </c>
      <c r="BK110" s="50">
        <v>0</v>
      </c>
      <c r="BL110" s="49">
        <v>39</v>
      </c>
      <c r="BM110" s="50">
        <v>97.5</v>
      </c>
      <c r="BN110" s="49">
        <v>40</v>
      </c>
    </row>
    <row r="111" spans="1:66" ht="15">
      <c r="A111" s="65" t="s">
        <v>341</v>
      </c>
      <c r="B111" s="65" t="s">
        <v>420</v>
      </c>
      <c r="C111" s="66" t="s">
        <v>9066</v>
      </c>
      <c r="D111" s="67">
        <v>3</v>
      </c>
      <c r="E111" s="68" t="s">
        <v>132</v>
      </c>
      <c r="F111" s="69">
        <v>35</v>
      </c>
      <c r="G111" s="66"/>
      <c r="H111" s="70"/>
      <c r="I111" s="71"/>
      <c r="J111" s="71"/>
      <c r="K111" s="35" t="s">
        <v>65</v>
      </c>
      <c r="L111" s="79">
        <v>111</v>
      </c>
      <c r="M111" s="79"/>
      <c r="N111" s="73"/>
      <c r="O111" s="81" t="s">
        <v>423</v>
      </c>
      <c r="P111" s="83">
        <v>44090.281331018516</v>
      </c>
      <c r="Q111" s="81" t="s">
        <v>425</v>
      </c>
      <c r="R111" s="85" t="str">
        <f>HYPERLINK("https://mkto.cisco.com/devnet-create.html?utm_campaign=devnetcreate21&amp;utm_source=mediabuy&amp;utm_medium=ptwitter-dn-africa")</f>
        <v>https://mkto.cisco.com/devnet-create.html?utm_campaign=devnetcreate21&amp;utm_source=mediabuy&amp;utm_medium=ptwitter-dn-africa</v>
      </c>
      <c r="S111" s="81" t="s">
        <v>427</v>
      </c>
      <c r="T111" s="81" t="s">
        <v>429</v>
      </c>
      <c r="U111" s="81"/>
      <c r="V111" s="85" t="str">
        <f>HYPERLINK("https://pbs.twimg.com/profile_images/1255278963116650496/rlTZmqUC_normal.jpg")</f>
        <v>https://pbs.twimg.com/profile_images/1255278963116650496/rlTZmqUC_normal.jpg</v>
      </c>
      <c r="W111" s="83">
        <v>44090.281331018516</v>
      </c>
      <c r="X111" s="87">
        <v>44090</v>
      </c>
      <c r="Y111" s="89" t="s">
        <v>537</v>
      </c>
      <c r="Z111" s="85" t="str">
        <f>HYPERLINK("https://twitter.com/_rrw2/status/1306121921461915648")</f>
        <v>https://twitter.com/_rrw2/status/1306121921461915648</v>
      </c>
      <c r="AA111" s="81"/>
      <c r="AB111" s="81"/>
      <c r="AC111" s="89" t="s">
        <v>726</v>
      </c>
      <c r="AD111" s="81"/>
      <c r="AE111" s="81" t="b">
        <v>0</v>
      </c>
      <c r="AF111" s="81">
        <v>0</v>
      </c>
      <c r="AG111" s="89" t="s">
        <v>809</v>
      </c>
      <c r="AH111" s="81" t="b">
        <v>0</v>
      </c>
      <c r="AI111" s="81" t="s">
        <v>810</v>
      </c>
      <c r="AJ111" s="81"/>
      <c r="AK111" s="89" t="s">
        <v>809</v>
      </c>
      <c r="AL111" s="81" t="b">
        <v>0</v>
      </c>
      <c r="AM111" s="81">
        <v>245</v>
      </c>
      <c r="AN111" s="89" t="s">
        <v>806</v>
      </c>
      <c r="AO111" s="81" t="s">
        <v>813</v>
      </c>
      <c r="AP111" s="81" t="b">
        <v>0</v>
      </c>
      <c r="AQ111" s="89" t="s">
        <v>806</v>
      </c>
      <c r="AR111" s="81"/>
      <c r="AS111" s="81">
        <v>1</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1</v>
      </c>
      <c r="BG111" s="50">
        <v>2.5</v>
      </c>
      <c r="BH111" s="49">
        <v>0</v>
      </c>
      <c r="BI111" s="50">
        <v>0</v>
      </c>
      <c r="BJ111" s="49">
        <v>0</v>
      </c>
      <c r="BK111" s="50">
        <v>0</v>
      </c>
      <c r="BL111" s="49">
        <v>39</v>
      </c>
      <c r="BM111" s="50">
        <v>97.5</v>
      </c>
      <c r="BN111" s="49">
        <v>40</v>
      </c>
    </row>
    <row r="112" spans="1:66" ht="15">
      <c r="A112" s="65" t="s">
        <v>342</v>
      </c>
      <c r="B112" s="65" t="s">
        <v>420</v>
      </c>
      <c r="C112" s="66" t="s">
        <v>9066</v>
      </c>
      <c r="D112" s="67">
        <v>3</v>
      </c>
      <c r="E112" s="68" t="s">
        <v>132</v>
      </c>
      <c r="F112" s="69">
        <v>35</v>
      </c>
      <c r="G112" s="66"/>
      <c r="H112" s="70"/>
      <c r="I112" s="71"/>
      <c r="J112" s="71"/>
      <c r="K112" s="35" t="s">
        <v>65</v>
      </c>
      <c r="L112" s="79">
        <v>112</v>
      </c>
      <c r="M112" s="79"/>
      <c r="N112" s="73"/>
      <c r="O112" s="81" t="s">
        <v>423</v>
      </c>
      <c r="P112" s="83">
        <v>44090.283229166664</v>
      </c>
      <c r="Q112" s="81" t="s">
        <v>425</v>
      </c>
      <c r="R112" s="85" t="str">
        <f>HYPERLINK("https://mkto.cisco.com/devnet-create.html?utm_campaign=devnetcreate21&amp;utm_source=mediabuy&amp;utm_medium=ptwitter-dn-africa")</f>
        <v>https://mkto.cisco.com/devnet-create.html?utm_campaign=devnetcreate21&amp;utm_source=mediabuy&amp;utm_medium=ptwitter-dn-africa</v>
      </c>
      <c r="S112" s="81" t="s">
        <v>427</v>
      </c>
      <c r="T112" s="81" t="s">
        <v>429</v>
      </c>
      <c r="U112" s="81"/>
      <c r="V112" s="85" t="str">
        <f>HYPERLINK("https://pbs.twimg.com/profile_images/1227528065904979969/2gmQfnIF_normal.jpg")</f>
        <v>https://pbs.twimg.com/profile_images/1227528065904979969/2gmQfnIF_normal.jpg</v>
      </c>
      <c r="W112" s="83">
        <v>44090.283229166664</v>
      </c>
      <c r="X112" s="87">
        <v>44090</v>
      </c>
      <c r="Y112" s="89" t="s">
        <v>538</v>
      </c>
      <c r="Z112" s="85" t="str">
        <f>HYPERLINK("https://twitter.com/bennkume/status/1306122611911467008")</f>
        <v>https://twitter.com/bennkume/status/1306122611911467008</v>
      </c>
      <c r="AA112" s="81"/>
      <c r="AB112" s="81"/>
      <c r="AC112" s="89" t="s">
        <v>727</v>
      </c>
      <c r="AD112" s="81"/>
      <c r="AE112" s="81" t="b">
        <v>0</v>
      </c>
      <c r="AF112" s="81">
        <v>0</v>
      </c>
      <c r="AG112" s="89" t="s">
        <v>809</v>
      </c>
      <c r="AH112" s="81" t="b">
        <v>0</v>
      </c>
      <c r="AI112" s="81" t="s">
        <v>810</v>
      </c>
      <c r="AJ112" s="81"/>
      <c r="AK112" s="89" t="s">
        <v>809</v>
      </c>
      <c r="AL112" s="81" t="b">
        <v>0</v>
      </c>
      <c r="AM112" s="81">
        <v>245</v>
      </c>
      <c r="AN112" s="89" t="s">
        <v>806</v>
      </c>
      <c r="AO112" s="81" t="s">
        <v>813</v>
      </c>
      <c r="AP112" s="81" t="b">
        <v>0</v>
      </c>
      <c r="AQ112" s="89" t="s">
        <v>806</v>
      </c>
      <c r="AR112" s="81"/>
      <c r="AS112" s="81">
        <v>1</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1</v>
      </c>
      <c r="BG112" s="50">
        <v>2.5</v>
      </c>
      <c r="BH112" s="49">
        <v>0</v>
      </c>
      <c r="BI112" s="50">
        <v>0</v>
      </c>
      <c r="BJ112" s="49">
        <v>0</v>
      </c>
      <c r="BK112" s="50">
        <v>0</v>
      </c>
      <c r="BL112" s="49">
        <v>39</v>
      </c>
      <c r="BM112" s="50">
        <v>97.5</v>
      </c>
      <c r="BN112" s="49">
        <v>40</v>
      </c>
    </row>
    <row r="113" spans="1:66" ht="15">
      <c r="A113" s="65" t="s">
        <v>343</v>
      </c>
      <c r="B113" s="65" t="s">
        <v>420</v>
      </c>
      <c r="C113" s="66" t="s">
        <v>9066</v>
      </c>
      <c r="D113" s="67">
        <v>3</v>
      </c>
      <c r="E113" s="68" t="s">
        <v>132</v>
      </c>
      <c r="F113" s="69">
        <v>35</v>
      </c>
      <c r="G113" s="66"/>
      <c r="H113" s="70"/>
      <c r="I113" s="71"/>
      <c r="J113" s="71"/>
      <c r="K113" s="35" t="s">
        <v>65</v>
      </c>
      <c r="L113" s="79">
        <v>113</v>
      </c>
      <c r="M113" s="79"/>
      <c r="N113" s="73"/>
      <c r="O113" s="81" t="s">
        <v>423</v>
      </c>
      <c r="P113" s="83">
        <v>44090.28806712963</v>
      </c>
      <c r="Q113" s="81" t="s">
        <v>425</v>
      </c>
      <c r="R113" s="85" t="str">
        <f>HYPERLINK("https://mkto.cisco.com/devnet-create.html?utm_campaign=devnetcreate21&amp;utm_source=mediabuy&amp;utm_medium=ptwitter-dn-africa")</f>
        <v>https://mkto.cisco.com/devnet-create.html?utm_campaign=devnetcreate21&amp;utm_source=mediabuy&amp;utm_medium=ptwitter-dn-africa</v>
      </c>
      <c r="S113" s="81" t="s">
        <v>427</v>
      </c>
      <c r="T113" s="81" t="s">
        <v>429</v>
      </c>
      <c r="U113" s="81"/>
      <c r="V113" s="85" t="str">
        <f>HYPERLINK("https://pbs.twimg.com/profile_images/1304573098197495808/kGF5XiRB_normal.jpg")</f>
        <v>https://pbs.twimg.com/profile_images/1304573098197495808/kGF5XiRB_normal.jpg</v>
      </c>
      <c r="W113" s="83">
        <v>44090.28806712963</v>
      </c>
      <c r="X113" s="87">
        <v>44090</v>
      </c>
      <c r="Y113" s="89" t="s">
        <v>539</v>
      </c>
      <c r="Z113" s="85" t="str">
        <f>HYPERLINK("https://twitter.com/onedrew1/status/1306124361632567296")</f>
        <v>https://twitter.com/onedrew1/status/1306124361632567296</v>
      </c>
      <c r="AA113" s="81"/>
      <c r="AB113" s="81"/>
      <c r="AC113" s="89" t="s">
        <v>728</v>
      </c>
      <c r="AD113" s="81"/>
      <c r="AE113" s="81" t="b">
        <v>0</v>
      </c>
      <c r="AF113" s="81">
        <v>0</v>
      </c>
      <c r="AG113" s="89" t="s">
        <v>809</v>
      </c>
      <c r="AH113" s="81" t="b">
        <v>0</v>
      </c>
      <c r="AI113" s="81" t="s">
        <v>810</v>
      </c>
      <c r="AJ113" s="81"/>
      <c r="AK113" s="89" t="s">
        <v>809</v>
      </c>
      <c r="AL113" s="81" t="b">
        <v>0</v>
      </c>
      <c r="AM113" s="81">
        <v>245</v>
      </c>
      <c r="AN113" s="89" t="s">
        <v>806</v>
      </c>
      <c r="AO113" s="81" t="s">
        <v>813</v>
      </c>
      <c r="AP113" s="81" t="b">
        <v>0</v>
      </c>
      <c r="AQ113" s="89" t="s">
        <v>806</v>
      </c>
      <c r="AR113" s="81"/>
      <c r="AS113" s="81">
        <v>1</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1</v>
      </c>
      <c r="BG113" s="50">
        <v>2.5</v>
      </c>
      <c r="BH113" s="49">
        <v>0</v>
      </c>
      <c r="BI113" s="50">
        <v>0</v>
      </c>
      <c r="BJ113" s="49">
        <v>0</v>
      </c>
      <c r="BK113" s="50">
        <v>0</v>
      </c>
      <c r="BL113" s="49">
        <v>39</v>
      </c>
      <c r="BM113" s="50">
        <v>97.5</v>
      </c>
      <c r="BN113" s="49">
        <v>40</v>
      </c>
    </row>
    <row r="114" spans="1:66" ht="15">
      <c r="A114" s="65" t="s">
        <v>344</v>
      </c>
      <c r="B114" s="65" t="s">
        <v>420</v>
      </c>
      <c r="C114" s="66" t="s">
        <v>9066</v>
      </c>
      <c r="D114" s="67">
        <v>3</v>
      </c>
      <c r="E114" s="68" t="s">
        <v>132</v>
      </c>
      <c r="F114" s="69">
        <v>35</v>
      </c>
      <c r="G114" s="66"/>
      <c r="H114" s="70"/>
      <c r="I114" s="71"/>
      <c r="J114" s="71"/>
      <c r="K114" s="35" t="s">
        <v>65</v>
      </c>
      <c r="L114" s="79">
        <v>114</v>
      </c>
      <c r="M114" s="79"/>
      <c r="N114" s="73"/>
      <c r="O114" s="81" t="s">
        <v>423</v>
      </c>
      <c r="P114" s="83">
        <v>44090.291134259256</v>
      </c>
      <c r="Q114" s="81" t="s">
        <v>425</v>
      </c>
      <c r="R114" s="85" t="str">
        <f>HYPERLINK("https://mkto.cisco.com/devnet-create.html?utm_campaign=devnetcreate21&amp;utm_source=mediabuy&amp;utm_medium=ptwitter-dn-africa")</f>
        <v>https://mkto.cisco.com/devnet-create.html?utm_campaign=devnetcreate21&amp;utm_source=mediabuy&amp;utm_medium=ptwitter-dn-africa</v>
      </c>
      <c r="S114" s="81" t="s">
        <v>427</v>
      </c>
      <c r="T114" s="81" t="s">
        <v>429</v>
      </c>
      <c r="U114" s="81"/>
      <c r="V114" s="85" t="str">
        <f>HYPERLINK("https://pbs.twimg.com/profile_images/1184517221294493699/4ZC6M6ps_normal.jpg")</f>
        <v>https://pbs.twimg.com/profile_images/1184517221294493699/4ZC6M6ps_normal.jpg</v>
      </c>
      <c r="W114" s="83">
        <v>44090.291134259256</v>
      </c>
      <c r="X114" s="87">
        <v>44090</v>
      </c>
      <c r="Y114" s="89" t="s">
        <v>540</v>
      </c>
      <c r="Z114" s="85" t="str">
        <f>HYPERLINK("https://twitter.com/okwaput_samuel/status/1306125476453404673")</f>
        <v>https://twitter.com/okwaput_samuel/status/1306125476453404673</v>
      </c>
      <c r="AA114" s="81"/>
      <c r="AB114" s="81"/>
      <c r="AC114" s="89" t="s">
        <v>729</v>
      </c>
      <c r="AD114" s="81"/>
      <c r="AE114" s="81" t="b">
        <v>0</v>
      </c>
      <c r="AF114" s="81">
        <v>0</v>
      </c>
      <c r="AG114" s="89" t="s">
        <v>809</v>
      </c>
      <c r="AH114" s="81" t="b">
        <v>0</v>
      </c>
      <c r="AI114" s="81" t="s">
        <v>810</v>
      </c>
      <c r="AJ114" s="81"/>
      <c r="AK114" s="89" t="s">
        <v>809</v>
      </c>
      <c r="AL114" s="81" t="b">
        <v>0</v>
      </c>
      <c r="AM114" s="81">
        <v>245</v>
      </c>
      <c r="AN114" s="89" t="s">
        <v>806</v>
      </c>
      <c r="AO114" s="81" t="s">
        <v>813</v>
      </c>
      <c r="AP114" s="81" t="b">
        <v>0</v>
      </c>
      <c r="AQ114" s="89" t="s">
        <v>806</v>
      </c>
      <c r="AR114" s="81"/>
      <c r="AS114" s="81">
        <v>1</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1</v>
      </c>
      <c r="BG114" s="50">
        <v>2.5</v>
      </c>
      <c r="BH114" s="49">
        <v>0</v>
      </c>
      <c r="BI114" s="50">
        <v>0</v>
      </c>
      <c r="BJ114" s="49">
        <v>0</v>
      </c>
      <c r="BK114" s="50">
        <v>0</v>
      </c>
      <c r="BL114" s="49">
        <v>39</v>
      </c>
      <c r="BM114" s="50">
        <v>97.5</v>
      </c>
      <c r="BN114" s="49">
        <v>40</v>
      </c>
    </row>
    <row r="115" spans="1:66" ht="15">
      <c r="A115" s="65" t="s">
        <v>345</v>
      </c>
      <c r="B115" s="65" t="s">
        <v>420</v>
      </c>
      <c r="C115" s="66" t="s">
        <v>9066</v>
      </c>
      <c r="D115" s="67">
        <v>3</v>
      </c>
      <c r="E115" s="68" t="s">
        <v>132</v>
      </c>
      <c r="F115" s="69">
        <v>35</v>
      </c>
      <c r="G115" s="66"/>
      <c r="H115" s="70"/>
      <c r="I115" s="71"/>
      <c r="J115" s="71"/>
      <c r="K115" s="35" t="s">
        <v>65</v>
      </c>
      <c r="L115" s="79">
        <v>115</v>
      </c>
      <c r="M115" s="79"/>
      <c r="N115" s="73"/>
      <c r="O115" s="81" t="s">
        <v>423</v>
      </c>
      <c r="P115" s="83">
        <v>44090.29222222222</v>
      </c>
      <c r="Q115" s="81" t="s">
        <v>425</v>
      </c>
      <c r="R115" s="85" t="str">
        <f>HYPERLINK("https://mkto.cisco.com/devnet-create.html?utm_campaign=devnetcreate21&amp;utm_source=mediabuy&amp;utm_medium=ptwitter-dn-africa")</f>
        <v>https://mkto.cisco.com/devnet-create.html?utm_campaign=devnetcreate21&amp;utm_source=mediabuy&amp;utm_medium=ptwitter-dn-africa</v>
      </c>
      <c r="S115" s="81" t="s">
        <v>427</v>
      </c>
      <c r="T115" s="81" t="s">
        <v>429</v>
      </c>
      <c r="U115" s="81"/>
      <c r="V115" s="85" t="str">
        <f>HYPERLINK("https://pbs.twimg.com/profile_images/1272689989252460545/EXiufBmA_normal.jpg")</f>
        <v>https://pbs.twimg.com/profile_images/1272689989252460545/EXiufBmA_normal.jpg</v>
      </c>
      <c r="W115" s="83">
        <v>44090.29222222222</v>
      </c>
      <c r="X115" s="87">
        <v>44090</v>
      </c>
      <c r="Y115" s="89" t="s">
        <v>541</v>
      </c>
      <c r="Z115" s="85" t="str">
        <f>HYPERLINK("https://twitter.com/prosperadewale/status/1306125867752529920")</f>
        <v>https://twitter.com/prosperadewale/status/1306125867752529920</v>
      </c>
      <c r="AA115" s="81"/>
      <c r="AB115" s="81"/>
      <c r="AC115" s="89" t="s">
        <v>730</v>
      </c>
      <c r="AD115" s="81"/>
      <c r="AE115" s="81" t="b">
        <v>0</v>
      </c>
      <c r="AF115" s="81">
        <v>0</v>
      </c>
      <c r="AG115" s="89" t="s">
        <v>809</v>
      </c>
      <c r="AH115" s="81" t="b">
        <v>0</v>
      </c>
      <c r="AI115" s="81" t="s">
        <v>810</v>
      </c>
      <c r="AJ115" s="81"/>
      <c r="AK115" s="89" t="s">
        <v>809</v>
      </c>
      <c r="AL115" s="81" t="b">
        <v>0</v>
      </c>
      <c r="AM115" s="81">
        <v>245</v>
      </c>
      <c r="AN115" s="89" t="s">
        <v>806</v>
      </c>
      <c r="AO115" s="81" t="s">
        <v>813</v>
      </c>
      <c r="AP115" s="81" t="b">
        <v>0</v>
      </c>
      <c r="AQ115" s="89" t="s">
        <v>806</v>
      </c>
      <c r="AR115" s="81"/>
      <c r="AS115" s="81">
        <v>1</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v>1</v>
      </c>
      <c r="BG115" s="50">
        <v>2.5</v>
      </c>
      <c r="BH115" s="49">
        <v>0</v>
      </c>
      <c r="BI115" s="50">
        <v>0</v>
      </c>
      <c r="BJ115" s="49">
        <v>0</v>
      </c>
      <c r="BK115" s="50">
        <v>0</v>
      </c>
      <c r="BL115" s="49">
        <v>39</v>
      </c>
      <c r="BM115" s="50">
        <v>97.5</v>
      </c>
      <c r="BN115" s="49">
        <v>40</v>
      </c>
    </row>
    <row r="116" spans="1:66" ht="15">
      <c r="A116" s="65" t="s">
        <v>346</v>
      </c>
      <c r="B116" s="65" t="s">
        <v>420</v>
      </c>
      <c r="C116" s="66" t="s">
        <v>9066</v>
      </c>
      <c r="D116" s="67">
        <v>3</v>
      </c>
      <c r="E116" s="68" t="s">
        <v>132</v>
      </c>
      <c r="F116" s="69">
        <v>35</v>
      </c>
      <c r="G116" s="66"/>
      <c r="H116" s="70"/>
      <c r="I116" s="71"/>
      <c r="J116" s="71"/>
      <c r="K116" s="35" t="s">
        <v>65</v>
      </c>
      <c r="L116" s="79">
        <v>116</v>
      </c>
      <c r="M116" s="79"/>
      <c r="N116" s="73"/>
      <c r="O116" s="81" t="s">
        <v>423</v>
      </c>
      <c r="P116" s="83">
        <v>44090.3393287037</v>
      </c>
      <c r="Q116" s="81" t="s">
        <v>425</v>
      </c>
      <c r="R116" s="85" t="str">
        <f>HYPERLINK("https://mkto.cisco.com/devnet-create.html?utm_campaign=devnetcreate21&amp;utm_source=mediabuy&amp;utm_medium=ptwitter-dn-africa")</f>
        <v>https://mkto.cisco.com/devnet-create.html?utm_campaign=devnetcreate21&amp;utm_source=mediabuy&amp;utm_medium=ptwitter-dn-africa</v>
      </c>
      <c r="S116" s="81" t="s">
        <v>427</v>
      </c>
      <c r="T116" s="81" t="s">
        <v>429</v>
      </c>
      <c r="U116" s="81"/>
      <c r="V116" s="85" t="str">
        <f>HYPERLINK("https://pbs.twimg.com/profile_images/1288214517231620107/xwUMdCBg_normal.jpg")</f>
        <v>https://pbs.twimg.com/profile_images/1288214517231620107/xwUMdCBg_normal.jpg</v>
      </c>
      <c r="W116" s="83">
        <v>44090.3393287037</v>
      </c>
      <c r="X116" s="87">
        <v>44090</v>
      </c>
      <c r="Y116" s="89" t="s">
        <v>542</v>
      </c>
      <c r="Z116" s="85" t="str">
        <f>HYPERLINK("https://twitter.com/crewedmichael/status/1306142940302106624")</f>
        <v>https://twitter.com/crewedmichael/status/1306142940302106624</v>
      </c>
      <c r="AA116" s="81"/>
      <c r="AB116" s="81"/>
      <c r="AC116" s="89" t="s">
        <v>731</v>
      </c>
      <c r="AD116" s="81"/>
      <c r="AE116" s="81" t="b">
        <v>0</v>
      </c>
      <c r="AF116" s="81">
        <v>0</v>
      </c>
      <c r="AG116" s="89" t="s">
        <v>809</v>
      </c>
      <c r="AH116" s="81" t="b">
        <v>0</v>
      </c>
      <c r="AI116" s="81" t="s">
        <v>810</v>
      </c>
      <c r="AJ116" s="81"/>
      <c r="AK116" s="89" t="s">
        <v>809</v>
      </c>
      <c r="AL116" s="81" t="b">
        <v>0</v>
      </c>
      <c r="AM116" s="81">
        <v>245</v>
      </c>
      <c r="AN116" s="89" t="s">
        <v>806</v>
      </c>
      <c r="AO116" s="81" t="s">
        <v>813</v>
      </c>
      <c r="AP116" s="81" t="b">
        <v>0</v>
      </c>
      <c r="AQ116" s="89" t="s">
        <v>806</v>
      </c>
      <c r="AR116" s="81"/>
      <c r="AS116" s="81">
        <v>1</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1</v>
      </c>
      <c r="BG116" s="50">
        <v>2.5</v>
      </c>
      <c r="BH116" s="49">
        <v>0</v>
      </c>
      <c r="BI116" s="50">
        <v>0</v>
      </c>
      <c r="BJ116" s="49">
        <v>0</v>
      </c>
      <c r="BK116" s="50">
        <v>0</v>
      </c>
      <c r="BL116" s="49">
        <v>39</v>
      </c>
      <c r="BM116" s="50">
        <v>97.5</v>
      </c>
      <c r="BN116" s="49">
        <v>40</v>
      </c>
    </row>
    <row r="117" spans="1:66" ht="15">
      <c r="A117" s="65" t="s">
        <v>347</v>
      </c>
      <c r="B117" s="65" t="s">
        <v>420</v>
      </c>
      <c r="C117" s="66" t="s">
        <v>9066</v>
      </c>
      <c r="D117" s="67">
        <v>3</v>
      </c>
      <c r="E117" s="68" t="s">
        <v>132</v>
      </c>
      <c r="F117" s="69">
        <v>35</v>
      </c>
      <c r="G117" s="66"/>
      <c r="H117" s="70"/>
      <c r="I117" s="71"/>
      <c r="J117" s="71"/>
      <c r="K117" s="35" t="s">
        <v>65</v>
      </c>
      <c r="L117" s="79">
        <v>117</v>
      </c>
      <c r="M117" s="79"/>
      <c r="N117" s="73"/>
      <c r="O117" s="81" t="s">
        <v>423</v>
      </c>
      <c r="P117" s="83">
        <v>44090.34122685185</v>
      </c>
      <c r="Q117" s="81" t="s">
        <v>425</v>
      </c>
      <c r="R117" s="85" t="str">
        <f>HYPERLINK("https://mkto.cisco.com/devnet-create.html?utm_campaign=devnetcreate21&amp;utm_source=mediabuy&amp;utm_medium=ptwitter-dn-africa")</f>
        <v>https://mkto.cisco.com/devnet-create.html?utm_campaign=devnetcreate21&amp;utm_source=mediabuy&amp;utm_medium=ptwitter-dn-africa</v>
      </c>
      <c r="S117" s="81" t="s">
        <v>427</v>
      </c>
      <c r="T117" s="81" t="s">
        <v>429</v>
      </c>
      <c r="U117" s="81"/>
      <c r="V117" s="85" t="str">
        <f>HYPERLINK("https://pbs.twimg.com/profile_images/1310825893707816960/R0BVsFmB_normal.jpg")</f>
        <v>https://pbs.twimg.com/profile_images/1310825893707816960/R0BVsFmB_normal.jpg</v>
      </c>
      <c r="W117" s="83">
        <v>44090.34122685185</v>
      </c>
      <c r="X117" s="87">
        <v>44090</v>
      </c>
      <c r="Y117" s="89" t="s">
        <v>543</v>
      </c>
      <c r="Z117" s="85" t="str">
        <f>HYPERLINK("https://twitter.com/nanakwakupokuop/status/1306143627442257920")</f>
        <v>https://twitter.com/nanakwakupokuop/status/1306143627442257920</v>
      </c>
      <c r="AA117" s="81"/>
      <c r="AB117" s="81"/>
      <c r="AC117" s="89" t="s">
        <v>732</v>
      </c>
      <c r="AD117" s="81"/>
      <c r="AE117" s="81" t="b">
        <v>0</v>
      </c>
      <c r="AF117" s="81">
        <v>0</v>
      </c>
      <c r="AG117" s="89" t="s">
        <v>809</v>
      </c>
      <c r="AH117" s="81" t="b">
        <v>0</v>
      </c>
      <c r="AI117" s="81" t="s">
        <v>810</v>
      </c>
      <c r="AJ117" s="81"/>
      <c r="AK117" s="89" t="s">
        <v>809</v>
      </c>
      <c r="AL117" s="81" t="b">
        <v>0</v>
      </c>
      <c r="AM117" s="81">
        <v>245</v>
      </c>
      <c r="AN117" s="89" t="s">
        <v>806</v>
      </c>
      <c r="AO117" s="81" t="s">
        <v>813</v>
      </c>
      <c r="AP117" s="81" t="b">
        <v>0</v>
      </c>
      <c r="AQ117" s="89" t="s">
        <v>806</v>
      </c>
      <c r="AR117" s="81"/>
      <c r="AS117" s="81">
        <v>1</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1</v>
      </c>
      <c r="BG117" s="50">
        <v>2.5</v>
      </c>
      <c r="BH117" s="49">
        <v>0</v>
      </c>
      <c r="BI117" s="50">
        <v>0</v>
      </c>
      <c r="BJ117" s="49">
        <v>0</v>
      </c>
      <c r="BK117" s="50">
        <v>0</v>
      </c>
      <c r="BL117" s="49">
        <v>39</v>
      </c>
      <c r="BM117" s="50">
        <v>97.5</v>
      </c>
      <c r="BN117" s="49">
        <v>40</v>
      </c>
    </row>
    <row r="118" spans="1:66" ht="15">
      <c r="A118" s="65" t="s">
        <v>348</v>
      </c>
      <c r="B118" s="65" t="s">
        <v>420</v>
      </c>
      <c r="C118" s="66" t="s">
        <v>9066</v>
      </c>
      <c r="D118" s="67">
        <v>3</v>
      </c>
      <c r="E118" s="68" t="s">
        <v>132</v>
      </c>
      <c r="F118" s="69">
        <v>35</v>
      </c>
      <c r="G118" s="66"/>
      <c r="H118" s="70"/>
      <c r="I118" s="71"/>
      <c r="J118" s="71"/>
      <c r="K118" s="35" t="s">
        <v>65</v>
      </c>
      <c r="L118" s="79">
        <v>118</v>
      </c>
      <c r="M118" s="79"/>
      <c r="N118" s="73"/>
      <c r="O118" s="81" t="s">
        <v>423</v>
      </c>
      <c r="P118" s="83">
        <v>44090.34862268518</v>
      </c>
      <c r="Q118" s="81" t="s">
        <v>425</v>
      </c>
      <c r="R118" s="85" t="str">
        <f>HYPERLINK("https://mkto.cisco.com/devnet-create.html?utm_campaign=devnetcreate21&amp;utm_source=mediabuy&amp;utm_medium=ptwitter-dn-africa")</f>
        <v>https://mkto.cisco.com/devnet-create.html?utm_campaign=devnetcreate21&amp;utm_source=mediabuy&amp;utm_medium=ptwitter-dn-africa</v>
      </c>
      <c r="S118" s="81" t="s">
        <v>427</v>
      </c>
      <c r="T118" s="81" t="s">
        <v>429</v>
      </c>
      <c r="U118" s="81"/>
      <c r="V118" s="85" t="str">
        <f>HYPERLINK("https://pbs.twimg.com/profile_images/1214190225234120705/BO2fdNMd_normal.jpg")</f>
        <v>https://pbs.twimg.com/profile_images/1214190225234120705/BO2fdNMd_normal.jpg</v>
      </c>
      <c r="W118" s="83">
        <v>44090.34862268518</v>
      </c>
      <c r="X118" s="87">
        <v>44090</v>
      </c>
      <c r="Y118" s="89" t="s">
        <v>544</v>
      </c>
      <c r="Z118" s="85" t="str">
        <f>HYPERLINK("https://twitter.com/wamlambezz/status/1306146309980774401")</f>
        <v>https://twitter.com/wamlambezz/status/1306146309980774401</v>
      </c>
      <c r="AA118" s="81"/>
      <c r="AB118" s="81"/>
      <c r="AC118" s="89" t="s">
        <v>733</v>
      </c>
      <c r="AD118" s="81"/>
      <c r="AE118" s="81" t="b">
        <v>0</v>
      </c>
      <c r="AF118" s="81">
        <v>0</v>
      </c>
      <c r="AG118" s="89" t="s">
        <v>809</v>
      </c>
      <c r="AH118" s="81" t="b">
        <v>0</v>
      </c>
      <c r="AI118" s="81" t="s">
        <v>810</v>
      </c>
      <c r="AJ118" s="81"/>
      <c r="AK118" s="89" t="s">
        <v>809</v>
      </c>
      <c r="AL118" s="81" t="b">
        <v>0</v>
      </c>
      <c r="AM118" s="81">
        <v>245</v>
      </c>
      <c r="AN118" s="89" t="s">
        <v>806</v>
      </c>
      <c r="AO118" s="81" t="s">
        <v>814</v>
      </c>
      <c r="AP118" s="81" t="b">
        <v>0</v>
      </c>
      <c r="AQ118" s="89" t="s">
        <v>806</v>
      </c>
      <c r="AR118" s="81"/>
      <c r="AS118" s="81">
        <v>1</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1</v>
      </c>
      <c r="BG118" s="50">
        <v>2.5</v>
      </c>
      <c r="BH118" s="49">
        <v>0</v>
      </c>
      <c r="BI118" s="50">
        <v>0</v>
      </c>
      <c r="BJ118" s="49">
        <v>0</v>
      </c>
      <c r="BK118" s="50">
        <v>0</v>
      </c>
      <c r="BL118" s="49">
        <v>39</v>
      </c>
      <c r="BM118" s="50">
        <v>97.5</v>
      </c>
      <c r="BN118" s="49">
        <v>40</v>
      </c>
    </row>
    <row r="119" spans="1:66" ht="15">
      <c r="A119" s="65" t="s">
        <v>349</v>
      </c>
      <c r="B119" s="65" t="s">
        <v>420</v>
      </c>
      <c r="C119" s="66" t="s">
        <v>9066</v>
      </c>
      <c r="D119" s="67">
        <v>3</v>
      </c>
      <c r="E119" s="68" t="s">
        <v>132</v>
      </c>
      <c r="F119" s="69">
        <v>35</v>
      </c>
      <c r="G119" s="66"/>
      <c r="H119" s="70"/>
      <c r="I119" s="71"/>
      <c r="J119" s="71"/>
      <c r="K119" s="35" t="s">
        <v>65</v>
      </c>
      <c r="L119" s="79">
        <v>119</v>
      </c>
      <c r="M119" s="79"/>
      <c r="N119" s="73"/>
      <c r="O119" s="81" t="s">
        <v>423</v>
      </c>
      <c r="P119" s="83">
        <v>44090.35568287037</v>
      </c>
      <c r="Q119" s="81" t="s">
        <v>425</v>
      </c>
      <c r="R119" s="85" t="str">
        <f>HYPERLINK("https://mkto.cisco.com/devnet-create.html?utm_campaign=devnetcreate21&amp;utm_source=mediabuy&amp;utm_medium=ptwitter-dn-africa")</f>
        <v>https://mkto.cisco.com/devnet-create.html?utm_campaign=devnetcreate21&amp;utm_source=mediabuy&amp;utm_medium=ptwitter-dn-africa</v>
      </c>
      <c r="S119" s="81" t="s">
        <v>427</v>
      </c>
      <c r="T119" s="81" t="s">
        <v>429</v>
      </c>
      <c r="U119" s="81"/>
      <c r="V119" s="85" t="str">
        <f>HYPERLINK("https://pbs.twimg.com/profile_images/1271114822558588928/TdGOrHSM_normal.jpg")</f>
        <v>https://pbs.twimg.com/profile_images/1271114822558588928/TdGOrHSM_normal.jpg</v>
      </c>
      <c r="W119" s="83">
        <v>44090.35568287037</v>
      </c>
      <c r="X119" s="87">
        <v>44090</v>
      </c>
      <c r="Y119" s="89" t="s">
        <v>545</v>
      </c>
      <c r="Z119" s="85" t="str">
        <f>HYPERLINK("https://twitter.com/josephn05683791/status/1306148866962710528")</f>
        <v>https://twitter.com/josephn05683791/status/1306148866962710528</v>
      </c>
      <c r="AA119" s="81"/>
      <c r="AB119" s="81"/>
      <c r="AC119" s="89" t="s">
        <v>734</v>
      </c>
      <c r="AD119" s="81"/>
      <c r="AE119" s="81" t="b">
        <v>0</v>
      </c>
      <c r="AF119" s="81">
        <v>0</v>
      </c>
      <c r="AG119" s="89" t="s">
        <v>809</v>
      </c>
      <c r="AH119" s="81" t="b">
        <v>0</v>
      </c>
      <c r="AI119" s="81" t="s">
        <v>810</v>
      </c>
      <c r="AJ119" s="81"/>
      <c r="AK119" s="89" t="s">
        <v>809</v>
      </c>
      <c r="AL119" s="81" t="b">
        <v>0</v>
      </c>
      <c r="AM119" s="81">
        <v>245</v>
      </c>
      <c r="AN119" s="89" t="s">
        <v>806</v>
      </c>
      <c r="AO119" s="81" t="s">
        <v>813</v>
      </c>
      <c r="AP119" s="81" t="b">
        <v>0</v>
      </c>
      <c r="AQ119" s="89" t="s">
        <v>806</v>
      </c>
      <c r="AR119" s="81"/>
      <c r="AS119" s="81">
        <v>1</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1</v>
      </c>
      <c r="BG119" s="50">
        <v>2.5</v>
      </c>
      <c r="BH119" s="49">
        <v>0</v>
      </c>
      <c r="BI119" s="50">
        <v>0</v>
      </c>
      <c r="BJ119" s="49">
        <v>0</v>
      </c>
      <c r="BK119" s="50">
        <v>0</v>
      </c>
      <c r="BL119" s="49">
        <v>39</v>
      </c>
      <c r="BM119" s="50">
        <v>97.5</v>
      </c>
      <c r="BN119" s="49">
        <v>40</v>
      </c>
    </row>
    <row r="120" spans="1:66" ht="15">
      <c r="A120" s="65" t="s">
        <v>350</v>
      </c>
      <c r="B120" s="65" t="s">
        <v>420</v>
      </c>
      <c r="C120" s="66" t="s">
        <v>9066</v>
      </c>
      <c r="D120" s="67">
        <v>3</v>
      </c>
      <c r="E120" s="68" t="s">
        <v>132</v>
      </c>
      <c r="F120" s="69">
        <v>35</v>
      </c>
      <c r="G120" s="66"/>
      <c r="H120" s="70"/>
      <c r="I120" s="71"/>
      <c r="J120" s="71"/>
      <c r="K120" s="35" t="s">
        <v>65</v>
      </c>
      <c r="L120" s="79">
        <v>120</v>
      </c>
      <c r="M120" s="79"/>
      <c r="N120" s="73"/>
      <c r="O120" s="81" t="s">
        <v>423</v>
      </c>
      <c r="P120" s="83">
        <v>44090.3587962963</v>
      </c>
      <c r="Q120" s="81" t="s">
        <v>425</v>
      </c>
      <c r="R120" s="85" t="str">
        <f>HYPERLINK("https://mkto.cisco.com/devnet-create.html?utm_campaign=devnetcreate21&amp;utm_source=mediabuy&amp;utm_medium=ptwitter-dn-africa")</f>
        <v>https://mkto.cisco.com/devnet-create.html?utm_campaign=devnetcreate21&amp;utm_source=mediabuy&amp;utm_medium=ptwitter-dn-africa</v>
      </c>
      <c r="S120" s="81" t="s">
        <v>427</v>
      </c>
      <c r="T120" s="81" t="s">
        <v>429</v>
      </c>
      <c r="U120" s="81"/>
      <c r="V120" s="85" t="str">
        <f>HYPERLINK("https://pbs.twimg.com/profile_images/1297824882152157184/y3Pn29Y8_normal.jpg")</f>
        <v>https://pbs.twimg.com/profile_images/1297824882152157184/y3Pn29Y8_normal.jpg</v>
      </c>
      <c r="W120" s="83">
        <v>44090.3587962963</v>
      </c>
      <c r="X120" s="87">
        <v>44090</v>
      </c>
      <c r="Y120" s="89" t="s">
        <v>546</v>
      </c>
      <c r="Z120" s="85" t="str">
        <f>HYPERLINK("https://twitter.com/godwin93232857/status/1306149995633152000")</f>
        <v>https://twitter.com/godwin93232857/status/1306149995633152000</v>
      </c>
      <c r="AA120" s="81"/>
      <c r="AB120" s="81"/>
      <c r="AC120" s="89" t="s">
        <v>735</v>
      </c>
      <c r="AD120" s="81"/>
      <c r="AE120" s="81" t="b">
        <v>0</v>
      </c>
      <c r="AF120" s="81">
        <v>0</v>
      </c>
      <c r="AG120" s="89" t="s">
        <v>809</v>
      </c>
      <c r="AH120" s="81" t="b">
        <v>0</v>
      </c>
      <c r="AI120" s="81" t="s">
        <v>810</v>
      </c>
      <c r="AJ120" s="81"/>
      <c r="AK120" s="89" t="s">
        <v>809</v>
      </c>
      <c r="AL120" s="81" t="b">
        <v>0</v>
      </c>
      <c r="AM120" s="81">
        <v>245</v>
      </c>
      <c r="AN120" s="89" t="s">
        <v>806</v>
      </c>
      <c r="AO120" s="81" t="s">
        <v>813</v>
      </c>
      <c r="AP120" s="81" t="b">
        <v>0</v>
      </c>
      <c r="AQ120" s="89" t="s">
        <v>806</v>
      </c>
      <c r="AR120" s="81"/>
      <c r="AS120" s="81">
        <v>1</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v>1</v>
      </c>
      <c r="BG120" s="50">
        <v>2.5</v>
      </c>
      <c r="BH120" s="49">
        <v>0</v>
      </c>
      <c r="BI120" s="50">
        <v>0</v>
      </c>
      <c r="BJ120" s="49">
        <v>0</v>
      </c>
      <c r="BK120" s="50">
        <v>0</v>
      </c>
      <c r="BL120" s="49">
        <v>39</v>
      </c>
      <c r="BM120" s="50">
        <v>97.5</v>
      </c>
      <c r="BN120" s="49">
        <v>40</v>
      </c>
    </row>
    <row r="121" spans="1:66" ht="15">
      <c r="A121" s="65" t="s">
        <v>351</v>
      </c>
      <c r="B121" s="65" t="s">
        <v>420</v>
      </c>
      <c r="C121" s="66" t="s">
        <v>9066</v>
      </c>
      <c r="D121" s="67">
        <v>3</v>
      </c>
      <c r="E121" s="68" t="s">
        <v>132</v>
      </c>
      <c r="F121" s="69">
        <v>35</v>
      </c>
      <c r="G121" s="66"/>
      <c r="H121" s="70"/>
      <c r="I121" s="71"/>
      <c r="J121" s="71"/>
      <c r="K121" s="35" t="s">
        <v>65</v>
      </c>
      <c r="L121" s="79">
        <v>121</v>
      </c>
      <c r="M121" s="79"/>
      <c r="N121" s="73"/>
      <c r="O121" s="81" t="s">
        <v>423</v>
      </c>
      <c r="P121" s="83">
        <v>44090.37732638889</v>
      </c>
      <c r="Q121" s="81" t="s">
        <v>425</v>
      </c>
      <c r="R121" s="85" t="str">
        <f>HYPERLINK("https://mkto.cisco.com/devnet-create.html?utm_campaign=devnetcreate21&amp;utm_source=mediabuy&amp;utm_medium=ptwitter-dn-africa")</f>
        <v>https://mkto.cisco.com/devnet-create.html?utm_campaign=devnetcreate21&amp;utm_source=mediabuy&amp;utm_medium=ptwitter-dn-africa</v>
      </c>
      <c r="S121" s="81" t="s">
        <v>427</v>
      </c>
      <c r="T121" s="81" t="s">
        <v>429</v>
      </c>
      <c r="U121" s="81"/>
      <c r="V121" s="85" t="str">
        <f>HYPERLINK("https://pbs.twimg.com/profile_images/1286413338658975744/7ZMx6rry_normal.jpg")</f>
        <v>https://pbs.twimg.com/profile_images/1286413338658975744/7ZMx6rry_normal.jpg</v>
      </c>
      <c r="W121" s="83">
        <v>44090.37732638889</v>
      </c>
      <c r="X121" s="87">
        <v>44090</v>
      </c>
      <c r="Y121" s="89" t="s">
        <v>547</v>
      </c>
      <c r="Z121" s="85" t="str">
        <f>HYPERLINK("https://twitter.com/hymatv/status/1306156708587360257")</f>
        <v>https://twitter.com/hymatv/status/1306156708587360257</v>
      </c>
      <c r="AA121" s="81"/>
      <c r="AB121" s="81"/>
      <c r="AC121" s="89" t="s">
        <v>736</v>
      </c>
      <c r="AD121" s="81"/>
      <c r="AE121" s="81" t="b">
        <v>0</v>
      </c>
      <c r="AF121" s="81">
        <v>0</v>
      </c>
      <c r="AG121" s="89" t="s">
        <v>809</v>
      </c>
      <c r="AH121" s="81" t="b">
        <v>0</v>
      </c>
      <c r="AI121" s="81" t="s">
        <v>810</v>
      </c>
      <c r="AJ121" s="81"/>
      <c r="AK121" s="89" t="s">
        <v>809</v>
      </c>
      <c r="AL121" s="81" t="b">
        <v>0</v>
      </c>
      <c r="AM121" s="81">
        <v>245</v>
      </c>
      <c r="AN121" s="89" t="s">
        <v>806</v>
      </c>
      <c r="AO121" s="81" t="s">
        <v>813</v>
      </c>
      <c r="AP121" s="81" t="b">
        <v>0</v>
      </c>
      <c r="AQ121" s="89" t="s">
        <v>806</v>
      </c>
      <c r="AR121" s="81"/>
      <c r="AS121" s="81">
        <v>1</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1</v>
      </c>
      <c r="BG121" s="50">
        <v>2.5</v>
      </c>
      <c r="BH121" s="49">
        <v>0</v>
      </c>
      <c r="BI121" s="50">
        <v>0</v>
      </c>
      <c r="BJ121" s="49">
        <v>0</v>
      </c>
      <c r="BK121" s="50">
        <v>0</v>
      </c>
      <c r="BL121" s="49">
        <v>39</v>
      </c>
      <c r="BM121" s="50">
        <v>97.5</v>
      </c>
      <c r="BN121" s="49">
        <v>40</v>
      </c>
    </row>
    <row r="122" spans="1:66" ht="15">
      <c r="A122" s="65" t="s">
        <v>352</v>
      </c>
      <c r="B122" s="65" t="s">
        <v>420</v>
      </c>
      <c r="C122" s="66" t="s">
        <v>9066</v>
      </c>
      <c r="D122" s="67">
        <v>3</v>
      </c>
      <c r="E122" s="68" t="s">
        <v>132</v>
      </c>
      <c r="F122" s="69">
        <v>35</v>
      </c>
      <c r="G122" s="66"/>
      <c r="H122" s="70"/>
      <c r="I122" s="71"/>
      <c r="J122" s="71"/>
      <c r="K122" s="35" t="s">
        <v>65</v>
      </c>
      <c r="L122" s="79">
        <v>122</v>
      </c>
      <c r="M122" s="79"/>
      <c r="N122" s="73"/>
      <c r="O122" s="81" t="s">
        <v>423</v>
      </c>
      <c r="P122" s="83">
        <v>44090.38947916667</v>
      </c>
      <c r="Q122" s="81" t="s">
        <v>425</v>
      </c>
      <c r="R122" s="85" t="str">
        <f>HYPERLINK("https://mkto.cisco.com/devnet-create.html?utm_campaign=devnetcreate21&amp;utm_source=mediabuy&amp;utm_medium=ptwitter-dn-africa")</f>
        <v>https://mkto.cisco.com/devnet-create.html?utm_campaign=devnetcreate21&amp;utm_source=mediabuy&amp;utm_medium=ptwitter-dn-africa</v>
      </c>
      <c r="S122" s="81" t="s">
        <v>427</v>
      </c>
      <c r="T122" s="81" t="s">
        <v>429</v>
      </c>
      <c r="U122" s="81"/>
      <c r="V122" s="85" t="str">
        <f>HYPERLINK("https://pbs.twimg.com/profile_images/1310839308077629440/MFyAJbyu_normal.jpg")</f>
        <v>https://pbs.twimg.com/profile_images/1310839308077629440/MFyAJbyu_normal.jpg</v>
      </c>
      <c r="W122" s="83">
        <v>44090.38947916667</v>
      </c>
      <c r="X122" s="87">
        <v>44090</v>
      </c>
      <c r="Y122" s="89" t="s">
        <v>548</v>
      </c>
      <c r="Z122" s="85" t="str">
        <f>HYPERLINK("https://twitter.com/el_agas/status/1306161112015142914")</f>
        <v>https://twitter.com/el_agas/status/1306161112015142914</v>
      </c>
      <c r="AA122" s="81"/>
      <c r="AB122" s="81"/>
      <c r="AC122" s="89" t="s">
        <v>737</v>
      </c>
      <c r="AD122" s="81"/>
      <c r="AE122" s="81" t="b">
        <v>0</v>
      </c>
      <c r="AF122" s="81">
        <v>0</v>
      </c>
      <c r="AG122" s="89" t="s">
        <v>809</v>
      </c>
      <c r="AH122" s="81" t="b">
        <v>0</v>
      </c>
      <c r="AI122" s="81" t="s">
        <v>810</v>
      </c>
      <c r="AJ122" s="81"/>
      <c r="AK122" s="89" t="s">
        <v>809</v>
      </c>
      <c r="AL122" s="81" t="b">
        <v>0</v>
      </c>
      <c r="AM122" s="81">
        <v>245</v>
      </c>
      <c r="AN122" s="89" t="s">
        <v>806</v>
      </c>
      <c r="AO122" s="81" t="s">
        <v>813</v>
      </c>
      <c r="AP122" s="81" t="b">
        <v>0</v>
      </c>
      <c r="AQ122" s="89" t="s">
        <v>806</v>
      </c>
      <c r="AR122" s="81"/>
      <c r="AS122" s="81">
        <v>1</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1</v>
      </c>
      <c r="BG122" s="50">
        <v>2.5</v>
      </c>
      <c r="BH122" s="49">
        <v>0</v>
      </c>
      <c r="BI122" s="50">
        <v>0</v>
      </c>
      <c r="BJ122" s="49">
        <v>0</v>
      </c>
      <c r="BK122" s="50">
        <v>0</v>
      </c>
      <c r="BL122" s="49">
        <v>39</v>
      </c>
      <c r="BM122" s="50">
        <v>97.5</v>
      </c>
      <c r="BN122" s="49">
        <v>40</v>
      </c>
    </row>
    <row r="123" spans="1:66" ht="15">
      <c r="A123" s="65" t="s">
        <v>353</v>
      </c>
      <c r="B123" s="65" t="s">
        <v>420</v>
      </c>
      <c r="C123" s="66" t="s">
        <v>9066</v>
      </c>
      <c r="D123" s="67">
        <v>3</v>
      </c>
      <c r="E123" s="68" t="s">
        <v>132</v>
      </c>
      <c r="F123" s="69">
        <v>35</v>
      </c>
      <c r="G123" s="66"/>
      <c r="H123" s="70"/>
      <c r="I123" s="71"/>
      <c r="J123" s="71"/>
      <c r="K123" s="35" t="s">
        <v>65</v>
      </c>
      <c r="L123" s="79">
        <v>123</v>
      </c>
      <c r="M123" s="79"/>
      <c r="N123" s="73"/>
      <c r="O123" s="81" t="s">
        <v>423</v>
      </c>
      <c r="P123" s="83">
        <v>44090.39013888889</v>
      </c>
      <c r="Q123" s="81" t="s">
        <v>425</v>
      </c>
      <c r="R123" s="85" t="str">
        <f>HYPERLINK("https://mkto.cisco.com/devnet-create.html?utm_campaign=devnetcreate21&amp;utm_source=mediabuy&amp;utm_medium=ptwitter-dn-africa")</f>
        <v>https://mkto.cisco.com/devnet-create.html?utm_campaign=devnetcreate21&amp;utm_source=mediabuy&amp;utm_medium=ptwitter-dn-africa</v>
      </c>
      <c r="S123" s="81" t="s">
        <v>427</v>
      </c>
      <c r="T123" s="81" t="s">
        <v>429</v>
      </c>
      <c r="U123" s="81"/>
      <c r="V123" s="85" t="str">
        <f>HYPERLINK("https://pbs.twimg.com/profile_images/1316034496999944192/s20aiTco_normal.jpg")</f>
        <v>https://pbs.twimg.com/profile_images/1316034496999944192/s20aiTco_normal.jpg</v>
      </c>
      <c r="W123" s="83">
        <v>44090.39013888889</v>
      </c>
      <c r="X123" s="87">
        <v>44090</v>
      </c>
      <c r="Y123" s="89" t="s">
        <v>549</v>
      </c>
      <c r="Z123" s="85" t="str">
        <f>HYPERLINK("https://twitter.com/yo__maxx/status/1306161351577022466")</f>
        <v>https://twitter.com/yo__maxx/status/1306161351577022466</v>
      </c>
      <c r="AA123" s="81"/>
      <c r="AB123" s="81"/>
      <c r="AC123" s="89" t="s">
        <v>738</v>
      </c>
      <c r="AD123" s="81"/>
      <c r="AE123" s="81" t="b">
        <v>0</v>
      </c>
      <c r="AF123" s="81">
        <v>0</v>
      </c>
      <c r="AG123" s="89" t="s">
        <v>809</v>
      </c>
      <c r="AH123" s="81" t="b">
        <v>0</v>
      </c>
      <c r="AI123" s="81" t="s">
        <v>810</v>
      </c>
      <c r="AJ123" s="81"/>
      <c r="AK123" s="89" t="s">
        <v>809</v>
      </c>
      <c r="AL123" s="81" t="b">
        <v>0</v>
      </c>
      <c r="AM123" s="81">
        <v>245</v>
      </c>
      <c r="AN123" s="89" t="s">
        <v>806</v>
      </c>
      <c r="AO123" s="81" t="s">
        <v>815</v>
      </c>
      <c r="AP123" s="81" t="b">
        <v>0</v>
      </c>
      <c r="AQ123" s="89" t="s">
        <v>806</v>
      </c>
      <c r="AR123" s="81"/>
      <c r="AS123" s="81">
        <v>1</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1</v>
      </c>
      <c r="BG123" s="50">
        <v>2.5</v>
      </c>
      <c r="BH123" s="49">
        <v>0</v>
      </c>
      <c r="BI123" s="50">
        <v>0</v>
      </c>
      <c r="BJ123" s="49">
        <v>0</v>
      </c>
      <c r="BK123" s="50">
        <v>0</v>
      </c>
      <c r="BL123" s="49">
        <v>39</v>
      </c>
      <c r="BM123" s="50">
        <v>97.5</v>
      </c>
      <c r="BN123" s="49">
        <v>40</v>
      </c>
    </row>
    <row r="124" spans="1:66" ht="15">
      <c r="A124" s="65" t="s">
        <v>354</v>
      </c>
      <c r="B124" s="65" t="s">
        <v>420</v>
      </c>
      <c r="C124" s="66" t="s">
        <v>9066</v>
      </c>
      <c r="D124" s="67">
        <v>3</v>
      </c>
      <c r="E124" s="68" t="s">
        <v>132</v>
      </c>
      <c r="F124" s="69">
        <v>35</v>
      </c>
      <c r="G124" s="66"/>
      <c r="H124" s="70"/>
      <c r="I124" s="71"/>
      <c r="J124" s="71"/>
      <c r="K124" s="35" t="s">
        <v>65</v>
      </c>
      <c r="L124" s="79">
        <v>124</v>
      </c>
      <c r="M124" s="79"/>
      <c r="N124" s="73"/>
      <c r="O124" s="81" t="s">
        <v>423</v>
      </c>
      <c r="P124" s="83">
        <v>44090.391168981485</v>
      </c>
      <c r="Q124" s="81" t="s">
        <v>425</v>
      </c>
      <c r="R124" s="85" t="str">
        <f>HYPERLINK("https://mkto.cisco.com/devnet-create.html?utm_campaign=devnetcreate21&amp;utm_source=mediabuy&amp;utm_medium=ptwitter-dn-africa")</f>
        <v>https://mkto.cisco.com/devnet-create.html?utm_campaign=devnetcreate21&amp;utm_source=mediabuy&amp;utm_medium=ptwitter-dn-africa</v>
      </c>
      <c r="S124" s="81" t="s">
        <v>427</v>
      </c>
      <c r="T124" s="81" t="s">
        <v>429</v>
      </c>
      <c r="U124" s="81"/>
      <c r="V124" s="85" t="str">
        <f>HYPERLINK("https://pbs.twimg.com/profile_images/1305747066396827649/6Gmq2spc_normal.jpg")</f>
        <v>https://pbs.twimg.com/profile_images/1305747066396827649/6Gmq2spc_normal.jpg</v>
      </c>
      <c r="W124" s="83">
        <v>44090.391168981485</v>
      </c>
      <c r="X124" s="87">
        <v>44090</v>
      </c>
      <c r="Y124" s="89" t="s">
        <v>550</v>
      </c>
      <c r="Z124" s="85" t="str">
        <f>HYPERLINK("https://twitter.com/ronaldo7575466/status/1306161726384148480")</f>
        <v>https://twitter.com/ronaldo7575466/status/1306161726384148480</v>
      </c>
      <c r="AA124" s="81"/>
      <c r="AB124" s="81"/>
      <c r="AC124" s="89" t="s">
        <v>739</v>
      </c>
      <c r="AD124" s="81"/>
      <c r="AE124" s="81" t="b">
        <v>0</v>
      </c>
      <c r="AF124" s="81">
        <v>0</v>
      </c>
      <c r="AG124" s="89" t="s">
        <v>809</v>
      </c>
      <c r="AH124" s="81" t="b">
        <v>0</v>
      </c>
      <c r="AI124" s="81" t="s">
        <v>810</v>
      </c>
      <c r="AJ124" s="81"/>
      <c r="AK124" s="89" t="s">
        <v>809</v>
      </c>
      <c r="AL124" s="81" t="b">
        <v>0</v>
      </c>
      <c r="AM124" s="81">
        <v>245</v>
      </c>
      <c r="AN124" s="89" t="s">
        <v>806</v>
      </c>
      <c r="AO124" s="81" t="s">
        <v>813</v>
      </c>
      <c r="AP124" s="81" t="b">
        <v>0</v>
      </c>
      <c r="AQ124" s="89" t="s">
        <v>806</v>
      </c>
      <c r="AR124" s="81"/>
      <c r="AS124" s="81">
        <v>1</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1</v>
      </c>
      <c r="BG124" s="50">
        <v>2.5</v>
      </c>
      <c r="BH124" s="49">
        <v>0</v>
      </c>
      <c r="BI124" s="50">
        <v>0</v>
      </c>
      <c r="BJ124" s="49">
        <v>0</v>
      </c>
      <c r="BK124" s="50">
        <v>0</v>
      </c>
      <c r="BL124" s="49">
        <v>39</v>
      </c>
      <c r="BM124" s="50">
        <v>97.5</v>
      </c>
      <c r="BN124" s="49">
        <v>40</v>
      </c>
    </row>
    <row r="125" spans="1:66" ht="15">
      <c r="A125" s="65" t="s">
        <v>355</v>
      </c>
      <c r="B125" s="65" t="s">
        <v>420</v>
      </c>
      <c r="C125" s="66" t="s">
        <v>9066</v>
      </c>
      <c r="D125" s="67">
        <v>3</v>
      </c>
      <c r="E125" s="68" t="s">
        <v>132</v>
      </c>
      <c r="F125" s="69">
        <v>35</v>
      </c>
      <c r="G125" s="66"/>
      <c r="H125" s="70"/>
      <c r="I125" s="71"/>
      <c r="J125" s="71"/>
      <c r="K125" s="35" t="s">
        <v>65</v>
      </c>
      <c r="L125" s="79">
        <v>125</v>
      </c>
      <c r="M125" s="79"/>
      <c r="N125" s="73"/>
      <c r="O125" s="81" t="s">
        <v>423</v>
      </c>
      <c r="P125" s="83">
        <v>44090.405486111114</v>
      </c>
      <c r="Q125" s="81" t="s">
        <v>425</v>
      </c>
      <c r="R125" s="85" t="str">
        <f>HYPERLINK("https://mkto.cisco.com/devnet-create.html?utm_campaign=devnetcreate21&amp;utm_source=mediabuy&amp;utm_medium=ptwitter-dn-africa")</f>
        <v>https://mkto.cisco.com/devnet-create.html?utm_campaign=devnetcreate21&amp;utm_source=mediabuy&amp;utm_medium=ptwitter-dn-africa</v>
      </c>
      <c r="S125" s="81" t="s">
        <v>427</v>
      </c>
      <c r="T125" s="81" t="s">
        <v>429</v>
      </c>
      <c r="U125" s="81"/>
      <c r="V125" s="85" t="str">
        <f>HYPERLINK("https://pbs.twimg.com/profile_images/1289567896507686913/8OCuRXxw_normal.jpg")</f>
        <v>https://pbs.twimg.com/profile_images/1289567896507686913/8OCuRXxw_normal.jpg</v>
      </c>
      <c r="W125" s="83">
        <v>44090.405486111114</v>
      </c>
      <c r="X125" s="87">
        <v>44090</v>
      </c>
      <c r="Y125" s="89" t="s">
        <v>551</v>
      </c>
      <c r="Z125" s="85" t="str">
        <f>HYPERLINK("https://twitter.com/astrojunior6/status/1306166915581308928")</f>
        <v>https://twitter.com/astrojunior6/status/1306166915581308928</v>
      </c>
      <c r="AA125" s="81"/>
      <c r="AB125" s="81"/>
      <c r="AC125" s="89" t="s">
        <v>740</v>
      </c>
      <c r="AD125" s="81"/>
      <c r="AE125" s="81" t="b">
        <v>0</v>
      </c>
      <c r="AF125" s="81">
        <v>0</v>
      </c>
      <c r="AG125" s="89" t="s">
        <v>809</v>
      </c>
      <c r="AH125" s="81" t="b">
        <v>0</v>
      </c>
      <c r="AI125" s="81" t="s">
        <v>810</v>
      </c>
      <c r="AJ125" s="81"/>
      <c r="AK125" s="89" t="s">
        <v>809</v>
      </c>
      <c r="AL125" s="81" t="b">
        <v>0</v>
      </c>
      <c r="AM125" s="81">
        <v>245</v>
      </c>
      <c r="AN125" s="89" t="s">
        <v>806</v>
      </c>
      <c r="AO125" s="81" t="s">
        <v>815</v>
      </c>
      <c r="AP125" s="81" t="b">
        <v>0</v>
      </c>
      <c r="AQ125" s="89" t="s">
        <v>806</v>
      </c>
      <c r="AR125" s="81"/>
      <c r="AS125" s="81">
        <v>1</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v>1</v>
      </c>
      <c r="BG125" s="50">
        <v>2.5</v>
      </c>
      <c r="BH125" s="49">
        <v>0</v>
      </c>
      <c r="BI125" s="50">
        <v>0</v>
      </c>
      <c r="BJ125" s="49">
        <v>0</v>
      </c>
      <c r="BK125" s="50">
        <v>0</v>
      </c>
      <c r="BL125" s="49">
        <v>39</v>
      </c>
      <c r="BM125" s="50">
        <v>97.5</v>
      </c>
      <c r="BN125" s="49">
        <v>40</v>
      </c>
    </row>
    <row r="126" spans="1:66" ht="15">
      <c r="A126" s="65" t="s">
        <v>356</v>
      </c>
      <c r="B126" s="65" t="s">
        <v>420</v>
      </c>
      <c r="C126" s="66" t="s">
        <v>9066</v>
      </c>
      <c r="D126" s="67">
        <v>3</v>
      </c>
      <c r="E126" s="68" t="s">
        <v>132</v>
      </c>
      <c r="F126" s="69">
        <v>35</v>
      </c>
      <c r="G126" s="66"/>
      <c r="H126" s="70"/>
      <c r="I126" s="71"/>
      <c r="J126" s="71"/>
      <c r="K126" s="35" t="s">
        <v>65</v>
      </c>
      <c r="L126" s="79">
        <v>126</v>
      </c>
      <c r="M126" s="79"/>
      <c r="N126" s="73"/>
      <c r="O126" s="81" t="s">
        <v>423</v>
      </c>
      <c r="P126" s="83">
        <v>44090.41339120371</v>
      </c>
      <c r="Q126" s="81" t="s">
        <v>425</v>
      </c>
      <c r="R126" s="85" t="str">
        <f>HYPERLINK("https://mkto.cisco.com/devnet-create.html?utm_campaign=devnetcreate21&amp;utm_source=mediabuy&amp;utm_medium=ptwitter-dn-africa")</f>
        <v>https://mkto.cisco.com/devnet-create.html?utm_campaign=devnetcreate21&amp;utm_source=mediabuy&amp;utm_medium=ptwitter-dn-africa</v>
      </c>
      <c r="S126" s="81" t="s">
        <v>427</v>
      </c>
      <c r="T126" s="81" t="s">
        <v>429</v>
      </c>
      <c r="U126" s="81"/>
      <c r="V126" s="85" t="str">
        <f>HYPERLINK("https://pbs.twimg.com/profile_images/1254700757389062145/swQpRHva_normal.jpg")</f>
        <v>https://pbs.twimg.com/profile_images/1254700757389062145/swQpRHva_normal.jpg</v>
      </c>
      <c r="W126" s="83">
        <v>44090.41339120371</v>
      </c>
      <c r="X126" s="87">
        <v>44090</v>
      </c>
      <c r="Y126" s="89" t="s">
        <v>552</v>
      </c>
      <c r="Z126" s="85" t="str">
        <f>HYPERLINK("https://twitter.com/mililanijeremi1/status/1306169778038603776")</f>
        <v>https://twitter.com/mililanijeremi1/status/1306169778038603776</v>
      </c>
      <c r="AA126" s="81"/>
      <c r="AB126" s="81"/>
      <c r="AC126" s="89" t="s">
        <v>741</v>
      </c>
      <c r="AD126" s="81"/>
      <c r="AE126" s="81" t="b">
        <v>0</v>
      </c>
      <c r="AF126" s="81">
        <v>0</v>
      </c>
      <c r="AG126" s="89" t="s">
        <v>809</v>
      </c>
      <c r="AH126" s="81" t="b">
        <v>0</v>
      </c>
      <c r="AI126" s="81" t="s">
        <v>810</v>
      </c>
      <c r="AJ126" s="81"/>
      <c r="AK126" s="89" t="s">
        <v>809</v>
      </c>
      <c r="AL126" s="81" t="b">
        <v>0</v>
      </c>
      <c r="AM126" s="81">
        <v>245</v>
      </c>
      <c r="AN126" s="89" t="s">
        <v>806</v>
      </c>
      <c r="AO126" s="81" t="s">
        <v>813</v>
      </c>
      <c r="AP126" s="81" t="b">
        <v>0</v>
      </c>
      <c r="AQ126" s="89" t="s">
        <v>806</v>
      </c>
      <c r="AR126" s="81"/>
      <c r="AS126" s="81">
        <v>1</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1</v>
      </c>
      <c r="BG126" s="50">
        <v>2.5</v>
      </c>
      <c r="BH126" s="49">
        <v>0</v>
      </c>
      <c r="BI126" s="50">
        <v>0</v>
      </c>
      <c r="BJ126" s="49">
        <v>0</v>
      </c>
      <c r="BK126" s="50">
        <v>0</v>
      </c>
      <c r="BL126" s="49">
        <v>39</v>
      </c>
      <c r="BM126" s="50">
        <v>97.5</v>
      </c>
      <c r="BN126" s="49">
        <v>40</v>
      </c>
    </row>
    <row r="127" spans="1:66" ht="15">
      <c r="A127" s="65" t="s">
        <v>357</v>
      </c>
      <c r="B127" s="65" t="s">
        <v>420</v>
      </c>
      <c r="C127" s="66" t="s">
        <v>9066</v>
      </c>
      <c r="D127" s="67">
        <v>3</v>
      </c>
      <c r="E127" s="68" t="s">
        <v>132</v>
      </c>
      <c r="F127" s="69">
        <v>35</v>
      </c>
      <c r="G127" s="66"/>
      <c r="H127" s="70"/>
      <c r="I127" s="71"/>
      <c r="J127" s="71"/>
      <c r="K127" s="35" t="s">
        <v>65</v>
      </c>
      <c r="L127" s="79">
        <v>127</v>
      </c>
      <c r="M127" s="79"/>
      <c r="N127" s="73"/>
      <c r="O127" s="81" t="s">
        <v>423</v>
      </c>
      <c r="P127" s="83">
        <v>44090.44876157407</v>
      </c>
      <c r="Q127" s="81" t="s">
        <v>425</v>
      </c>
      <c r="R127" s="85" t="str">
        <f>HYPERLINK("https://mkto.cisco.com/devnet-create.html?utm_campaign=devnetcreate21&amp;utm_source=mediabuy&amp;utm_medium=ptwitter-dn-africa")</f>
        <v>https://mkto.cisco.com/devnet-create.html?utm_campaign=devnetcreate21&amp;utm_source=mediabuy&amp;utm_medium=ptwitter-dn-africa</v>
      </c>
      <c r="S127" s="81" t="s">
        <v>427</v>
      </c>
      <c r="T127" s="81" t="s">
        <v>429</v>
      </c>
      <c r="U127" s="81"/>
      <c r="V127" s="85" t="str">
        <f>HYPERLINK("https://pbs.twimg.com/profile_images/1123836254309818368/qjMN50CQ_normal.jpg")</f>
        <v>https://pbs.twimg.com/profile_images/1123836254309818368/qjMN50CQ_normal.jpg</v>
      </c>
      <c r="W127" s="83">
        <v>44090.44876157407</v>
      </c>
      <c r="X127" s="87">
        <v>44090</v>
      </c>
      <c r="Y127" s="89" t="s">
        <v>553</v>
      </c>
      <c r="Z127" s="85" t="str">
        <f>HYPERLINK("https://twitter.com/khobby_sosa/status/1306182597358358529")</f>
        <v>https://twitter.com/khobby_sosa/status/1306182597358358529</v>
      </c>
      <c r="AA127" s="81"/>
      <c r="AB127" s="81"/>
      <c r="AC127" s="89" t="s">
        <v>742</v>
      </c>
      <c r="AD127" s="81"/>
      <c r="AE127" s="81" t="b">
        <v>0</v>
      </c>
      <c r="AF127" s="81">
        <v>0</v>
      </c>
      <c r="AG127" s="89" t="s">
        <v>809</v>
      </c>
      <c r="AH127" s="81" t="b">
        <v>0</v>
      </c>
      <c r="AI127" s="81" t="s">
        <v>810</v>
      </c>
      <c r="AJ127" s="81"/>
      <c r="AK127" s="89" t="s">
        <v>809</v>
      </c>
      <c r="AL127" s="81" t="b">
        <v>0</v>
      </c>
      <c r="AM127" s="81">
        <v>245</v>
      </c>
      <c r="AN127" s="89" t="s">
        <v>806</v>
      </c>
      <c r="AO127" s="81" t="s">
        <v>815</v>
      </c>
      <c r="AP127" s="81" t="b">
        <v>0</v>
      </c>
      <c r="AQ127" s="89" t="s">
        <v>806</v>
      </c>
      <c r="AR127" s="81"/>
      <c r="AS127" s="81">
        <v>1</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v>1</v>
      </c>
      <c r="BG127" s="50">
        <v>2.5</v>
      </c>
      <c r="BH127" s="49">
        <v>0</v>
      </c>
      <c r="BI127" s="50">
        <v>0</v>
      </c>
      <c r="BJ127" s="49">
        <v>0</v>
      </c>
      <c r="BK127" s="50">
        <v>0</v>
      </c>
      <c r="BL127" s="49">
        <v>39</v>
      </c>
      <c r="BM127" s="50">
        <v>97.5</v>
      </c>
      <c r="BN127" s="49">
        <v>40</v>
      </c>
    </row>
    <row r="128" spans="1:66" ht="15">
      <c r="A128" s="65" t="s">
        <v>358</v>
      </c>
      <c r="B128" s="65" t="s">
        <v>420</v>
      </c>
      <c r="C128" s="66" t="s">
        <v>9066</v>
      </c>
      <c r="D128" s="67">
        <v>3</v>
      </c>
      <c r="E128" s="68" t="s">
        <v>132</v>
      </c>
      <c r="F128" s="69">
        <v>35</v>
      </c>
      <c r="G128" s="66"/>
      <c r="H128" s="70"/>
      <c r="I128" s="71"/>
      <c r="J128" s="71"/>
      <c r="K128" s="35" t="s">
        <v>65</v>
      </c>
      <c r="L128" s="79">
        <v>128</v>
      </c>
      <c r="M128" s="79"/>
      <c r="N128" s="73"/>
      <c r="O128" s="81" t="s">
        <v>423</v>
      </c>
      <c r="P128" s="83">
        <v>44090.45125</v>
      </c>
      <c r="Q128" s="81" t="s">
        <v>425</v>
      </c>
      <c r="R128" s="85" t="str">
        <f>HYPERLINK("https://mkto.cisco.com/devnet-create.html?utm_campaign=devnetcreate21&amp;utm_source=mediabuy&amp;utm_medium=ptwitter-dn-africa")</f>
        <v>https://mkto.cisco.com/devnet-create.html?utm_campaign=devnetcreate21&amp;utm_source=mediabuy&amp;utm_medium=ptwitter-dn-africa</v>
      </c>
      <c r="S128" s="81" t="s">
        <v>427</v>
      </c>
      <c r="T128" s="81" t="s">
        <v>429</v>
      </c>
      <c r="U128" s="81"/>
      <c r="V128" s="85" t="str">
        <f>HYPERLINK("https://pbs.twimg.com/profile_images/1274898966937833474/xGaFBLt8_normal.jpg")</f>
        <v>https://pbs.twimg.com/profile_images/1274898966937833474/xGaFBLt8_normal.jpg</v>
      </c>
      <c r="W128" s="83">
        <v>44090.45125</v>
      </c>
      <c r="X128" s="87">
        <v>44090</v>
      </c>
      <c r="Y128" s="89" t="s">
        <v>554</v>
      </c>
      <c r="Z128" s="85" t="str">
        <f>HYPERLINK("https://twitter.com/kituke_john/status/1306183497141362688")</f>
        <v>https://twitter.com/kituke_john/status/1306183497141362688</v>
      </c>
      <c r="AA128" s="81"/>
      <c r="AB128" s="81"/>
      <c r="AC128" s="89" t="s">
        <v>743</v>
      </c>
      <c r="AD128" s="81"/>
      <c r="AE128" s="81" t="b">
        <v>0</v>
      </c>
      <c r="AF128" s="81">
        <v>0</v>
      </c>
      <c r="AG128" s="89" t="s">
        <v>809</v>
      </c>
      <c r="AH128" s="81" t="b">
        <v>0</v>
      </c>
      <c r="AI128" s="81" t="s">
        <v>810</v>
      </c>
      <c r="AJ128" s="81"/>
      <c r="AK128" s="89" t="s">
        <v>809</v>
      </c>
      <c r="AL128" s="81" t="b">
        <v>0</v>
      </c>
      <c r="AM128" s="81">
        <v>245</v>
      </c>
      <c r="AN128" s="89" t="s">
        <v>806</v>
      </c>
      <c r="AO128" s="81" t="s">
        <v>813</v>
      </c>
      <c r="AP128" s="81" t="b">
        <v>0</v>
      </c>
      <c r="AQ128" s="89" t="s">
        <v>806</v>
      </c>
      <c r="AR128" s="81"/>
      <c r="AS128" s="81">
        <v>1</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1</v>
      </c>
      <c r="BG128" s="50">
        <v>2.5</v>
      </c>
      <c r="BH128" s="49">
        <v>0</v>
      </c>
      <c r="BI128" s="50">
        <v>0</v>
      </c>
      <c r="BJ128" s="49">
        <v>0</v>
      </c>
      <c r="BK128" s="50">
        <v>0</v>
      </c>
      <c r="BL128" s="49">
        <v>39</v>
      </c>
      <c r="BM128" s="50">
        <v>97.5</v>
      </c>
      <c r="BN128" s="49">
        <v>40</v>
      </c>
    </row>
    <row r="129" spans="1:66" ht="15">
      <c r="A129" s="65" t="s">
        <v>359</v>
      </c>
      <c r="B129" s="65" t="s">
        <v>420</v>
      </c>
      <c r="C129" s="66" t="s">
        <v>9066</v>
      </c>
      <c r="D129" s="67">
        <v>3</v>
      </c>
      <c r="E129" s="68" t="s">
        <v>132</v>
      </c>
      <c r="F129" s="69">
        <v>35</v>
      </c>
      <c r="G129" s="66"/>
      <c r="H129" s="70"/>
      <c r="I129" s="71"/>
      <c r="J129" s="71"/>
      <c r="K129" s="35" t="s">
        <v>65</v>
      </c>
      <c r="L129" s="79">
        <v>129</v>
      </c>
      <c r="M129" s="79"/>
      <c r="N129" s="73"/>
      <c r="O129" s="81" t="s">
        <v>423</v>
      </c>
      <c r="P129" s="83">
        <v>44090.46471064815</v>
      </c>
      <c r="Q129" s="81" t="s">
        <v>425</v>
      </c>
      <c r="R129" s="85" t="str">
        <f>HYPERLINK("https://mkto.cisco.com/devnet-create.html?utm_campaign=devnetcreate21&amp;utm_source=mediabuy&amp;utm_medium=ptwitter-dn-africa")</f>
        <v>https://mkto.cisco.com/devnet-create.html?utm_campaign=devnetcreate21&amp;utm_source=mediabuy&amp;utm_medium=ptwitter-dn-africa</v>
      </c>
      <c r="S129" s="81" t="s">
        <v>427</v>
      </c>
      <c r="T129" s="81" t="s">
        <v>429</v>
      </c>
      <c r="U129" s="81"/>
      <c r="V129" s="85" t="str">
        <f>HYPERLINK("https://pbs.twimg.com/profile_images/1318831469595447296/sTXpJLAT_normal.jpg")</f>
        <v>https://pbs.twimg.com/profile_images/1318831469595447296/sTXpJLAT_normal.jpg</v>
      </c>
      <c r="W129" s="83">
        <v>44090.46471064815</v>
      </c>
      <c r="X129" s="87">
        <v>44090</v>
      </c>
      <c r="Y129" s="89" t="s">
        <v>555</v>
      </c>
      <c r="Z129" s="85" t="str">
        <f>HYPERLINK("https://twitter.com/opzyhush01/status/1306188375595126785")</f>
        <v>https://twitter.com/opzyhush01/status/1306188375595126785</v>
      </c>
      <c r="AA129" s="81"/>
      <c r="AB129" s="81"/>
      <c r="AC129" s="89" t="s">
        <v>744</v>
      </c>
      <c r="AD129" s="81"/>
      <c r="AE129" s="81" t="b">
        <v>0</v>
      </c>
      <c r="AF129" s="81">
        <v>0</v>
      </c>
      <c r="AG129" s="89" t="s">
        <v>809</v>
      </c>
      <c r="AH129" s="81" t="b">
        <v>0</v>
      </c>
      <c r="AI129" s="81" t="s">
        <v>810</v>
      </c>
      <c r="AJ129" s="81"/>
      <c r="AK129" s="89" t="s">
        <v>809</v>
      </c>
      <c r="AL129" s="81" t="b">
        <v>0</v>
      </c>
      <c r="AM129" s="81">
        <v>245</v>
      </c>
      <c r="AN129" s="89" t="s">
        <v>806</v>
      </c>
      <c r="AO129" s="81" t="s">
        <v>813</v>
      </c>
      <c r="AP129" s="81" t="b">
        <v>0</v>
      </c>
      <c r="AQ129" s="89" t="s">
        <v>806</v>
      </c>
      <c r="AR129" s="81"/>
      <c r="AS129" s="81">
        <v>1</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v>1</v>
      </c>
      <c r="BG129" s="50">
        <v>2.5</v>
      </c>
      <c r="BH129" s="49">
        <v>0</v>
      </c>
      <c r="BI129" s="50">
        <v>0</v>
      </c>
      <c r="BJ129" s="49">
        <v>0</v>
      </c>
      <c r="BK129" s="50">
        <v>0</v>
      </c>
      <c r="BL129" s="49">
        <v>39</v>
      </c>
      <c r="BM129" s="50">
        <v>97.5</v>
      </c>
      <c r="BN129" s="49">
        <v>40</v>
      </c>
    </row>
    <row r="130" spans="1:66" ht="15">
      <c r="A130" s="65" t="s">
        <v>360</v>
      </c>
      <c r="B130" s="65" t="s">
        <v>420</v>
      </c>
      <c r="C130" s="66" t="s">
        <v>9066</v>
      </c>
      <c r="D130" s="67">
        <v>3</v>
      </c>
      <c r="E130" s="68" t="s">
        <v>132</v>
      </c>
      <c r="F130" s="69">
        <v>35</v>
      </c>
      <c r="G130" s="66"/>
      <c r="H130" s="70"/>
      <c r="I130" s="71"/>
      <c r="J130" s="71"/>
      <c r="K130" s="35" t="s">
        <v>65</v>
      </c>
      <c r="L130" s="79">
        <v>130</v>
      </c>
      <c r="M130" s="79"/>
      <c r="N130" s="73"/>
      <c r="O130" s="81" t="s">
        <v>423</v>
      </c>
      <c r="P130" s="83">
        <v>44090.467256944445</v>
      </c>
      <c r="Q130" s="81" t="s">
        <v>425</v>
      </c>
      <c r="R130" s="85" t="str">
        <f>HYPERLINK("https://mkto.cisco.com/devnet-create.html?utm_campaign=devnetcreate21&amp;utm_source=mediabuy&amp;utm_medium=ptwitter-dn-africa")</f>
        <v>https://mkto.cisco.com/devnet-create.html?utm_campaign=devnetcreate21&amp;utm_source=mediabuy&amp;utm_medium=ptwitter-dn-africa</v>
      </c>
      <c r="S130" s="81" t="s">
        <v>427</v>
      </c>
      <c r="T130" s="81" t="s">
        <v>429</v>
      </c>
      <c r="U130" s="81"/>
      <c r="V130" s="85" t="str">
        <f>HYPERLINK("https://pbs.twimg.com/profile_images/1293411205051228161/DB6FrPFF_normal.jpg")</f>
        <v>https://pbs.twimg.com/profile_images/1293411205051228161/DB6FrPFF_normal.jpg</v>
      </c>
      <c r="W130" s="83">
        <v>44090.467256944445</v>
      </c>
      <c r="X130" s="87">
        <v>44090</v>
      </c>
      <c r="Y130" s="89" t="s">
        <v>556</v>
      </c>
      <c r="Z130" s="85" t="str">
        <f>HYPERLINK("https://twitter.com/abiscom2013/status/1306189301399597061")</f>
        <v>https://twitter.com/abiscom2013/status/1306189301399597061</v>
      </c>
      <c r="AA130" s="81"/>
      <c r="AB130" s="81"/>
      <c r="AC130" s="89" t="s">
        <v>745</v>
      </c>
      <c r="AD130" s="81"/>
      <c r="AE130" s="81" t="b">
        <v>0</v>
      </c>
      <c r="AF130" s="81">
        <v>0</v>
      </c>
      <c r="AG130" s="89" t="s">
        <v>809</v>
      </c>
      <c r="AH130" s="81" t="b">
        <v>0</v>
      </c>
      <c r="AI130" s="81" t="s">
        <v>810</v>
      </c>
      <c r="AJ130" s="81"/>
      <c r="AK130" s="89" t="s">
        <v>809</v>
      </c>
      <c r="AL130" s="81" t="b">
        <v>0</v>
      </c>
      <c r="AM130" s="81">
        <v>245</v>
      </c>
      <c r="AN130" s="89" t="s">
        <v>806</v>
      </c>
      <c r="AO130" s="81" t="s">
        <v>813</v>
      </c>
      <c r="AP130" s="81" t="b">
        <v>0</v>
      </c>
      <c r="AQ130" s="89" t="s">
        <v>806</v>
      </c>
      <c r="AR130" s="81"/>
      <c r="AS130" s="81">
        <v>1</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v>1</v>
      </c>
      <c r="BG130" s="50">
        <v>2.5</v>
      </c>
      <c r="BH130" s="49">
        <v>0</v>
      </c>
      <c r="BI130" s="50">
        <v>0</v>
      </c>
      <c r="BJ130" s="49">
        <v>0</v>
      </c>
      <c r="BK130" s="50">
        <v>0</v>
      </c>
      <c r="BL130" s="49">
        <v>39</v>
      </c>
      <c r="BM130" s="50">
        <v>97.5</v>
      </c>
      <c r="BN130" s="49">
        <v>40</v>
      </c>
    </row>
    <row r="131" spans="1:66" ht="15">
      <c r="A131" s="65" t="s">
        <v>361</v>
      </c>
      <c r="B131" s="65" t="s">
        <v>420</v>
      </c>
      <c r="C131" s="66" t="s">
        <v>9066</v>
      </c>
      <c r="D131" s="67">
        <v>3</v>
      </c>
      <c r="E131" s="68" t="s">
        <v>132</v>
      </c>
      <c r="F131" s="69">
        <v>35</v>
      </c>
      <c r="G131" s="66"/>
      <c r="H131" s="70"/>
      <c r="I131" s="71"/>
      <c r="J131" s="71"/>
      <c r="K131" s="35" t="s">
        <v>65</v>
      </c>
      <c r="L131" s="79">
        <v>131</v>
      </c>
      <c r="M131" s="79"/>
      <c r="N131" s="73"/>
      <c r="O131" s="81" t="s">
        <v>423</v>
      </c>
      <c r="P131" s="83">
        <v>44090.478483796294</v>
      </c>
      <c r="Q131" s="81" t="s">
        <v>425</v>
      </c>
      <c r="R131" s="85" t="str">
        <f>HYPERLINK("https://mkto.cisco.com/devnet-create.html?utm_campaign=devnetcreate21&amp;utm_source=mediabuy&amp;utm_medium=ptwitter-dn-africa")</f>
        <v>https://mkto.cisco.com/devnet-create.html?utm_campaign=devnetcreate21&amp;utm_source=mediabuy&amp;utm_medium=ptwitter-dn-africa</v>
      </c>
      <c r="S131" s="81" t="s">
        <v>427</v>
      </c>
      <c r="T131" s="81" t="s">
        <v>429</v>
      </c>
      <c r="U131" s="81"/>
      <c r="V131" s="85" t="str">
        <f>HYPERLINK("https://pbs.twimg.com/profile_images/1318526232150089734/ZlwTRIGL_normal.jpg")</f>
        <v>https://pbs.twimg.com/profile_images/1318526232150089734/ZlwTRIGL_normal.jpg</v>
      </c>
      <c r="W131" s="83">
        <v>44090.478483796294</v>
      </c>
      <c r="X131" s="87">
        <v>44090</v>
      </c>
      <c r="Y131" s="89" t="s">
        <v>557</v>
      </c>
      <c r="Z131" s="85" t="str">
        <f>HYPERLINK("https://twitter.com/rock58220002/status/1306193367597043712")</f>
        <v>https://twitter.com/rock58220002/status/1306193367597043712</v>
      </c>
      <c r="AA131" s="81"/>
      <c r="AB131" s="81"/>
      <c r="AC131" s="89" t="s">
        <v>746</v>
      </c>
      <c r="AD131" s="81"/>
      <c r="AE131" s="81" t="b">
        <v>0</v>
      </c>
      <c r="AF131" s="81">
        <v>0</v>
      </c>
      <c r="AG131" s="89" t="s">
        <v>809</v>
      </c>
      <c r="AH131" s="81" t="b">
        <v>0</v>
      </c>
      <c r="AI131" s="81" t="s">
        <v>810</v>
      </c>
      <c r="AJ131" s="81"/>
      <c r="AK131" s="89" t="s">
        <v>809</v>
      </c>
      <c r="AL131" s="81" t="b">
        <v>0</v>
      </c>
      <c r="AM131" s="81">
        <v>245</v>
      </c>
      <c r="AN131" s="89" t="s">
        <v>806</v>
      </c>
      <c r="AO131" s="81" t="s">
        <v>813</v>
      </c>
      <c r="AP131" s="81" t="b">
        <v>0</v>
      </c>
      <c r="AQ131" s="89" t="s">
        <v>806</v>
      </c>
      <c r="AR131" s="81"/>
      <c r="AS131" s="81">
        <v>1</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v>1</v>
      </c>
      <c r="BG131" s="50">
        <v>2.5</v>
      </c>
      <c r="BH131" s="49">
        <v>0</v>
      </c>
      <c r="BI131" s="50">
        <v>0</v>
      </c>
      <c r="BJ131" s="49">
        <v>0</v>
      </c>
      <c r="BK131" s="50">
        <v>0</v>
      </c>
      <c r="BL131" s="49">
        <v>39</v>
      </c>
      <c r="BM131" s="50">
        <v>97.5</v>
      </c>
      <c r="BN131" s="49">
        <v>40</v>
      </c>
    </row>
    <row r="132" spans="1:66" ht="15">
      <c r="A132" s="65" t="s">
        <v>362</v>
      </c>
      <c r="B132" s="65" t="s">
        <v>420</v>
      </c>
      <c r="C132" s="66" t="s">
        <v>9066</v>
      </c>
      <c r="D132" s="67">
        <v>3</v>
      </c>
      <c r="E132" s="68" t="s">
        <v>132</v>
      </c>
      <c r="F132" s="69">
        <v>35</v>
      </c>
      <c r="G132" s="66"/>
      <c r="H132" s="70"/>
      <c r="I132" s="71"/>
      <c r="J132" s="71"/>
      <c r="K132" s="35" t="s">
        <v>65</v>
      </c>
      <c r="L132" s="79">
        <v>132</v>
      </c>
      <c r="M132" s="79"/>
      <c r="N132" s="73"/>
      <c r="O132" s="81" t="s">
        <v>423</v>
      </c>
      <c r="P132" s="83">
        <v>44090.48504629629</v>
      </c>
      <c r="Q132" s="81" t="s">
        <v>425</v>
      </c>
      <c r="R132" s="85" t="str">
        <f>HYPERLINK("https://mkto.cisco.com/devnet-create.html?utm_campaign=devnetcreate21&amp;utm_source=mediabuy&amp;utm_medium=ptwitter-dn-africa")</f>
        <v>https://mkto.cisco.com/devnet-create.html?utm_campaign=devnetcreate21&amp;utm_source=mediabuy&amp;utm_medium=ptwitter-dn-africa</v>
      </c>
      <c r="S132" s="81" t="s">
        <v>427</v>
      </c>
      <c r="T132" s="81" t="s">
        <v>429</v>
      </c>
      <c r="U132" s="81"/>
      <c r="V132" s="85" t="str">
        <f>HYPERLINK("https://pbs.twimg.com/profile_images/1286431563652247554/WHKqukMm_normal.jpg")</f>
        <v>https://pbs.twimg.com/profile_images/1286431563652247554/WHKqukMm_normal.jpg</v>
      </c>
      <c r="W132" s="83">
        <v>44090.48504629629</v>
      </c>
      <c r="X132" s="87">
        <v>44090</v>
      </c>
      <c r="Y132" s="89" t="s">
        <v>558</v>
      </c>
      <c r="Z132" s="85" t="str">
        <f>HYPERLINK("https://twitter.com/jtettey77/status/1306195744643338240")</f>
        <v>https://twitter.com/jtettey77/status/1306195744643338240</v>
      </c>
      <c r="AA132" s="81"/>
      <c r="AB132" s="81"/>
      <c r="AC132" s="89" t="s">
        <v>747</v>
      </c>
      <c r="AD132" s="81"/>
      <c r="AE132" s="81" t="b">
        <v>0</v>
      </c>
      <c r="AF132" s="81">
        <v>0</v>
      </c>
      <c r="AG132" s="89" t="s">
        <v>809</v>
      </c>
      <c r="AH132" s="81" t="b">
        <v>0</v>
      </c>
      <c r="AI132" s="81" t="s">
        <v>810</v>
      </c>
      <c r="AJ132" s="81"/>
      <c r="AK132" s="89" t="s">
        <v>809</v>
      </c>
      <c r="AL132" s="81" t="b">
        <v>0</v>
      </c>
      <c r="AM132" s="81">
        <v>245</v>
      </c>
      <c r="AN132" s="89" t="s">
        <v>806</v>
      </c>
      <c r="AO132" s="81" t="s">
        <v>815</v>
      </c>
      <c r="AP132" s="81" t="b">
        <v>0</v>
      </c>
      <c r="AQ132" s="89" t="s">
        <v>806</v>
      </c>
      <c r="AR132" s="81"/>
      <c r="AS132" s="81">
        <v>1</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v>1</v>
      </c>
      <c r="BG132" s="50">
        <v>2.5</v>
      </c>
      <c r="BH132" s="49">
        <v>0</v>
      </c>
      <c r="BI132" s="50">
        <v>0</v>
      </c>
      <c r="BJ132" s="49">
        <v>0</v>
      </c>
      <c r="BK132" s="50">
        <v>0</v>
      </c>
      <c r="BL132" s="49">
        <v>39</v>
      </c>
      <c r="BM132" s="50">
        <v>97.5</v>
      </c>
      <c r="BN132" s="49">
        <v>40</v>
      </c>
    </row>
    <row r="133" spans="1:66" ht="15">
      <c r="A133" s="65" t="s">
        <v>363</v>
      </c>
      <c r="B133" s="65" t="s">
        <v>420</v>
      </c>
      <c r="C133" s="66" t="s">
        <v>9066</v>
      </c>
      <c r="D133" s="67">
        <v>3</v>
      </c>
      <c r="E133" s="68" t="s">
        <v>132</v>
      </c>
      <c r="F133" s="69">
        <v>35</v>
      </c>
      <c r="G133" s="66"/>
      <c r="H133" s="70"/>
      <c r="I133" s="71"/>
      <c r="J133" s="71"/>
      <c r="K133" s="35" t="s">
        <v>65</v>
      </c>
      <c r="L133" s="79">
        <v>133</v>
      </c>
      <c r="M133" s="79"/>
      <c r="N133" s="73"/>
      <c r="O133" s="81" t="s">
        <v>423</v>
      </c>
      <c r="P133" s="83">
        <v>44090.511516203704</v>
      </c>
      <c r="Q133" s="81" t="s">
        <v>425</v>
      </c>
      <c r="R133" s="85" t="str">
        <f>HYPERLINK("https://mkto.cisco.com/devnet-create.html?utm_campaign=devnetcreate21&amp;utm_source=mediabuy&amp;utm_medium=ptwitter-dn-africa")</f>
        <v>https://mkto.cisco.com/devnet-create.html?utm_campaign=devnetcreate21&amp;utm_source=mediabuy&amp;utm_medium=ptwitter-dn-africa</v>
      </c>
      <c r="S133" s="81" t="s">
        <v>427</v>
      </c>
      <c r="T133" s="81" t="s">
        <v>429</v>
      </c>
      <c r="U133" s="81"/>
      <c r="V133" s="85" t="str">
        <f>HYPERLINK("https://pbs.twimg.com/profile_images/1294740072818974720/kQW_MUy8_normal.jpg")</f>
        <v>https://pbs.twimg.com/profile_images/1294740072818974720/kQW_MUy8_normal.jpg</v>
      </c>
      <c r="W133" s="83">
        <v>44090.511516203704</v>
      </c>
      <c r="X133" s="87">
        <v>44090</v>
      </c>
      <c r="Y133" s="89" t="s">
        <v>559</v>
      </c>
      <c r="Z133" s="85" t="str">
        <f>HYPERLINK("https://twitter.com/maziifeanyichu6/status/1306205338161553409")</f>
        <v>https://twitter.com/maziifeanyichu6/status/1306205338161553409</v>
      </c>
      <c r="AA133" s="81"/>
      <c r="AB133" s="81"/>
      <c r="AC133" s="89" t="s">
        <v>748</v>
      </c>
      <c r="AD133" s="81"/>
      <c r="AE133" s="81" t="b">
        <v>0</v>
      </c>
      <c r="AF133" s="81">
        <v>0</v>
      </c>
      <c r="AG133" s="89" t="s">
        <v>809</v>
      </c>
      <c r="AH133" s="81" t="b">
        <v>0</v>
      </c>
      <c r="AI133" s="81" t="s">
        <v>810</v>
      </c>
      <c r="AJ133" s="81"/>
      <c r="AK133" s="89" t="s">
        <v>809</v>
      </c>
      <c r="AL133" s="81" t="b">
        <v>0</v>
      </c>
      <c r="AM133" s="81">
        <v>245</v>
      </c>
      <c r="AN133" s="89" t="s">
        <v>806</v>
      </c>
      <c r="AO133" s="81" t="s">
        <v>813</v>
      </c>
      <c r="AP133" s="81" t="b">
        <v>0</v>
      </c>
      <c r="AQ133" s="89" t="s">
        <v>806</v>
      </c>
      <c r="AR133" s="81"/>
      <c r="AS133" s="81">
        <v>1</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1</v>
      </c>
      <c r="BG133" s="50">
        <v>2.5</v>
      </c>
      <c r="BH133" s="49">
        <v>0</v>
      </c>
      <c r="BI133" s="50">
        <v>0</v>
      </c>
      <c r="BJ133" s="49">
        <v>0</v>
      </c>
      <c r="BK133" s="50">
        <v>0</v>
      </c>
      <c r="BL133" s="49">
        <v>39</v>
      </c>
      <c r="BM133" s="50">
        <v>97.5</v>
      </c>
      <c r="BN133" s="49">
        <v>40</v>
      </c>
    </row>
    <row r="134" spans="1:66" ht="15">
      <c r="A134" s="65" t="s">
        <v>364</v>
      </c>
      <c r="B134" s="65" t="s">
        <v>420</v>
      </c>
      <c r="C134" s="66" t="s">
        <v>9066</v>
      </c>
      <c r="D134" s="67">
        <v>3</v>
      </c>
      <c r="E134" s="68" t="s">
        <v>132</v>
      </c>
      <c r="F134" s="69">
        <v>35</v>
      </c>
      <c r="G134" s="66"/>
      <c r="H134" s="70"/>
      <c r="I134" s="71"/>
      <c r="J134" s="71"/>
      <c r="K134" s="35" t="s">
        <v>65</v>
      </c>
      <c r="L134" s="79">
        <v>134</v>
      </c>
      <c r="M134" s="79"/>
      <c r="N134" s="73"/>
      <c r="O134" s="81" t="s">
        <v>423</v>
      </c>
      <c r="P134" s="83">
        <v>44090.51256944444</v>
      </c>
      <c r="Q134" s="81" t="s">
        <v>425</v>
      </c>
      <c r="R134" s="85" t="str">
        <f>HYPERLINK("https://mkto.cisco.com/devnet-create.html?utm_campaign=devnetcreate21&amp;utm_source=mediabuy&amp;utm_medium=ptwitter-dn-africa")</f>
        <v>https://mkto.cisco.com/devnet-create.html?utm_campaign=devnetcreate21&amp;utm_source=mediabuy&amp;utm_medium=ptwitter-dn-africa</v>
      </c>
      <c r="S134" s="81" t="s">
        <v>427</v>
      </c>
      <c r="T134" s="81" t="s">
        <v>429</v>
      </c>
      <c r="U134" s="81"/>
      <c r="V134" s="85" t="str">
        <f>HYPERLINK("https://pbs.twimg.com/profile_images/1284299430905159683/E7yfxUae_normal.jpg")</f>
        <v>https://pbs.twimg.com/profile_images/1284299430905159683/E7yfxUae_normal.jpg</v>
      </c>
      <c r="W134" s="83">
        <v>44090.51256944444</v>
      </c>
      <c r="X134" s="87">
        <v>44090</v>
      </c>
      <c r="Y134" s="89" t="s">
        <v>560</v>
      </c>
      <c r="Z134" s="85" t="str">
        <f>HYPERLINK("https://twitter.com/abdul99323764/status/1306205721567125504")</f>
        <v>https://twitter.com/abdul99323764/status/1306205721567125504</v>
      </c>
      <c r="AA134" s="81"/>
      <c r="AB134" s="81"/>
      <c r="AC134" s="89" t="s">
        <v>749</v>
      </c>
      <c r="AD134" s="81"/>
      <c r="AE134" s="81" t="b">
        <v>0</v>
      </c>
      <c r="AF134" s="81">
        <v>0</v>
      </c>
      <c r="AG134" s="89" t="s">
        <v>809</v>
      </c>
      <c r="AH134" s="81" t="b">
        <v>0</v>
      </c>
      <c r="AI134" s="81" t="s">
        <v>810</v>
      </c>
      <c r="AJ134" s="81"/>
      <c r="AK134" s="89" t="s">
        <v>809</v>
      </c>
      <c r="AL134" s="81" t="b">
        <v>0</v>
      </c>
      <c r="AM134" s="81">
        <v>245</v>
      </c>
      <c r="AN134" s="89" t="s">
        <v>806</v>
      </c>
      <c r="AO134" s="81" t="s">
        <v>815</v>
      </c>
      <c r="AP134" s="81" t="b">
        <v>0</v>
      </c>
      <c r="AQ134" s="89" t="s">
        <v>806</v>
      </c>
      <c r="AR134" s="81"/>
      <c r="AS134" s="81">
        <v>1</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v>1</v>
      </c>
      <c r="BG134" s="50">
        <v>2.5</v>
      </c>
      <c r="BH134" s="49">
        <v>0</v>
      </c>
      <c r="BI134" s="50">
        <v>0</v>
      </c>
      <c r="BJ134" s="49">
        <v>0</v>
      </c>
      <c r="BK134" s="50">
        <v>0</v>
      </c>
      <c r="BL134" s="49">
        <v>39</v>
      </c>
      <c r="BM134" s="50">
        <v>97.5</v>
      </c>
      <c r="BN134" s="49">
        <v>40</v>
      </c>
    </row>
    <row r="135" spans="1:66" ht="15">
      <c r="A135" s="65" t="s">
        <v>365</v>
      </c>
      <c r="B135" s="65" t="s">
        <v>420</v>
      </c>
      <c r="C135" s="66" t="s">
        <v>9066</v>
      </c>
      <c r="D135" s="67">
        <v>3</v>
      </c>
      <c r="E135" s="68" t="s">
        <v>132</v>
      </c>
      <c r="F135" s="69">
        <v>35</v>
      </c>
      <c r="G135" s="66"/>
      <c r="H135" s="70"/>
      <c r="I135" s="71"/>
      <c r="J135" s="71"/>
      <c r="K135" s="35" t="s">
        <v>65</v>
      </c>
      <c r="L135" s="79">
        <v>135</v>
      </c>
      <c r="M135" s="79"/>
      <c r="N135" s="73"/>
      <c r="O135" s="81" t="s">
        <v>423</v>
      </c>
      <c r="P135" s="83">
        <v>44090.55520833333</v>
      </c>
      <c r="Q135" s="81" t="s">
        <v>425</v>
      </c>
      <c r="R135" s="85" t="str">
        <f>HYPERLINK("https://mkto.cisco.com/devnet-create.html?utm_campaign=devnetcreate21&amp;utm_source=mediabuy&amp;utm_medium=ptwitter-dn-africa")</f>
        <v>https://mkto.cisco.com/devnet-create.html?utm_campaign=devnetcreate21&amp;utm_source=mediabuy&amp;utm_medium=ptwitter-dn-africa</v>
      </c>
      <c r="S135" s="81" t="s">
        <v>427</v>
      </c>
      <c r="T135" s="81" t="s">
        <v>429</v>
      </c>
      <c r="U135" s="81"/>
      <c r="V135" s="85" t="str">
        <f>HYPERLINK("https://pbs.twimg.com/profile_images/1220475313345441794/7ZPlMdCu_normal.jpg")</f>
        <v>https://pbs.twimg.com/profile_images/1220475313345441794/7ZPlMdCu_normal.jpg</v>
      </c>
      <c r="W135" s="83">
        <v>44090.55520833333</v>
      </c>
      <c r="X135" s="87">
        <v>44090</v>
      </c>
      <c r="Y135" s="89" t="s">
        <v>561</v>
      </c>
      <c r="Z135" s="85" t="str">
        <f>HYPERLINK("https://twitter.com/choicee19/status/1306221170639933440")</f>
        <v>https://twitter.com/choicee19/status/1306221170639933440</v>
      </c>
      <c r="AA135" s="81"/>
      <c r="AB135" s="81"/>
      <c r="AC135" s="89" t="s">
        <v>750</v>
      </c>
      <c r="AD135" s="81"/>
      <c r="AE135" s="81" t="b">
        <v>0</v>
      </c>
      <c r="AF135" s="81">
        <v>0</v>
      </c>
      <c r="AG135" s="89" t="s">
        <v>809</v>
      </c>
      <c r="AH135" s="81" t="b">
        <v>0</v>
      </c>
      <c r="AI135" s="81" t="s">
        <v>810</v>
      </c>
      <c r="AJ135" s="81"/>
      <c r="AK135" s="89" t="s">
        <v>809</v>
      </c>
      <c r="AL135" s="81" t="b">
        <v>0</v>
      </c>
      <c r="AM135" s="81">
        <v>245</v>
      </c>
      <c r="AN135" s="89" t="s">
        <v>806</v>
      </c>
      <c r="AO135" s="81" t="s">
        <v>813</v>
      </c>
      <c r="AP135" s="81" t="b">
        <v>0</v>
      </c>
      <c r="AQ135" s="89" t="s">
        <v>806</v>
      </c>
      <c r="AR135" s="81"/>
      <c r="AS135" s="81">
        <v>1</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v>1</v>
      </c>
      <c r="BG135" s="50">
        <v>2.5</v>
      </c>
      <c r="BH135" s="49">
        <v>0</v>
      </c>
      <c r="BI135" s="50">
        <v>0</v>
      </c>
      <c r="BJ135" s="49">
        <v>0</v>
      </c>
      <c r="BK135" s="50">
        <v>0</v>
      </c>
      <c r="BL135" s="49">
        <v>39</v>
      </c>
      <c r="BM135" s="50">
        <v>97.5</v>
      </c>
      <c r="BN135" s="49">
        <v>40</v>
      </c>
    </row>
    <row r="136" spans="1:66" ht="15">
      <c r="A136" s="65" t="s">
        <v>366</v>
      </c>
      <c r="B136" s="65" t="s">
        <v>420</v>
      </c>
      <c r="C136" s="66" t="s">
        <v>9066</v>
      </c>
      <c r="D136" s="67">
        <v>3</v>
      </c>
      <c r="E136" s="68" t="s">
        <v>132</v>
      </c>
      <c r="F136" s="69">
        <v>35</v>
      </c>
      <c r="G136" s="66"/>
      <c r="H136" s="70"/>
      <c r="I136" s="71"/>
      <c r="J136" s="71"/>
      <c r="K136" s="35" t="s">
        <v>65</v>
      </c>
      <c r="L136" s="79">
        <v>136</v>
      </c>
      <c r="M136" s="79"/>
      <c r="N136" s="73"/>
      <c r="O136" s="81" t="s">
        <v>423</v>
      </c>
      <c r="P136" s="83">
        <v>44090.572280092594</v>
      </c>
      <c r="Q136" s="81" t="s">
        <v>425</v>
      </c>
      <c r="R136" s="85" t="str">
        <f>HYPERLINK("https://mkto.cisco.com/devnet-create.html?utm_campaign=devnetcreate21&amp;utm_source=mediabuy&amp;utm_medium=ptwitter-dn-africa")</f>
        <v>https://mkto.cisco.com/devnet-create.html?utm_campaign=devnetcreate21&amp;utm_source=mediabuy&amp;utm_medium=ptwitter-dn-africa</v>
      </c>
      <c r="S136" s="81" t="s">
        <v>427</v>
      </c>
      <c r="T136" s="81" t="s">
        <v>429</v>
      </c>
      <c r="U136" s="81"/>
      <c r="V136" s="85" t="str">
        <f>HYPERLINK("https://pbs.twimg.com/profile_images/1227954268050685952/Wyhuvd8s_normal.jpg")</f>
        <v>https://pbs.twimg.com/profile_images/1227954268050685952/Wyhuvd8s_normal.jpg</v>
      </c>
      <c r="W136" s="83">
        <v>44090.572280092594</v>
      </c>
      <c r="X136" s="87">
        <v>44090</v>
      </c>
      <c r="Y136" s="89" t="s">
        <v>562</v>
      </c>
      <c r="Z136" s="85" t="str">
        <f>HYPERLINK("https://twitter.com/iamkaka3/status/1306227360388317186")</f>
        <v>https://twitter.com/iamkaka3/status/1306227360388317186</v>
      </c>
      <c r="AA136" s="81"/>
      <c r="AB136" s="81"/>
      <c r="AC136" s="89" t="s">
        <v>751</v>
      </c>
      <c r="AD136" s="81"/>
      <c r="AE136" s="81" t="b">
        <v>0</v>
      </c>
      <c r="AF136" s="81">
        <v>0</v>
      </c>
      <c r="AG136" s="89" t="s">
        <v>809</v>
      </c>
      <c r="AH136" s="81" t="b">
        <v>0</v>
      </c>
      <c r="AI136" s="81" t="s">
        <v>810</v>
      </c>
      <c r="AJ136" s="81"/>
      <c r="AK136" s="89" t="s">
        <v>809</v>
      </c>
      <c r="AL136" s="81" t="b">
        <v>0</v>
      </c>
      <c r="AM136" s="81">
        <v>245</v>
      </c>
      <c r="AN136" s="89" t="s">
        <v>806</v>
      </c>
      <c r="AO136" s="81" t="s">
        <v>815</v>
      </c>
      <c r="AP136" s="81" t="b">
        <v>0</v>
      </c>
      <c r="AQ136" s="89" t="s">
        <v>806</v>
      </c>
      <c r="AR136" s="81"/>
      <c r="AS136" s="81">
        <v>1</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v>1</v>
      </c>
      <c r="BG136" s="50">
        <v>2.5</v>
      </c>
      <c r="BH136" s="49">
        <v>0</v>
      </c>
      <c r="BI136" s="50">
        <v>0</v>
      </c>
      <c r="BJ136" s="49">
        <v>0</v>
      </c>
      <c r="BK136" s="50">
        <v>0</v>
      </c>
      <c r="BL136" s="49">
        <v>39</v>
      </c>
      <c r="BM136" s="50">
        <v>97.5</v>
      </c>
      <c r="BN136" s="49">
        <v>40</v>
      </c>
    </row>
    <row r="137" spans="1:66" ht="15">
      <c r="A137" s="65" t="s">
        <v>367</v>
      </c>
      <c r="B137" s="65" t="s">
        <v>420</v>
      </c>
      <c r="C137" s="66" t="s">
        <v>9066</v>
      </c>
      <c r="D137" s="67">
        <v>3</v>
      </c>
      <c r="E137" s="68" t="s">
        <v>132</v>
      </c>
      <c r="F137" s="69">
        <v>35</v>
      </c>
      <c r="G137" s="66"/>
      <c r="H137" s="70"/>
      <c r="I137" s="71"/>
      <c r="J137" s="71"/>
      <c r="K137" s="35" t="s">
        <v>65</v>
      </c>
      <c r="L137" s="79">
        <v>137</v>
      </c>
      <c r="M137" s="79"/>
      <c r="N137" s="73"/>
      <c r="O137" s="81" t="s">
        <v>423</v>
      </c>
      <c r="P137" s="83">
        <v>44090.58015046296</v>
      </c>
      <c r="Q137" s="81" t="s">
        <v>425</v>
      </c>
      <c r="R137" s="85" t="str">
        <f>HYPERLINK("https://mkto.cisco.com/devnet-create.html?utm_campaign=devnetcreate21&amp;utm_source=mediabuy&amp;utm_medium=ptwitter-dn-africa")</f>
        <v>https://mkto.cisco.com/devnet-create.html?utm_campaign=devnetcreate21&amp;utm_source=mediabuy&amp;utm_medium=ptwitter-dn-africa</v>
      </c>
      <c r="S137" s="81" t="s">
        <v>427</v>
      </c>
      <c r="T137" s="81" t="s">
        <v>429</v>
      </c>
      <c r="U137" s="81"/>
      <c r="V137" s="85" t="str">
        <f>HYPERLINK("https://pbs.twimg.com/profile_images/1285540889218121728/pWLR-Qzf_normal.jpg")</f>
        <v>https://pbs.twimg.com/profile_images/1285540889218121728/pWLR-Qzf_normal.jpg</v>
      </c>
      <c r="W137" s="83">
        <v>44090.58015046296</v>
      </c>
      <c r="X137" s="87">
        <v>44090</v>
      </c>
      <c r="Y137" s="89" t="s">
        <v>563</v>
      </c>
      <c r="Z137" s="85" t="str">
        <f>HYPERLINK("https://twitter.com/ikechukwu_craig/status/1306230212078850050")</f>
        <v>https://twitter.com/ikechukwu_craig/status/1306230212078850050</v>
      </c>
      <c r="AA137" s="81"/>
      <c r="AB137" s="81"/>
      <c r="AC137" s="89" t="s">
        <v>752</v>
      </c>
      <c r="AD137" s="81"/>
      <c r="AE137" s="81" t="b">
        <v>0</v>
      </c>
      <c r="AF137" s="81">
        <v>0</v>
      </c>
      <c r="AG137" s="89" t="s">
        <v>809</v>
      </c>
      <c r="AH137" s="81" t="b">
        <v>0</v>
      </c>
      <c r="AI137" s="81" t="s">
        <v>810</v>
      </c>
      <c r="AJ137" s="81"/>
      <c r="AK137" s="89" t="s">
        <v>809</v>
      </c>
      <c r="AL137" s="81" t="b">
        <v>0</v>
      </c>
      <c r="AM137" s="81">
        <v>245</v>
      </c>
      <c r="AN137" s="89" t="s">
        <v>806</v>
      </c>
      <c r="AO137" s="81" t="s">
        <v>815</v>
      </c>
      <c r="AP137" s="81" t="b">
        <v>0</v>
      </c>
      <c r="AQ137" s="89" t="s">
        <v>806</v>
      </c>
      <c r="AR137" s="81"/>
      <c r="AS137" s="81">
        <v>1</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1</v>
      </c>
      <c r="BG137" s="50">
        <v>2.5</v>
      </c>
      <c r="BH137" s="49">
        <v>0</v>
      </c>
      <c r="BI137" s="50">
        <v>0</v>
      </c>
      <c r="BJ137" s="49">
        <v>0</v>
      </c>
      <c r="BK137" s="50">
        <v>0</v>
      </c>
      <c r="BL137" s="49">
        <v>39</v>
      </c>
      <c r="BM137" s="50">
        <v>97.5</v>
      </c>
      <c r="BN137" s="49">
        <v>40</v>
      </c>
    </row>
    <row r="138" spans="1:66" ht="15">
      <c r="A138" s="65" t="s">
        <v>368</v>
      </c>
      <c r="B138" s="65" t="s">
        <v>420</v>
      </c>
      <c r="C138" s="66" t="s">
        <v>9066</v>
      </c>
      <c r="D138" s="67">
        <v>3</v>
      </c>
      <c r="E138" s="68" t="s">
        <v>132</v>
      </c>
      <c r="F138" s="69">
        <v>35</v>
      </c>
      <c r="G138" s="66"/>
      <c r="H138" s="70"/>
      <c r="I138" s="71"/>
      <c r="J138" s="71"/>
      <c r="K138" s="35" t="s">
        <v>65</v>
      </c>
      <c r="L138" s="79">
        <v>138</v>
      </c>
      <c r="M138" s="79"/>
      <c r="N138" s="73"/>
      <c r="O138" s="81" t="s">
        <v>423</v>
      </c>
      <c r="P138" s="83">
        <v>44090.58131944444</v>
      </c>
      <c r="Q138" s="81" t="s">
        <v>425</v>
      </c>
      <c r="R138" s="85" t="str">
        <f>HYPERLINK("https://mkto.cisco.com/devnet-create.html?utm_campaign=devnetcreate21&amp;utm_source=mediabuy&amp;utm_medium=ptwitter-dn-africa")</f>
        <v>https://mkto.cisco.com/devnet-create.html?utm_campaign=devnetcreate21&amp;utm_source=mediabuy&amp;utm_medium=ptwitter-dn-africa</v>
      </c>
      <c r="S138" s="81" t="s">
        <v>427</v>
      </c>
      <c r="T138" s="81" t="s">
        <v>429</v>
      </c>
      <c r="U138" s="81"/>
      <c r="V138" s="85" t="str">
        <f>HYPERLINK("https://pbs.twimg.com/profile_images/1313805929666707456/Z7YWBszG_normal.jpg")</f>
        <v>https://pbs.twimg.com/profile_images/1313805929666707456/Z7YWBszG_normal.jpg</v>
      </c>
      <c r="W138" s="83">
        <v>44090.58131944444</v>
      </c>
      <c r="X138" s="87">
        <v>44090</v>
      </c>
      <c r="Y138" s="89" t="s">
        <v>564</v>
      </c>
      <c r="Z138" s="85" t="str">
        <f>HYPERLINK("https://twitter.com/oblacdaking/status/1306230636181676032")</f>
        <v>https://twitter.com/oblacdaking/status/1306230636181676032</v>
      </c>
      <c r="AA138" s="81"/>
      <c r="AB138" s="81"/>
      <c r="AC138" s="89" t="s">
        <v>753</v>
      </c>
      <c r="AD138" s="81"/>
      <c r="AE138" s="81" t="b">
        <v>0</v>
      </c>
      <c r="AF138" s="81">
        <v>0</v>
      </c>
      <c r="AG138" s="89" t="s">
        <v>809</v>
      </c>
      <c r="AH138" s="81" t="b">
        <v>0</v>
      </c>
      <c r="AI138" s="81" t="s">
        <v>810</v>
      </c>
      <c r="AJ138" s="81"/>
      <c r="AK138" s="89" t="s">
        <v>809</v>
      </c>
      <c r="AL138" s="81" t="b">
        <v>0</v>
      </c>
      <c r="AM138" s="81">
        <v>245</v>
      </c>
      <c r="AN138" s="89" t="s">
        <v>806</v>
      </c>
      <c r="AO138" s="81" t="s">
        <v>815</v>
      </c>
      <c r="AP138" s="81" t="b">
        <v>0</v>
      </c>
      <c r="AQ138" s="89" t="s">
        <v>806</v>
      </c>
      <c r="AR138" s="81"/>
      <c r="AS138" s="81">
        <v>1</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v>1</v>
      </c>
      <c r="BG138" s="50">
        <v>2.5</v>
      </c>
      <c r="BH138" s="49">
        <v>0</v>
      </c>
      <c r="BI138" s="50">
        <v>0</v>
      </c>
      <c r="BJ138" s="49">
        <v>0</v>
      </c>
      <c r="BK138" s="50">
        <v>0</v>
      </c>
      <c r="BL138" s="49">
        <v>39</v>
      </c>
      <c r="BM138" s="50">
        <v>97.5</v>
      </c>
      <c r="BN138" s="49">
        <v>40</v>
      </c>
    </row>
    <row r="139" spans="1:66" ht="15">
      <c r="A139" s="65" t="s">
        <v>369</v>
      </c>
      <c r="B139" s="65" t="s">
        <v>420</v>
      </c>
      <c r="C139" s="66" t="s">
        <v>9066</v>
      </c>
      <c r="D139" s="67">
        <v>3</v>
      </c>
      <c r="E139" s="68" t="s">
        <v>132</v>
      </c>
      <c r="F139" s="69">
        <v>35</v>
      </c>
      <c r="G139" s="66"/>
      <c r="H139" s="70"/>
      <c r="I139" s="71"/>
      <c r="J139" s="71"/>
      <c r="K139" s="35" t="s">
        <v>65</v>
      </c>
      <c r="L139" s="79">
        <v>139</v>
      </c>
      <c r="M139" s="79"/>
      <c r="N139" s="73"/>
      <c r="O139" s="81" t="s">
        <v>423</v>
      </c>
      <c r="P139" s="83">
        <v>44090.59756944444</v>
      </c>
      <c r="Q139" s="81" t="s">
        <v>425</v>
      </c>
      <c r="R139" s="85" t="str">
        <f>HYPERLINK("https://mkto.cisco.com/devnet-create.html?utm_campaign=devnetcreate21&amp;utm_source=mediabuy&amp;utm_medium=ptwitter-dn-africa")</f>
        <v>https://mkto.cisco.com/devnet-create.html?utm_campaign=devnetcreate21&amp;utm_source=mediabuy&amp;utm_medium=ptwitter-dn-africa</v>
      </c>
      <c r="S139" s="81" t="s">
        <v>427</v>
      </c>
      <c r="T139" s="81" t="s">
        <v>429</v>
      </c>
      <c r="U139" s="81"/>
      <c r="V139" s="85" t="str">
        <f>HYPERLINK("https://pbs.twimg.com/profile_images/1316672903920922624/RR8wfqgw_normal.jpg")</f>
        <v>https://pbs.twimg.com/profile_images/1316672903920922624/RR8wfqgw_normal.jpg</v>
      </c>
      <c r="W139" s="83">
        <v>44090.59756944444</v>
      </c>
      <c r="X139" s="87">
        <v>44090</v>
      </c>
      <c r="Y139" s="89" t="s">
        <v>565</v>
      </c>
      <c r="Z139" s="85" t="str">
        <f>HYPERLINK("https://twitter.com/_carryone/status/1306236523256389633")</f>
        <v>https://twitter.com/_carryone/status/1306236523256389633</v>
      </c>
      <c r="AA139" s="81"/>
      <c r="AB139" s="81"/>
      <c r="AC139" s="89" t="s">
        <v>754</v>
      </c>
      <c r="AD139" s="81"/>
      <c r="AE139" s="81" t="b">
        <v>0</v>
      </c>
      <c r="AF139" s="81">
        <v>0</v>
      </c>
      <c r="AG139" s="89" t="s">
        <v>809</v>
      </c>
      <c r="AH139" s="81" t="b">
        <v>0</v>
      </c>
      <c r="AI139" s="81" t="s">
        <v>810</v>
      </c>
      <c r="AJ139" s="81"/>
      <c r="AK139" s="89" t="s">
        <v>809</v>
      </c>
      <c r="AL139" s="81" t="b">
        <v>0</v>
      </c>
      <c r="AM139" s="81">
        <v>245</v>
      </c>
      <c r="AN139" s="89" t="s">
        <v>806</v>
      </c>
      <c r="AO139" s="81" t="s">
        <v>813</v>
      </c>
      <c r="AP139" s="81" t="b">
        <v>0</v>
      </c>
      <c r="AQ139" s="89" t="s">
        <v>806</v>
      </c>
      <c r="AR139" s="81"/>
      <c r="AS139" s="81">
        <v>1</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v>1</v>
      </c>
      <c r="BG139" s="50">
        <v>2.5</v>
      </c>
      <c r="BH139" s="49">
        <v>0</v>
      </c>
      <c r="BI139" s="50">
        <v>0</v>
      </c>
      <c r="BJ139" s="49">
        <v>0</v>
      </c>
      <c r="BK139" s="50">
        <v>0</v>
      </c>
      <c r="BL139" s="49">
        <v>39</v>
      </c>
      <c r="BM139" s="50">
        <v>97.5</v>
      </c>
      <c r="BN139" s="49">
        <v>40</v>
      </c>
    </row>
    <row r="140" spans="1:66" ht="15">
      <c r="A140" s="65" t="s">
        <v>370</v>
      </c>
      <c r="B140" s="65" t="s">
        <v>420</v>
      </c>
      <c r="C140" s="66" t="s">
        <v>9066</v>
      </c>
      <c r="D140" s="67">
        <v>3</v>
      </c>
      <c r="E140" s="68" t="s">
        <v>132</v>
      </c>
      <c r="F140" s="69">
        <v>35</v>
      </c>
      <c r="G140" s="66"/>
      <c r="H140" s="70"/>
      <c r="I140" s="71"/>
      <c r="J140" s="71"/>
      <c r="K140" s="35" t="s">
        <v>65</v>
      </c>
      <c r="L140" s="79">
        <v>140</v>
      </c>
      <c r="M140" s="79"/>
      <c r="N140" s="73"/>
      <c r="O140" s="81" t="s">
        <v>423</v>
      </c>
      <c r="P140" s="83">
        <v>44090.60480324074</v>
      </c>
      <c r="Q140" s="81" t="s">
        <v>425</v>
      </c>
      <c r="R140" s="85" t="str">
        <f>HYPERLINK("https://mkto.cisco.com/devnet-create.html?utm_campaign=devnetcreate21&amp;utm_source=mediabuy&amp;utm_medium=ptwitter-dn-africa")</f>
        <v>https://mkto.cisco.com/devnet-create.html?utm_campaign=devnetcreate21&amp;utm_source=mediabuy&amp;utm_medium=ptwitter-dn-africa</v>
      </c>
      <c r="S140" s="81" t="s">
        <v>427</v>
      </c>
      <c r="T140" s="81" t="s">
        <v>429</v>
      </c>
      <c r="U140" s="81"/>
      <c r="V140" s="85" t="str">
        <f>HYPERLINK("https://abs.twimg.com/sticky/default_profile_images/default_profile_normal.png")</f>
        <v>https://abs.twimg.com/sticky/default_profile_images/default_profile_normal.png</v>
      </c>
      <c r="W140" s="83">
        <v>44090.60480324074</v>
      </c>
      <c r="X140" s="87">
        <v>44090</v>
      </c>
      <c r="Y140" s="89" t="s">
        <v>566</v>
      </c>
      <c r="Z140" s="85" t="str">
        <f>HYPERLINK("https://twitter.com/ifeanyi69200269/status/1306239144633536513")</f>
        <v>https://twitter.com/ifeanyi69200269/status/1306239144633536513</v>
      </c>
      <c r="AA140" s="81"/>
      <c r="AB140" s="81"/>
      <c r="AC140" s="89" t="s">
        <v>755</v>
      </c>
      <c r="AD140" s="81"/>
      <c r="AE140" s="81" t="b">
        <v>0</v>
      </c>
      <c r="AF140" s="81">
        <v>0</v>
      </c>
      <c r="AG140" s="89" t="s">
        <v>809</v>
      </c>
      <c r="AH140" s="81" t="b">
        <v>0</v>
      </c>
      <c r="AI140" s="81" t="s">
        <v>810</v>
      </c>
      <c r="AJ140" s="81"/>
      <c r="AK140" s="89" t="s">
        <v>809</v>
      </c>
      <c r="AL140" s="81" t="b">
        <v>0</v>
      </c>
      <c r="AM140" s="81">
        <v>245</v>
      </c>
      <c r="AN140" s="89" t="s">
        <v>806</v>
      </c>
      <c r="AO140" s="81" t="s">
        <v>813</v>
      </c>
      <c r="AP140" s="81" t="b">
        <v>0</v>
      </c>
      <c r="AQ140" s="89" t="s">
        <v>806</v>
      </c>
      <c r="AR140" s="81"/>
      <c r="AS140" s="81">
        <v>1</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v>1</v>
      </c>
      <c r="BG140" s="50">
        <v>2.5</v>
      </c>
      <c r="BH140" s="49">
        <v>0</v>
      </c>
      <c r="BI140" s="50">
        <v>0</v>
      </c>
      <c r="BJ140" s="49">
        <v>0</v>
      </c>
      <c r="BK140" s="50">
        <v>0</v>
      </c>
      <c r="BL140" s="49">
        <v>39</v>
      </c>
      <c r="BM140" s="50">
        <v>97.5</v>
      </c>
      <c r="BN140" s="49">
        <v>40</v>
      </c>
    </row>
    <row r="141" spans="1:66" ht="15">
      <c r="A141" s="65" t="s">
        <v>371</v>
      </c>
      <c r="B141" s="65" t="s">
        <v>420</v>
      </c>
      <c r="C141" s="66" t="s">
        <v>9066</v>
      </c>
      <c r="D141" s="67">
        <v>3</v>
      </c>
      <c r="E141" s="68" t="s">
        <v>132</v>
      </c>
      <c r="F141" s="69">
        <v>35</v>
      </c>
      <c r="G141" s="66"/>
      <c r="H141" s="70"/>
      <c r="I141" s="71"/>
      <c r="J141" s="71"/>
      <c r="K141" s="35" t="s">
        <v>65</v>
      </c>
      <c r="L141" s="79">
        <v>141</v>
      </c>
      <c r="M141" s="79"/>
      <c r="N141" s="73"/>
      <c r="O141" s="81" t="s">
        <v>423</v>
      </c>
      <c r="P141" s="83">
        <v>44090.647199074076</v>
      </c>
      <c r="Q141" s="81" t="s">
        <v>425</v>
      </c>
      <c r="R141" s="85" t="str">
        <f>HYPERLINK("https://mkto.cisco.com/devnet-create.html?utm_campaign=devnetcreate21&amp;utm_source=mediabuy&amp;utm_medium=ptwitter-dn-africa")</f>
        <v>https://mkto.cisco.com/devnet-create.html?utm_campaign=devnetcreate21&amp;utm_source=mediabuy&amp;utm_medium=ptwitter-dn-africa</v>
      </c>
      <c r="S141" s="81" t="s">
        <v>427</v>
      </c>
      <c r="T141" s="81" t="s">
        <v>429</v>
      </c>
      <c r="U141" s="81"/>
      <c r="V141" s="85" t="str">
        <f>HYPERLINK("https://pbs.twimg.com/profile_images/1301984248530907136/-9qDjs4S_normal.jpg")</f>
        <v>https://pbs.twimg.com/profile_images/1301984248530907136/-9qDjs4S_normal.jpg</v>
      </c>
      <c r="W141" s="83">
        <v>44090.647199074076</v>
      </c>
      <c r="X141" s="87">
        <v>44090</v>
      </c>
      <c r="Y141" s="89" t="s">
        <v>567</v>
      </c>
      <c r="Z141" s="85" t="str">
        <f>HYPERLINK("https://twitter.com/ch_sommie/status/1306254507316305921")</f>
        <v>https://twitter.com/ch_sommie/status/1306254507316305921</v>
      </c>
      <c r="AA141" s="81"/>
      <c r="AB141" s="81"/>
      <c r="AC141" s="89" t="s">
        <v>756</v>
      </c>
      <c r="AD141" s="81"/>
      <c r="AE141" s="81" t="b">
        <v>0</v>
      </c>
      <c r="AF141" s="81">
        <v>0</v>
      </c>
      <c r="AG141" s="89" t="s">
        <v>809</v>
      </c>
      <c r="AH141" s="81" t="b">
        <v>0</v>
      </c>
      <c r="AI141" s="81" t="s">
        <v>810</v>
      </c>
      <c r="AJ141" s="81"/>
      <c r="AK141" s="89" t="s">
        <v>809</v>
      </c>
      <c r="AL141" s="81" t="b">
        <v>0</v>
      </c>
      <c r="AM141" s="81">
        <v>245</v>
      </c>
      <c r="AN141" s="89" t="s">
        <v>806</v>
      </c>
      <c r="AO141" s="81" t="s">
        <v>813</v>
      </c>
      <c r="AP141" s="81" t="b">
        <v>0</v>
      </c>
      <c r="AQ141" s="89" t="s">
        <v>806</v>
      </c>
      <c r="AR141" s="81"/>
      <c r="AS141" s="81">
        <v>1</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v>1</v>
      </c>
      <c r="BG141" s="50">
        <v>2.5</v>
      </c>
      <c r="BH141" s="49">
        <v>0</v>
      </c>
      <c r="BI141" s="50">
        <v>0</v>
      </c>
      <c r="BJ141" s="49">
        <v>0</v>
      </c>
      <c r="BK141" s="50">
        <v>0</v>
      </c>
      <c r="BL141" s="49">
        <v>39</v>
      </c>
      <c r="BM141" s="50">
        <v>97.5</v>
      </c>
      <c r="BN141" s="49">
        <v>40</v>
      </c>
    </row>
    <row r="142" spans="1:66" ht="15">
      <c r="A142" s="65" t="s">
        <v>372</v>
      </c>
      <c r="B142" s="65" t="s">
        <v>420</v>
      </c>
      <c r="C142" s="66" t="s">
        <v>9066</v>
      </c>
      <c r="D142" s="67">
        <v>3</v>
      </c>
      <c r="E142" s="68" t="s">
        <v>132</v>
      </c>
      <c r="F142" s="69">
        <v>35</v>
      </c>
      <c r="G142" s="66"/>
      <c r="H142" s="70"/>
      <c r="I142" s="71"/>
      <c r="J142" s="71"/>
      <c r="K142" s="35" t="s">
        <v>65</v>
      </c>
      <c r="L142" s="79">
        <v>142</v>
      </c>
      <c r="M142" s="79"/>
      <c r="N142" s="73"/>
      <c r="O142" s="81" t="s">
        <v>423</v>
      </c>
      <c r="P142" s="83">
        <v>44090.67013888889</v>
      </c>
      <c r="Q142" s="81" t="s">
        <v>425</v>
      </c>
      <c r="R142" s="85" t="str">
        <f>HYPERLINK("https://mkto.cisco.com/devnet-create.html?utm_campaign=devnetcreate21&amp;utm_source=mediabuy&amp;utm_medium=ptwitter-dn-africa")</f>
        <v>https://mkto.cisco.com/devnet-create.html?utm_campaign=devnetcreate21&amp;utm_source=mediabuy&amp;utm_medium=ptwitter-dn-africa</v>
      </c>
      <c r="S142" s="81" t="s">
        <v>427</v>
      </c>
      <c r="T142" s="81" t="s">
        <v>429</v>
      </c>
      <c r="U142" s="81"/>
      <c r="V142" s="85" t="str">
        <f>HYPERLINK("https://pbs.twimg.com/profile_images/1247634163722792961/k7U9Kusj_normal.jpg")</f>
        <v>https://pbs.twimg.com/profile_images/1247634163722792961/k7U9Kusj_normal.jpg</v>
      </c>
      <c r="W142" s="83">
        <v>44090.67013888889</v>
      </c>
      <c r="X142" s="87">
        <v>44090</v>
      </c>
      <c r="Y142" s="89" t="s">
        <v>568</v>
      </c>
      <c r="Z142" s="85" t="str">
        <f>HYPERLINK("https://twitter.com/imaobongekanem9/status/1306262821169238016")</f>
        <v>https://twitter.com/imaobongekanem9/status/1306262821169238016</v>
      </c>
      <c r="AA142" s="81"/>
      <c r="AB142" s="81"/>
      <c r="AC142" s="89" t="s">
        <v>757</v>
      </c>
      <c r="AD142" s="81"/>
      <c r="AE142" s="81" t="b">
        <v>0</v>
      </c>
      <c r="AF142" s="81">
        <v>0</v>
      </c>
      <c r="AG142" s="89" t="s">
        <v>809</v>
      </c>
      <c r="AH142" s="81" t="b">
        <v>0</v>
      </c>
      <c r="AI142" s="81" t="s">
        <v>810</v>
      </c>
      <c r="AJ142" s="81"/>
      <c r="AK142" s="89" t="s">
        <v>809</v>
      </c>
      <c r="AL142" s="81" t="b">
        <v>0</v>
      </c>
      <c r="AM142" s="81">
        <v>245</v>
      </c>
      <c r="AN142" s="89" t="s">
        <v>806</v>
      </c>
      <c r="AO142" s="81" t="s">
        <v>813</v>
      </c>
      <c r="AP142" s="81" t="b">
        <v>0</v>
      </c>
      <c r="AQ142" s="89" t="s">
        <v>806</v>
      </c>
      <c r="AR142" s="81"/>
      <c r="AS142" s="81">
        <v>1</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v>1</v>
      </c>
      <c r="BG142" s="50">
        <v>2.5</v>
      </c>
      <c r="BH142" s="49">
        <v>0</v>
      </c>
      <c r="BI142" s="50">
        <v>0</v>
      </c>
      <c r="BJ142" s="49">
        <v>0</v>
      </c>
      <c r="BK142" s="50">
        <v>0</v>
      </c>
      <c r="BL142" s="49">
        <v>39</v>
      </c>
      <c r="BM142" s="50">
        <v>97.5</v>
      </c>
      <c r="BN142" s="49">
        <v>40</v>
      </c>
    </row>
    <row r="143" spans="1:66" ht="15">
      <c r="A143" s="65" t="s">
        <v>373</v>
      </c>
      <c r="B143" s="65" t="s">
        <v>420</v>
      </c>
      <c r="C143" s="66" t="s">
        <v>9066</v>
      </c>
      <c r="D143" s="67">
        <v>3</v>
      </c>
      <c r="E143" s="68" t="s">
        <v>132</v>
      </c>
      <c r="F143" s="69">
        <v>35</v>
      </c>
      <c r="G143" s="66"/>
      <c r="H143" s="70"/>
      <c r="I143" s="71"/>
      <c r="J143" s="71"/>
      <c r="K143" s="35" t="s">
        <v>65</v>
      </c>
      <c r="L143" s="79">
        <v>143</v>
      </c>
      <c r="M143" s="79"/>
      <c r="N143" s="73"/>
      <c r="O143" s="81" t="s">
        <v>423</v>
      </c>
      <c r="P143" s="83">
        <v>44090.68655092592</v>
      </c>
      <c r="Q143" s="81" t="s">
        <v>425</v>
      </c>
      <c r="R143" s="85" t="str">
        <f>HYPERLINK("https://mkto.cisco.com/devnet-create.html?utm_campaign=devnetcreate21&amp;utm_source=mediabuy&amp;utm_medium=ptwitter-dn-africa")</f>
        <v>https://mkto.cisco.com/devnet-create.html?utm_campaign=devnetcreate21&amp;utm_source=mediabuy&amp;utm_medium=ptwitter-dn-africa</v>
      </c>
      <c r="S143" s="81" t="s">
        <v>427</v>
      </c>
      <c r="T143" s="81" t="s">
        <v>429</v>
      </c>
      <c r="U143" s="81"/>
      <c r="V143" s="85" t="str">
        <f>HYPERLINK("https://pbs.twimg.com/profile_images/1285076463558045697/4khoXjv5_normal.jpg")</f>
        <v>https://pbs.twimg.com/profile_images/1285076463558045697/4khoXjv5_normal.jpg</v>
      </c>
      <c r="W143" s="83">
        <v>44090.68655092592</v>
      </c>
      <c r="X143" s="87">
        <v>44090</v>
      </c>
      <c r="Y143" s="89" t="s">
        <v>569</v>
      </c>
      <c r="Z143" s="85" t="str">
        <f>HYPERLINK("https://twitter.com/sssseremba/status/1306268768037986304")</f>
        <v>https://twitter.com/sssseremba/status/1306268768037986304</v>
      </c>
      <c r="AA143" s="81"/>
      <c r="AB143" s="81"/>
      <c r="AC143" s="89" t="s">
        <v>758</v>
      </c>
      <c r="AD143" s="81"/>
      <c r="AE143" s="81" t="b">
        <v>0</v>
      </c>
      <c r="AF143" s="81">
        <v>0</v>
      </c>
      <c r="AG143" s="89" t="s">
        <v>809</v>
      </c>
      <c r="AH143" s="81" t="b">
        <v>0</v>
      </c>
      <c r="AI143" s="81" t="s">
        <v>810</v>
      </c>
      <c r="AJ143" s="81"/>
      <c r="AK143" s="89" t="s">
        <v>809</v>
      </c>
      <c r="AL143" s="81" t="b">
        <v>0</v>
      </c>
      <c r="AM143" s="81">
        <v>245</v>
      </c>
      <c r="AN143" s="89" t="s">
        <v>806</v>
      </c>
      <c r="AO143" s="81" t="s">
        <v>813</v>
      </c>
      <c r="AP143" s="81" t="b">
        <v>0</v>
      </c>
      <c r="AQ143" s="89" t="s">
        <v>806</v>
      </c>
      <c r="AR143" s="81"/>
      <c r="AS143" s="81">
        <v>1</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9">
        <v>1</v>
      </c>
      <c r="BG143" s="50">
        <v>2.5</v>
      </c>
      <c r="BH143" s="49">
        <v>0</v>
      </c>
      <c r="BI143" s="50">
        <v>0</v>
      </c>
      <c r="BJ143" s="49">
        <v>0</v>
      </c>
      <c r="BK143" s="50">
        <v>0</v>
      </c>
      <c r="BL143" s="49">
        <v>39</v>
      </c>
      <c r="BM143" s="50">
        <v>97.5</v>
      </c>
      <c r="BN143" s="49">
        <v>40</v>
      </c>
    </row>
    <row r="144" spans="1:66" ht="15">
      <c r="A144" s="65" t="s">
        <v>374</v>
      </c>
      <c r="B144" s="65" t="s">
        <v>420</v>
      </c>
      <c r="C144" s="66" t="s">
        <v>9066</v>
      </c>
      <c r="D144" s="67">
        <v>3</v>
      </c>
      <c r="E144" s="68" t="s">
        <v>132</v>
      </c>
      <c r="F144" s="69">
        <v>35</v>
      </c>
      <c r="G144" s="66"/>
      <c r="H144" s="70"/>
      <c r="I144" s="71"/>
      <c r="J144" s="71"/>
      <c r="K144" s="35" t="s">
        <v>65</v>
      </c>
      <c r="L144" s="79">
        <v>144</v>
      </c>
      <c r="M144" s="79"/>
      <c r="N144" s="73"/>
      <c r="O144" s="81" t="s">
        <v>423</v>
      </c>
      <c r="P144" s="83">
        <v>44090.7440625</v>
      </c>
      <c r="Q144" s="81" t="s">
        <v>425</v>
      </c>
      <c r="R144" s="85" t="str">
        <f>HYPERLINK("https://mkto.cisco.com/devnet-create.html?utm_campaign=devnetcreate21&amp;utm_source=mediabuy&amp;utm_medium=ptwitter-dn-africa")</f>
        <v>https://mkto.cisco.com/devnet-create.html?utm_campaign=devnetcreate21&amp;utm_source=mediabuy&amp;utm_medium=ptwitter-dn-africa</v>
      </c>
      <c r="S144" s="81" t="s">
        <v>427</v>
      </c>
      <c r="T144" s="81" t="s">
        <v>429</v>
      </c>
      <c r="U144" s="81"/>
      <c r="V144" s="85" t="str">
        <f>HYPERLINK("https://pbs.twimg.com/profile_images/1319395110501687297/bI_aL2S__normal.jpg")</f>
        <v>https://pbs.twimg.com/profile_images/1319395110501687297/bI_aL2S__normal.jpg</v>
      </c>
      <c r="W144" s="83">
        <v>44090.7440625</v>
      </c>
      <c r="X144" s="87">
        <v>44090</v>
      </c>
      <c r="Y144" s="89" t="s">
        <v>570</v>
      </c>
      <c r="Z144" s="85" t="str">
        <f>HYPERLINK("https://twitter.com/rashlawq10/status/1306289609886838784")</f>
        <v>https://twitter.com/rashlawq10/status/1306289609886838784</v>
      </c>
      <c r="AA144" s="81"/>
      <c r="AB144" s="81"/>
      <c r="AC144" s="89" t="s">
        <v>759</v>
      </c>
      <c r="AD144" s="81"/>
      <c r="AE144" s="81" t="b">
        <v>0</v>
      </c>
      <c r="AF144" s="81">
        <v>0</v>
      </c>
      <c r="AG144" s="89" t="s">
        <v>809</v>
      </c>
      <c r="AH144" s="81" t="b">
        <v>0</v>
      </c>
      <c r="AI144" s="81" t="s">
        <v>810</v>
      </c>
      <c r="AJ144" s="81"/>
      <c r="AK144" s="89" t="s">
        <v>809</v>
      </c>
      <c r="AL144" s="81" t="b">
        <v>0</v>
      </c>
      <c r="AM144" s="81">
        <v>245</v>
      </c>
      <c r="AN144" s="89" t="s">
        <v>806</v>
      </c>
      <c r="AO144" s="81" t="s">
        <v>813</v>
      </c>
      <c r="AP144" s="81" t="b">
        <v>0</v>
      </c>
      <c r="AQ144" s="89" t="s">
        <v>806</v>
      </c>
      <c r="AR144" s="81"/>
      <c r="AS144" s="81">
        <v>1</v>
      </c>
      <c r="AT144" s="81">
        <v>0</v>
      </c>
      <c r="AU144" s="81"/>
      <c r="AV144" s="81"/>
      <c r="AW144" s="81"/>
      <c r="AX144" s="81"/>
      <c r="AY144" s="81"/>
      <c r="AZ144" s="81"/>
      <c r="BA144" s="81"/>
      <c r="BB144" s="81"/>
      <c r="BC144">
        <v>1</v>
      </c>
      <c r="BD144" s="80" t="str">
        <f>REPLACE(INDEX(GroupVertices[Group],MATCH(Edges[[#This Row],[Vertex 1]],GroupVertices[Vertex],0)),1,1,"")</f>
        <v>1</v>
      </c>
      <c r="BE144" s="80" t="str">
        <f>REPLACE(INDEX(GroupVertices[Group],MATCH(Edges[[#This Row],[Vertex 2]],GroupVertices[Vertex],0)),1,1,"")</f>
        <v>1</v>
      </c>
      <c r="BF144" s="49">
        <v>1</v>
      </c>
      <c r="BG144" s="50">
        <v>2.5</v>
      </c>
      <c r="BH144" s="49">
        <v>0</v>
      </c>
      <c r="BI144" s="50">
        <v>0</v>
      </c>
      <c r="BJ144" s="49">
        <v>0</v>
      </c>
      <c r="BK144" s="50">
        <v>0</v>
      </c>
      <c r="BL144" s="49">
        <v>39</v>
      </c>
      <c r="BM144" s="50">
        <v>97.5</v>
      </c>
      <c r="BN144" s="49">
        <v>40</v>
      </c>
    </row>
    <row r="145" spans="1:66" ht="15">
      <c r="A145" s="65" t="s">
        <v>375</v>
      </c>
      <c r="B145" s="65" t="s">
        <v>420</v>
      </c>
      <c r="C145" s="66" t="s">
        <v>9066</v>
      </c>
      <c r="D145" s="67">
        <v>3</v>
      </c>
      <c r="E145" s="68" t="s">
        <v>132</v>
      </c>
      <c r="F145" s="69">
        <v>35</v>
      </c>
      <c r="G145" s="66"/>
      <c r="H145" s="70"/>
      <c r="I145" s="71"/>
      <c r="J145" s="71"/>
      <c r="K145" s="35" t="s">
        <v>65</v>
      </c>
      <c r="L145" s="79">
        <v>145</v>
      </c>
      <c r="M145" s="79"/>
      <c r="N145" s="73"/>
      <c r="O145" s="81" t="s">
        <v>423</v>
      </c>
      <c r="P145" s="83">
        <v>44090.750706018516</v>
      </c>
      <c r="Q145" s="81" t="s">
        <v>425</v>
      </c>
      <c r="R145" s="85" t="str">
        <f>HYPERLINK("https://mkto.cisco.com/devnet-create.html?utm_campaign=devnetcreate21&amp;utm_source=mediabuy&amp;utm_medium=ptwitter-dn-africa")</f>
        <v>https://mkto.cisco.com/devnet-create.html?utm_campaign=devnetcreate21&amp;utm_source=mediabuy&amp;utm_medium=ptwitter-dn-africa</v>
      </c>
      <c r="S145" s="81" t="s">
        <v>427</v>
      </c>
      <c r="T145" s="81" t="s">
        <v>429</v>
      </c>
      <c r="U145" s="81"/>
      <c r="V145" s="85" t="str">
        <f>HYPERLINK("https://pbs.twimg.com/profile_images/1217753749927727105/eJmMhahK_normal.jpg")</f>
        <v>https://pbs.twimg.com/profile_images/1217753749927727105/eJmMhahK_normal.jpg</v>
      </c>
      <c r="W145" s="83">
        <v>44090.750706018516</v>
      </c>
      <c r="X145" s="87">
        <v>44090</v>
      </c>
      <c r="Y145" s="89" t="s">
        <v>571</v>
      </c>
      <c r="Z145" s="85" t="str">
        <f>HYPERLINK("https://twitter.com/labinnovative/status/1306292016528138243")</f>
        <v>https://twitter.com/labinnovative/status/1306292016528138243</v>
      </c>
      <c r="AA145" s="81"/>
      <c r="AB145" s="81"/>
      <c r="AC145" s="89" t="s">
        <v>760</v>
      </c>
      <c r="AD145" s="81"/>
      <c r="AE145" s="81" t="b">
        <v>0</v>
      </c>
      <c r="AF145" s="81">
        <v>0</v>
      </c>
      <c r="AG145" s="89" t="s">
        <v>809</v>
      </c>
      <c r="AH145" s="81" t="b">
        <v>0</v>
      </c>
      <c r="AI145" s="81" t="s">
        <v>810</v>
      </c>
      <c r="AJ145" s="81"/>
      <c r="AK145" s="89" t="s">
        <v>809</v>
      </c>
      <c r="AL145" s="81" t="b">
        <v>0</v>
      </c>
      <c r="AM145" s="81">
        <v>245</v>
      </c>
      <c r="AN145" s="89" t="s">
        <v>806</v>
      </c>
      <c r="AO145" s="81" t="s">
        <v>813</v>
      </c>
      <c r="AP145" s="81" t="b">
        <v>0</v>
      </c>
      <c r="AQ145" s="89" t="s">
        <v>806</v>
      </c>
      <c r="AR145" s="81"/>
      <c r="AS145" s="81">
        <v>1</v>
      </c>
      <c r="AT145" s="81">
        <v>0</v>
      </c>
      <c r="AU145" s="81"/>
      <c r="AV145" s="81"/>
      <c r="AW145" s="81"/>
      <c r="AX145" s="81"/>
      <c r="AY145" s="81"/>
      <c r="AZ145" s="81"/>
      <c r="BA145" s="81"/>
      <c r="BB145" s="81"/>
      <c r="BC145">
        <v>1</v>
      </c>
      <c r="BD145" s="80" t="str">
        <f>REPLACE(INDEX(GroupVertices[Group],MATCH(Edges[[#This Row],[Vertex 1]],GroupVertices[Vertex],0)),1,1,"")</f>
        <v>1</v>
      </c>
      <c r="BE145" s="80" t="str">
        <f>REPLACE(INDEX(GroupVertices[Group],MATCH(Edges[[#This Row],[Vertex 2]],GroupVertices[Vertex],0)),1,1,"")</f>
        <v>1</v>
      </c>
      <c r="BF145" s="49">
        <v>1</v>
      </c>
      <c r="BG145" s="50">
        <v>2.5</v>
      </c>
      <c r="BH145" s="49">
        <v>0</v>
      </c>
      <c r="BI145" s="50">
        <v>0</v>
      </c>
      <c r="BJ145" s="49">
        <v>0</v>
      </c>
      <c r="BK145" s="50">
        <v>0</v>
      </c>
      <c r="BL145" s="49">
        <v>39</v>
      </c>
      <c r="BM145" s="50">
        <v>97.5</v>
      </c>
      <c r="BN145" s="49">
        <v>40</v>
      </c>
    </row>
    <row r="146" spans="1:66" ht="15">
      <c r="A146" s="65" t="s">
        <v>376</v>
      </c>
      <c r="B146" s="65" t="s">
        <v>420</v>
      </c>
      <c r="C146" s="66" t="s">
        <v>9066</v>
      </c>
      <c r="D146" s="67">
        <v>3</v>
      </c>
      <c r="E146" s="68" t="s">
        <v>132</v>
      </c>
      <c r="F146" s="69">
        <v>35</v>
      </c>
      <c r="G146" s="66"/>
      <c r="H146" s="70"/>
      <c r="I146" s="71"/>
      <c r="J146" s="71"/>
      <c r="K146" s="35" t="s">
        <v>65</v>
      </c>
      <c r="L146" s="79">
        <v>146</v>
      </c>
      <c r="M146" s="79"/>
      <c r="N146" s="73"/>
      <c r="O146" s="81" t="s">
        <v>423</v>
      </c>
      <c r="P146" s="83">
        <v>44090.77836805556</v>
      </c>
      <c r="Q146" s="81" t="s">
        <v>425</v>
      </c>
      <c r="R146" s="85" t="str">
        <f>HYPERLINK("https://mkto.cisco.com/devnet-create.html?utm_campaign=devnetcreate21&amp;utm_source=mediabuy&amp;utm_medium=ptwitter-dn-africa")</f>
        <v>https://mkto.cisco.com/devnet-create.html?utm_campaign=devnetcreate21&amp;utm_source=mediabuy&amp;utm_medium=ptwitter-dn-africa</v>
      </c>
      <c r="S146" s="81" t="s">
        <v>427</v>
      </c>
      <c r="T146" s="81" t="s">
        <v>429</v>
      </c>
      <c r="U146" s="81"/>
      <c r="V146" s="85" t="str">
        <f>HYPERLINK("https://pbs.twimg.com/profile_images/1286398723610861570/mD3xMHym_normal.jpg")</f>
        <v>https://pbs.twimg.com/profile_images/1286398723610861570/mD3xMHym_normal.jpg</v>
      </c>
      <c r="W146" s="83">
        <v>44090.77836805556</v>
      </c>
      <c r="X146" s="87">
        <v>44090</v>
      </c>
      <c r="Y146" s="89" t="s">
        <v>572</v>
      </c>
      <c r="Z146" s="85" t="str">
        <f>HYPERLINK("https://twitter.com/kwartjerry/status/1306302044123344896")</f>
        <v>https://twitter.com/kwartjerry/status/1306302044123344896</v>
      </c>
      <c r="AA146" s="81"/>
      <c r="AB146" s="81"/>
      <c r="AC146" s="89" t="s">
        <v>761</v>
      </c>
      <c r="AD146" s="81"/>
      <c r="AE146" s="81" t="b">
        <v>0</v>
      </c>
      <c r="AF146" s="81">
        <v>0</v>
      </c>
      <c r="AG146" s="89" t="s">
        <v>809</v>
      </c>
      <c r="AH146" s="81" t="b">
        <v>0</v>
      </c>
      <c r="AI146" s="81" t="s">
        <v>810</v>
      </c>
      <c r="AJ146" s="81"/>
      <c r="AK146" s="89" t="s">
        <v>809</v>
      </c>
      <c r="AL146" s="81" t="b">
        <v>0</v>
      </c>
      <c r="AM146" s="81">
        <v>245</v>
      </c>
      <c r="AN146" s="89" t="s">
        <v>806</v>
      </c>
      <c r="AO146" s="81" t="s">
        <v>815</v>
      </c>
      <c r="AP146" s="81" t="b">
        <v>0</v>
      </c>
      <c r="AQ146" s="89" t="s">
        <v>806</v>
      </c>
      <c r="AR146" s="81"/>
      <c r="AS146" s="81">
        <v>1</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1</v>
      </c>
      <c r="BF146" s="49">
        <v>1</v>
      </c>
      <c r="BG146" s="50">
        <v>2.5</v>
      </c>
      <c r="BH146" s="49">
        <v>0</v>
      </c>
      <c r="BI146" s="50">
        <v>0</v>
      </c>
      <c r="BJ146" s="49">
        <v>0</v>
      </c>
      <c r="BK146" s="50">
        <v>0</v>
      </c>
      <c r="BL146" s="49">
        <v>39</v>
      </c>
      <c r="BM146" s="50">
        <v>97.5</v>
      </c>
      <c r="BN146" s="49">
        <v>40</v>
      </c>
    </row>
    <row r="147" spans="1:66" ht="15">
      <c r="A147" s="65" t="s">
        <v>377</v>
      </c>
      <c r="B147" s="65" t="s">
        <v>420</v>
      </c>
      <c r="C147" s="66" t="s">
        <v>9066</v>
      </c>
      <c r="D147" s="67">
        <v>3</v>
      </c>
      <c r="E147" s="68" t="s">
        <v>132</v>
      </c>
      <c r="F147" s="69">
        <v>35</v>
      </c>
      <c r="G147" s="66"/>
      <c r="H147" s="70"/>
      <c r="I147" s="71"/>
      <c r="J147" s="71"/>
      <c r="K147" s="35" t="s">
        <v>65</v>
      </c>
      <c r="L147" s="79">
        <v>147</v>
      </c>
      <c r="M147" s="79"/>
      <c r="N147" s="73"/>
      <c r="O147" s="81" t="s">
        <v>423</v>
      </c>
      <c r="P147" s="83">
        <v>44090.788518518515</v>
      </c>
      <c r="Q147" s="81" t="s">
        <v>425</v>
      </c>
      <c r="R147" s="85" t="str">
        <f>HYPERLINK("https://mkto.cisco.com/devnet-create.html?utm_campaign=devnetcreate21&amp;utm_source=mediabuy&amp;utm_medium=ptwitter-dn-africa")</f>
        <v>https://mkto.cisco.com/devnet-create.html?utm_campaign=devnetcreate21&amp;utm_source=mediabuy&amp;utm_medium=ptwitter-dn-africa</v>
      </c>
      <c r="S147" s="81" t="s">
        <v>427</v>
      </c>
      <c r="T147" s="81" t="s">
        <v>429</v>
      </c>
      <c r="U147" s="81"/>
      <c r="V147" s="85" t="str">
        <f>HYPERLINK("https://pbs.twimg.com/profile_images/973239007554367488/B7xWkXTg_normal.jpg")</f>
        <v>https://pbs.twimg.com/profile_images/973239007554367488/B7xWkXTg_normal.jpg</v>
      </c>
      <c r="W147" s="83">
        <v>44090.788518518515</v>
      </c>
      <c r="X147" s="87">
        <v>44090</v>
      </c>
      <c r="Y147" s="89" t="s">
        <v>573</v>
      </c>
      <c r="Z147" s="85" t="str">
        <f>HYPERLINK("https://twitter.com/molacc/status/1306305720355356673")</f>
        <v>https://twitter.com/molacc/status/1306305720355356673</v>
      </c>
      <c r="AA147" s="81"/>
      <c r="AB147" s="81"/>
      <c r="AC147" s="89" t="s">
        <v>762</v>
      </c>
      <c r="AD147" s="81"/>
      <c r="AE147" s="81" t="b">
        <v>0</v>
      </c>
      <c r="AF147" s="81">
        <v>0</v>
      </c>
      <c r="AG147" s="89" t="s">
        <v>809</v>
      </c>
      <c r="AH147" s="81" t="b">
        <v>0</v>
      </c>
      <c r="AI147" s="81" t="s">
        <v>810</v>
      </c>
      <c r="AJ147" s="81"/>
      <c r="AK147" s="89" t="s">
        <v>809</v>
      </c>
      <c r="AL147" s="81" t="b">
        <v>0</v>
      </c>
      <c r="AM147" s="81">
        <v>245</v>
      </c>
      <c r="AN147" s="89" t="s">
        <v>806</v>
      </c>
      <c r="AO147" s="81" t="s">
        <v>813</v>
      </c>
      <c r="AP147" s="81" t="b">
        <v>0</v>
      </c>
      <c r="AQ147" s="89" t="s">
        <v>806</v>
      </c>
      <c r="AR147" s="81"/>
      <c r="AS147" s="81">
        <v>1</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v>1</v>
      </c>
      <c r="BG147" s="50">
        <v>2.5</v>
      </c>
      <c r="BH147" s="49">
        <v>0</v>
      </c>
      <c r="BI147" s="50">
        <v>0</v>
      </c>
      <c r="BJ147" s="49">
        <v>0</v>
      </c>
      <c r="BK147" s="50">
        <v>0</v>
      </c>
      <c r="BL147" s="49">
        <v>39</v>
      </c>
      <c r="BM147" s="50">
        <v>97.5</v>
      </c>
      <c r="BN147" s="49">
        <v>40</v>
      </c>
    </row>
    <row r="148" spans="1:66" ht="15">
      <c r="A148" s="65" t="s">
        <v>378</v>
      </c>
      <c r="B148" s="65" t="s">
        <v>420</v>
      </c>
      <c r="C148" s="66" t="s">
        <v>9066</v>
      </c>
      <c r="D148" s="67">
        <v>3</v>
      </c>
      <c r="E148" s="68" t="s">
        <v>132</v>
      </c>
      <c r="F148" s="69">
        <v>35</v>
      </c>
      <c r="G148" s="66"/>
      <c r="H148" s="70"/>
      <c r="I148" s="71"/>
      <c r="J148" s="71"/>
      <c r="K148" s="35" t="s">
        <v>65</v>
      </c>
      <c r="L148" s="79">
        <v>148</v>
      </c>
      <c r="M148" s="79"/>
      <c r="N148" s="73"/>
      <c r="O148" s="81" t="s">
        <v>423</v>
      </c>
      <c r="P148" s="83">
        <v>44090.80190972222</v>
      </c>
      <c r="Q148" s="81" t="s">
        <v>425</v>
      </c>
      <c r="R148" s="85" t="str">
        <f>HYPERLINK("https://mkto.cisco.com/devnet-create.html?utm_campaign=devnetcreate21&amp;utm_source=mediabuy&amp;utm_medium=ptwitter-dn-africa")</f>
        <v>https://mkto.cisco.com/devnet-create.html?utm_campaign=devnetcreate21&amp;utm_source=mediabuy&amp;utm_medium=ptwitter-dn-africa</v>
      </c>
      <c r="S148" s="81" t="s">
        <v>427</v>
      </c>
      <c r="T148" s="81" t="s">
        <v>429</v>
      </c>
      <c r="U148" s="81"/>
      <c r="V148" s="85" t="str">
        <f>HYPERLINK("https://pbs.twimg.com/profile_images/1307108128341753857/A0EAExdk_normal.jpg")</f>
        <v>https://pbs.twimg.com/profile_images/1307108128341753857/A0EAExdk_normal.jpg</v>
      </c>
      <c r="W148" s="83">
        <v>44090.80190972222</v>
      </c>
      <c r="X148" s="87">
        <v>44090</v>
      </c>
      <c r="Y148" s="89" t="s">
        <v>574</v>
      </c>
      <c r="Z148" s="85" t="str">
        <f>HYPERLINK("https://twitter.com/felixsa13858019/status/1306310575174057988")</f>
        <v>https://twitter.com/felixsa13858019/status/1306310575174057988</v>
      </c>
      <c r="AA148" s="81"/>
      <c r="AB148" s="81"/>
      <c r="AC148" s="89" t="s">
        <v>763</v>
      </c>
      <c r="AD148" s="81"/>
      <c r="AE148" s="81" t="b">
        <v>0</v>
      </c>
      <c r="AF148" s="81">
        <v>0</v>
      </c>
      <c r="AG148" s="89" t="s">
        <v>809</v>
      </c>
      <c r="AH148" s="81" t="b">
        <v>0</v>
      </c>
      <c r="AI148" s="81" t="s">
        <v>810</v>
      </c>
      <c r="AJ148" s="81"/>
      <c r="AK148" s="89" t="s">
        <v>809</v>
      </c>
      <c r="AL148" s="81" t="b">
        <v>0</v>
      </c>
      <c r="AM148" s="81">
        <v>245</v>
      </c>
      <c r="AN148" s="89" t="s">
        <v>806</v>
      </c>
      <c r="AO148" s="81" t="s">
        <v>813</v>
      </c>
      <c r="AP148" s="81" t="b">
        <v>0</v>
      </c>
      <c r="AQ148" s="89" t="s">
        <v>806</v>
      </c>
      <c r="AR148" s="81"/>
      <c r="AS148" s="81">
        <v>1</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v>1</v>
      </c>
      <c r="BG148" s="50">
        <v>2.5</v>
      </c>
      <c r="BH148" s="49">
        <v>0</v>
      </c>
      <c r="BI148" s="50">
        <v>0</v>
      </c>
      <c r="BJ148" s="49">
        <v>0</v>
      </c>
      <c r="BK148" s="50">
        <v>0</v>
      </c>
      <c r="BL148" s="49">
        <v>39</v>
      </c>
      <c r="BM148" s="50">
        <v>97.5</v>
      </c>
      <c r="BN148" s="49">
        <v>40</v>
      </c>
    </row>
    <row r="149" spans="1:66" ht="15">
      <c r="A149" s="65" t="s">
        <v>379</v>
      </c>
      <c r="B149" s="65" t="s">
        <v>420</v>
      </c>
      <c r="C149" s="66" t="s">
        <v>9066</v>
      </c>
      <c r="D149" s="67">
        <v>3</v>
      </c>
      <c r="E149" s="68" t="s">
        <v>132</v>
      </c>
      <c r="F149" s="69">
        <v>35</v>
      </c>
      <c r="G149" s="66"/>
      <c r="H149" s="70"/>
      <c r="I149" s="71"/>
      <c r="J149" s="71"/>
      <c r="K149" s="35" t="s">
        <v>65</v>
      </c>
      <c r="L149" s="79">
        <v>149</v>
      </c>
      <c r="M149" s="79"/>
      <c r="N149" s="73"/>
      <c r="O149" s="81" t="s">
        <v>423</v>
      </c>
      <c r="P149" s="83">
        <v>44090.83986111111</v>
      </c>
      <c r="Q149" s="81" t="s">
        <v>425</v>
      </c>
      <c r="R149" s="85" t="str">
        <f>HYPERLINK("https://mkto.cisco.com/devnet-create.html?utm_campaign=devnetcreate21&amp;utm_source=mediabuy&amp;utm_medium=ptwitter-dn-africa")</f>
        <v>https://mkto.cisco.com/devnet-create.html?utm_campaign=devnetcreate21&amp;utm_source=mediabuy&amp;utm_medium=ptwitter-dn-africa</v>
      </c>
      <c r="S149" s="81" t="s">
        <v>427</v>
      </c>
      <c r="T149" s="81" t="s">
        <v>429</v>
      </c>
      <c r="U149" s="81"/>
      <c r="V149" s="85" t="str">
        <f>HYPERLINK("https://pbs.twimg.com/profile_images/1305375738774851584/zfVZWZYv_normal.jpg")</f>
        <v>https://pbs.twimg.com/profile_images/1305375738774851584/zfVZWZYv_normal.jpg</v>
      </c>
      <c r="W149" s="83">
        <v>44090.83986111111</v>
      </c>
      <c r="X149" s="87">
        <v>44090</v>
      </c>
      <c r="Y149" s="89" t="s">
        <v>575</v>
      </c>
      <c r="Z149" s="85" t="str">
        <f>HYPERLINK("https://twitter.com/caktus_jacck/status/1306324327638405121")</f>
        <v>https://twitter.com/caktus_jacck/status/1306324327638405121</v>
      </c>
      <c r="AA149" s="81"/>
      <c r="AB149" s="81"/>
      <c r="AC149" s="89" t="s">
        <v>764</v>
      </c>
      <c r="AD149" s="81"/>
      <c r="AE149" s="81" t="b">
        <v>0</v>
      </c>
      <c r="AF149" s="81">
        <v>0</v>
      </c>
      <c r="AG149" s="89" t="s">
        <v>809</v>
      </c>
      <c r="AH149" s="81" t="b">
        <v>0</v>
      </c>
      <c r="AI149" s="81" t="s">
        <v>810</v>
      </c>
      <c r="AJ149" s="81"/>
      <c r="AK149" s="89" t="s">
        <v>809</v>
      </c>
      <c r="AL149" s="81" t="b">
        <v>0</v>
      </c>
      <c r="AM149" s="81">
        <v>245</v>
      </c>
      <c r="AN149" s="89" t="s">
        <v>806</v>
      </c>
      <c r="AO149" s="81" t="s">
        <v>813</v>
      </c>
      <c r="AP149" s="81" t="b">
        <v>0</v>
      </c>
      <c r="AQ149" s="89" t="s">
        <v>806</v>
      </c>
      <c r="AR149" s="81"/>
      <c r="AS149" s="81">
        <v>1</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v>1</v>
      </c>
      <c r="BG149" s="50">
        <v>2.5</v>
      </c>
      <c r="BH149" s="49">
        <v>0</v>
      </c>
      <c r="BI149" s="50">
        <v>0</v>
      </c>
      <c r="BJ149" s="49">
        <v>0</v>
      </c>
      <c r="BK149" s="50">
        <v>0</v>
      </c>
      <c r="BL149" s="49">
        <v>39</v>
      </c>
      <c r="BM149" s="50">
        <v>97.5</v>
      </c>
      <c r="BN149" s="49">
        <v>40</v>
      </c>
    </row>
    <row r="150" spans="1:66" ht="15">
      <c r="A150" s="65" t="s">
        <v>380</v>
      </c>
      <c r="B150" s="65" t="s">
        <v>420</v>
      </c>
      <c r="C150" s="66" t="s">
        <v>9066</v>
      </c>
      <c r="D150" s="67">
        <v>3</v>
      </c>
      <c r="E150" s="68" t="s">
        <v>132</v>
      </c>
      <c r="F150" s="69">
        <v>35</v>
      </c>
      <c r="G150" s="66"/>
      <c r="H150" s="70"/>
      <c r="I150" s="71"/>
      <c r="J150" s="71"/>
      <c r="K150" s="35" t="s">
        <v>65</v>
      </c>
      <c r="L150" s="79">
        <v>150</v>
      </c>
      <c r="M150" s="79"/>
      <c r="N150" s="73"/>
      <c r="O150" s="81" t="s">
        <v>423</v>
      </c>
      <c r="P150" s="83">
        <v>44090.84396990741</v>
      </c>
      <c r="Q150" s="81" t="s">
        <v>425</v>
      </c>
      <c r="R150" s="85" t="str">
        <f>HYPERLINK("https://mkto.cisco.com/devnet-create.html?utm_campaign=devnetcreate21&amp;utm_source=mediabuy&amp;utm_medium=ptwitter-dn-africa")</f>
        <v>https://mkto.cisco.com/devnet-create.html?utm_campaign=devnetcreate21&amp;utm_source=mediabuy&amp;utm_medium=ptwitter-dn-africa</v>
      </c>
      <c r="S150" s="81" t="s">
        <v>427</v>
      </c>
      <c r="T150" s="81" t="s">
        <v>429</v>
      </c>
      <c r="U150" s="81"/>
      <c r="V150" s="85" t="str">
        <f>HYPERLINK("https://pbs.twimg.com/profile_images/1319644012941377536/rZz_Evyb_normal.jpg")</f>
        <v>https://pbs.twimg.com/profile_images/1319644012941377536/rZz_Evyb_normal.jpg</v>
      </c>
      <c r="W150" s="83">
        <v>44090.84396990741</v>
      </c>
      <c r="X150" s="87">
        <v>44090</v>
      </c>
      <c r="Y150" s="89" t="s">
        <v>576</v>
      </c>
      <c r="Z150" s="85" t="str">
        <f>HYPERLINK("https://twitter.com/calabar001/status/1306325817455194112")</f>
        <v>https://twitter.com/calabar001/status/1306325817455194112</v>
      </c>
      <c r="AA150" s="81"/>
      <c r="AB150" s="81"/>
      <c r="AC150" s="89" t="s">
        <v>765</v>
      </c>
      <c r="AD150" s="81"/>
      <c r="AE150" s="81" t="b">
        <v>0</v>
      </c>
      <c r="AF150" s="81">
        <v>0</v>
      </c>
      <c r="AG150" s="89" t="s">
        <v>809</v>
      </c>
      <c r="AH150" s="81" t="b">
        <v>0</v>
      </c>
      <c r="AI150" s="81" t="s">
        <v>810</v>
      </c>
      <c r="AJ150" s="81"/>
      <c r="AK150" s="89" t="s">
        <v>809</v>
      </c>
      <c r="AL150" s="81" t="b">
        <v>0</v>
      </c>
      <c r="AM150" s="81">
        <v>245</v>
      </c>
      <c r="AN150" s="89" t="s">
        <v>806</v>
      </c>
      <c r="AO150" s="81" t="s">
        <v>813</v>
      </c>
      <c r="AP150" s="81" t="b">
        <v>0</v>
      </c>
      <c r="AQ150" s="89" t="s">
        <v>806</v>
      </c>
      <c r="AR150" s="81"/>
      <c r="AS150" s="81">
        <v>1</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v>1</v>
      </c>
      <c r="BG150" s="50">
        <v>2.5</v>
      </c>
      <c r="BH150" s="49">
        <v>0</v>
      </c>
      <c r="BI150" s="50">
        <v>0</v>
      </c>
      <c r="BJ150" s="49">
        <v>0</v>
      </c>
      <c r="BK150" s="50">
        <v>0</v>
      </c>
      <c r="BL150" s="49">
        <v>39</v>
      </c>
      <c r="BM150" s="50">
        <v>97.5</v>
      </c>
      <c r="BN150" s="49">
        <v>40</v>
      </c>
    </row>
    <row r="151" spans="1:66" ht="15">
      <c r="A151" s="65" t="s">
        <v>381</v>
      </c>
      <c r="B151" s="65" t="s">
        <v>420</v>
      </c>
      <c r="C151" s="66" t="s">
        <v>9066</v>
      </c>
      <c r="D151" s="67">
        <v>3</v>
      </c>
      <c r="E151" s="68" t="s">
        <v>132</v>
      </c>
      <c r="F151" s="69">
        <v>35</v>
      </c>
      <c r="G151" s="66"/>
      <c r="H151" s="70"/>
      <c r="I151" s="71"/>
      <c r="J151" s="71"/>
      <c r="K151" s="35" t="s">
        <v>65</v>
      </c>
      <c r="L151" s="79">
        <v>151</v>
      </c>
      <c r="M151" s="79"/>
      <c r="N151" s="73"/>
      <c r="O151" s="81" t="s">
        <v>423</v>
      </c>
      <c r="P151" s="83">
        <v>44090.85896990741</v>
      </c>
      <c r="Q151" s="81" t="s">
        <v>425</v>
      </c>
      <c r="R151" s="85" t="str">
        <f>HYPERLINK("https://mkto.cisco.com/devnet-create.html?utm_campaign=devnetcreate21&amp;utm_source=mediabuy&amp;utm_medium=ptwitter-dn-africa")</f>
        <v>https://mkto.cisco.com/devnet-create.html?utm_campaign=devnetcreate21&amp;utm_source=mediabuy&amp;utm_medium=ptwitter-dn-africa</v>
      </c>
      <c r="S151" s="81" t="s">
        <v>427</v>
      </c>
      <c r="T151" s="81" t="s">
        <v>429</v>
      </c>
      <c r="U151" s="81"/>
      <c r="V151" s="85" t="str">
        <f>HYPERLINK("https://pbs.twimg.com/profile_images/552808258512367616/8cGgZE7U_normal.jpeg")</f>
        <v>https://pbs.twimg.com/profile_images/552808258512367616/8cGgZE7U_normal.jpeg</v>
      </c>
      <c r="W151" s="83">
        <v>44090.85896990741</v>
      </c>
      <c r="X151" s="87">
        <v>44090</v>
      </c>
      <c r="Y151" s="89" t="s">
        <v>577</v>
      </c>
      <c r="Z151" s="85" t="str">
        <f>HYPERLINK("https://twitter.com/qwesi2131/status/1306331250920226816")</f>
        <v>https://twitter.com/qwesi2131/status/1306331250920226816</v>
      </c>
      <c r="AA151" s="81"/>
      <c r="AB151" s="81"/>
      <c r="AC151" s="89" t="s">
        <v>766</v>
      </c>
      <c r="AD151" s="81"/>
      <c r="AE151" s="81" t="b">
        <v>0</v>
      </c>
      <c r="AF151" s="81">
        <v>0</v>
      </c>
      <c r="AG151" s="89" t="s">
        <v>809</v>
      </c>
      <c r="AH151" s="81" t="b">
        <v>0</v>
      </c>
      <c r="AI151" s="81" t="s">
        <v>810</v>
      </c>
      <c r="AJ151" s="81"/>
      <c r="AK151" s="89" t="s">
        <v>809</v>
      </c>
      <c r="AL151" s="81" t="b">
        <v>0</v>
      </c>
      <c r="AM151" s="81">
        <v>245</v>
      </c>
      <c r="AN151" s="89" t="s">
        <v>806</v>
      </c>
      <c r="AO151" s="81" t="s">
        <v>813</v>
      </c>
      <c r="AP151" s="81" t="b">
        <v>0</v>
      </c>
      <c r="AQ151" s="89" t="s">
        <v>806</v>
      </c>
      <c r="AR151" s="81"/>
      <c r="AS151" s="81">
        <v>1</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v>1</v>
      </c>
      <c r="BG151" s="50">
        <v>2.5</v>
      </c>
      <c r="BH151" s="49">
        <v>0</v>
      </c>
      <c r="BI151" s="50">
        <v>0</v>
      </c>
      <c r="BJ151" s="49">
        <v>0</v>
      </c>
      <c r="BK151" s="50">
        <v>0</v>
      </c>
      <c r="BL151" s="49">
        <v>39</v>
      </c>
      <c r="BM151" s="50">
        <v>97.5</v>
      </c>
      <c r="BN151" s="49">
        <v>40</v>
      </c>
    </row>
    <row r="152" spans="1:66" ht="15">
      <c r="A152" s="65" t="s">
        <v>382</v>
      </c>
      <c r="B152" s="65" t="s">
        <v>420</v>
      </c>
      <c r="C152" s="66" t="s">
        <v>9066</v>
      </c>
      <c r="D152" s="67">
        <v>3</v>
      </c>
      <c r="E152" s="68" t="s">
        <v>132</v>
      </c>
      <c r="F152" s="69">
        <v>35</v>
      </c>
      <c r="G152" s="66"/>
      <c r="H152" s="70"/>
      <c r="I152" s="71"/>
      <c r="J152" s="71"/>
      <c r="K152" s="35" t="s">
        <v>65</v>
      </c>
      <c r="L152" s="79">
        <v>152</v>
      </c>
      <c r="M152" s="79"/>
      <c r="N152" s="73"/>
      <c r="O152" s="81" t="s">
        <v>423</v>
      </c>
      <c r="P152" s="83">
        <v>44090.876122685186</v>
      </c>
      <c r="Q152" s="81" t="s">
        <v>425</v>
      </c>
      <c r="R152" s="85" t="str">
        <f>HYPERLINK("https://mkto.cisco.com/devnet-create.html?utm_campaign=devnetcreate21&amp;utm_source=mediabuy&amp;utm_medium=ptwitter-dn-africa")</f>
        <v>https://mkto.cisco.com/devnet-create.html?utm_campaign=devnetcreate21&amp;utm_source=mediabuy&amp;utm_medium=ptwitter-dn-africa</v>
      </c>
      <c r="S152" s="81" t="s">
        <v>427</v>
      </c>
      <c r="T152" s="81" t="s">
        <v>429</v>
      </c>
      <c r="U152" s="81"/>
      <c r="V152" s="85" t="str">
        <f>HYPERLINK("https://pbs.twimg.com/profile_images/1298993655408025606/8VeKTvnC_normal.jpg")</f>
        <v>https://pbs.twimg.com/profile_images/1298993655408025606/8VeKTvnC_normal.jpg</v>
      </c>
      <c r="W152" s="83">
        <v>44090.876122685186</v>
      </c>
      <c r="X152" s="87">
        <v>44090</v>
      </c>
      <c r="Y152" s="89" t="s">
        <v>578</v>
      </c>
      <c r="Z152" s="85" t="str">
        <f>HYPERLINK("https://twitter.com/cruise95478552/status/1306337465767256067")</f>
        <v>https://twitter.com/cruise95478552/status/1306337465767256067</v>
      </c>
      <c r="AA152" s="81"/>
      <c r="AB152" s="81"/>
      <c r="AC152" s="89" t="s">
        <v>767</v>
      </c>
      <c r="AD152" s="81"/>
      <c r="AE152" s="81" t="b">
        <v>0</v>
      </c>
      <c r="AF152" s="81">
        <v>0</v>
      </c>
      <c r="AG152" s="89" t="s">
        <v>809</v>
      </c>
      <c r="AH152" s="81" t="b">
        <v>0</v>
      </c>
      <c r="AI152" s="81" t="s">
        <v>810</v>
      </c>
      <c r="AJ152" s="81"/>
      <c r="AK152" s="89" t="s">
        <v>809</v>
      </c>
      <c r="AL152" s="81" t="b">
        <v>0</v>
      </c>
      <c r="AM152" s="81">
        <v>245</v>
      </c>
      <c r="AN152" s="89" t="s">
        <v>806</v>
      </c>
      <c r="AO152" s="81" t="s">
        <v>813</v>
      </c>
      <c r="AP152" s="81" t="b">
        <v>0</v>
      </c>
      <c r="AQ152" s="89" t="s">
        <v>806</v>
      </c>
      <c r="AR152" s="81"/>
      <c r="AS152" s="81">
        <v>1</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v>1</v>
      </c>
      <c r="BG152" s="50">
        <v>2.5</v>
      </c>
      <c r="BH152" s="49">
        <v>0</v>
      </c>
      <c r="BI152" s="50">
        <v>0</v>
      </c>
      <c r="BJ152" s="49">
        <v>0</v>
      </c>
      <c r="BK152" s="50">
        <v>0</v>
      </c>
      <c r="BL152" s="49">
        <v>39</v>
      </c>
      <c r="BM152" s="50">
        <v>97.5</v>
      </c>
      <c r="BN152" s="49">
        <v>40</v>
      </c>
    </row>
    <row r="153" spans="1:66" ht="15">
      <c r="A153" s="65" t="s">
        <v>383</v>
      </c>
      <c r="B153" s="65" t="s">
        <v>420</v>
      </c>
      <c r="C153" s="66" t="s">
        <v>9066</v>
      </c>
      <c r="D153" s="67">
        <v>3</v>
      </c>
      <c r="E153" s="68" t="s">
        <v>132</v>
      </c>
      <c r="F153" s="69">
        <v>35</v>
      </c>
      <c r="G153" s="66"/>
      <c r="H153" s="70"/>
      <c r="I153" s="71"/>
      <c r="J153" s="71"/>
      <c r="K153" s="35" t="s">
        <v>65</v>
      </c>
      <c r="L153" s="79">
        <v>153</v>
      </c>
      <c r="M153" s="79"/>
      <c r="N153" s="73"/>
      <c r="O153" s="81" t="s">
        <v>423</v>
      </c>
      <c r="P153" s="83">
        <v>44090.8816087963</v>
      </c>
      <c r="Q153" s="81" t="s">
        <v>425</v>
      </c>
      <c r="R153" s="85" t="str">
        <f>HYPERLINK("https://mkto.cisco.com/devnet-create.html?utm_campaign=devnetcreate21&amp;utm_source=mediabuy&amp;utm_medium=ptwitter-dn-africa")</f>
        <v>https://mkto.cisco.com/devnet-create.html?utm_campaign=devnetcreate21&amp;utm_source=mediabuy&amp;utm_medium=ptwitter-dn-africa</v>
      </c>
      <c r="S153" s="81" t="s">
        <v>427</v>
      </c>
      <c r="T153" s="81" t="s">
        <v>429</v>
      </c>
      <c r="U153" s="81"/>
      <c r="V153" s="85" t="str">
        <f>HYPERLINK("https://pbs.twimg.com/profile_images/1306172363516641280/xbgLfRfL_normal.jpg")</f>
        <v>https://pbs.twimg.com/profile_images/1306172363516641280/xbgLfRfL_normal.jpg</v>
      </c>
      <c r="W153" s="83">
        <v>44090.8816087963</v>
      </c>
      <c r="X153" s="87">
        <v>44090</v>
      </c>
      <c r="Y153" s="89" t="s">
        <v>579</v>
      </c>
      <c r="Z153" s="85" t="str">
        <f>HYPERLINK("https://twitter.com/bellangelica4/status/1306339456266502147")</f>
        <v>https://twitter.com/bellangelica4/status/1306339456266502147</v>
      </c>
      <c r="AA153" s="81"/>
      <c r="AB153" s="81"/>
      <c r="AC153" s="89" t="s">
        <v>768</v>
      </c>
      <c r="AD153" s="81"/>
      <c r="AE153" s="81" t="b">
        <v>0</v>
      </c>
      <c r="AF153" s="81">
        <v>0</v>
      </c>
      <c r="AG153" s="89" t="s">
        <v>809</v>
      </c>
      <c r="AH153" s="81" t="b">
        <v>0</v>
      </c>
      <c r="AI153" s="81" t="s">
        <v>810</v>
      </c>
      <c r="AJ153" s="81"/>
      <c r="AK153" s="89" t="s">
        <v>809</v>
      </c>
      <c r="AL153" s="81" t="b">
        <v>0</v>
      </c>
      <c r="AM153" s="81">
        <v>245</v>
      </c>
      <c r="AN153" s="89" t="s">
        <v>806</v>
      </c>
      <c r="AO153" s="81" t="s">
        <v>813</v>
      </c>
      <c r="AP153" s="81" t="b">
        <v>0</v>
      </c>
      <c r="AQ153" s="89" t="s">
        <v>806</v>
      </c>
      <c r="AR153" s="81"/>
      <c r="AS153" s="81">
        <v>1</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v>1</v>
      </c>
      <c r="BG153" s="50">
        <v>2.5</v>
      </c>
      <c r="BH153" s="49">
        <v>0</v>
      </c>
      <c r="BI153" s="50">
        <v>0</v>
      </c>
      <c r="BJ153" s="49">
        <v>0</v>
      </c>
      <c r="BK153" s="50">
        <v>0</v>
      </c>
      <c r="BL153" s="49">
        <v>39</v>
      </c>
      <c r="BM153" s="50">
        <v>97.5</v>
      </c>
      <c r="BN153" s="49">
        <v>40</v>
      </c>
    </row>
    <row r="154" spans="1:66" ht="15">
      <c r="A154" s="65" t="s">
        <v>384</v>
      </c>
      <c r="B154" s="65" t="s">
        <v>420</v>
      </c>
      <c r="C154" s="66" t="s">
        <v>9066</v>
      </c>
      <c r="D154" s="67">
        <v>3</v>
      </c>
      <c r="E154" s="68" t="s">
        <v>132</v>
      </c>
      <c r="F154" s="69">
        <v>35</v>
      </c>
      <c r="G154" s="66"/>
      <c r="H154" s="70"/>
      <c r="I154" s="71"/>
      <c r="J154" s="71"/>
      <c r="K154" s="35" t="s">
        <v>65</v>
      </c>
      <c r="L154" s="79">
        <v>154</v>
      </c>
      <c r="M154" s="79"/>
      <c r="N154" s="73"/>
      <c r="O154" s="81" t="s">
        <v>423</v>
      </c>
      <c r="P154" s="83">
        <v>44090.892430555556</v>
      </c>
      <c r="Q154" s="81" t="s">
        <v>425</v>
      </c>
      <c r="R154" s="85" t="str">
        <f>HYPERLINK("https://mkto.cisco.com/devnet-create.html?utm_campaign=devnetcreate21&amp;utm_source=mediabuy&amp;utm_medium=ptwitter-dn-africa")</f>
        <v>https://mkto.cisco.com/devnet-create.html?utm_campaign=devnetcreate21&amp;utm_source=mediabuy&amp;utm_medium=ptwitter-dn-africa</v>
      </c>
      <c r="S154" s="81" t="s">
        <v>427</v>
      </c>
      <c r="T154" s="81" t="s">
        <v>429</v>
      </c>
      <c r="U154" s="81"/>
      <c r="V154" s="85" t="str">
        <f>HYPERLINK("https://pbs.twimg.com/profile_images/1284120060701835266/H76HckWm_normal.jpg")</f>
        <v>https://pbs.twimg.com/profile_images/1284120060701835266/H76HckWm_normal.jpg</v>
      </c>
      <c r="W154" s="83">
        <v>44090.892430555556</v>
      </c>
      <c r="X154" s="87">
        <v>44090</v>
      </c>
      <c r="Y154" s="89" t="s">
        <v>580</v>
      </c>
      <c r="Z154" s="85" t="str">
        <f>HYPERLINK("https://twitter.com/realfm91/status/1306343378754375680")</f>
        <v>https://twitter.com/realfm91/status/1306343378754375680</v>
      </c>
      <c r="AA154" s="81"/>
      <c r="AB154" s="81"/>
      <c r="AC154" s="89" t="s">
        <v>769</v>
      </c>
      <c r="AD154" s="81"/>
      <c r="AE154" s="81" t="b">
        <v>0</v>
      </c>
      <c r="AF154" s="81">
        <v>0</v>
      </c>
      <c r="AG154" s="89" t="s">
        <v>809</v>
      </c>
      <c r="AH154" s="81" t="b">
        <v>0</v>
      </c>
      <c r="AI154" s="81" t="s">
        <v>810</v>
      </c>
      <c r="AJ154" s="81"/>
      <c r="AK154" s="89" t="s">
        <v>809</v>
      </c>
      <c r="AL154" s="81" t="b">
        <v>0</v>
      </c>
      <c r="AM154" s="81">
        <v>245</v>
      </c>
      <c r="AN154" s="89" t="s">
        <v>806</v>
      </c>
      <c r="AO154" s="81" t="s">
        <v>813</v>
      </c>
      <c r="AP154" s="81" t="b">
        <v>0</v>
      </c>
      <c r="AQ154" s="89" t="s">
        <v>806</v>
      </c>
      <c r="AR154" s="81"/>
      <c r="AS154" s="81">
        <v>1</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9">
        <v>1</v>
      </c>
      <c r="BG154" s="50">
        <v>2.5</v>
      </c>
      <c r="BH154" s="49">
        <v>0</v>
      </c>
      <c r="BI154" s="50">
        <v>0</v>
      </c>
      <c r="BJ154" s="49">
        <v>0</v>
      </c>
      <c r="BK154" s="50">
        <v>0</v>
      </c>
      <c r="BL154" s="49">
        <v>39</v>
      </c>
      <c r="BM154" s="50">
        <v>97.5</v>
      </c>
      <c r="BN154" s="49">
        <v>40</v>
      </c>
    </row>
    <row r="155" spans="1:66" ht="15">
      <c r="A155" s="65" t="s">
        <v>385</v>
      </c>
      <c r="B155" s="65" t="s">
        <v>420</v>
      </c>
      <c r="C155" s="66" t="s">
        <v>9066</v>
      </c>
      <c r="D155" s="67">
        <v>3</v>
      </c>
      <c r="E155" s="68" t="s">
        <v>132</v>
      </c>
      <c r="F155" s="69">
        <v>35</v>
      </c>
      <c r="G155" s="66"/>
      <c r="H155" s="70"/>
      <c r="I155" s="71"/>
      <c r="J155" s="71"/>
      <c r="K155" s="35" t="s">
        <v>65</v>
      </c>
      <c r="L155" s="79">
        <v>155</v>
      </c>
      <c r="M155" s="79"/>
      <c r="N155" s="73"/>
      <c r="O155" s="81" t="s">
        <v>423</v>
      </c>
      <c r="P155" s="83">
        <v>44090.89329861111</v>
      </c>
      <c r="Q155" s="81" t="s">
        <v>425</v>
      </c>
      <c r="R155" s="85" t="str">
        <f>HYPERLINK("https://mkto.cisco.com/devnet-create.html?utm_campaign=devnetcreate21&amp;utm_source=mediabuy&amp;utm_medium=ptwitter-dn-africa")</f>
        <v>https://mkto.cisco.com/devnet-create.html?utm_campaign=devnetcreate21&amp;utm_source=mediabuy&amp;utm_medium=ptwitter-dn-africa</v>
      </c>
      <c r="S155" s="81" t="s">
        <v>427</v>
      </c>
      <c r="T155" s="81" t="s">
        <v>429</v>
      </c>
      <c r="U155" s="81"/>
      <c r="V155" s="85" t="str">
        <f>HYPERLINK("https://pbs.twimg.com/profile_images/1286551725873168384/u9L2cwmz_normal.jpg")</f>
        <v>https://pbs.twimg.com/profile_images/1286551725873168384/u9L2cwmz_normal.jpg</v>
      </c>
      <c r="W155" s="83">
        <v>44090.89329861111</v>
      </c>
      <c r="X155" s="87">
        <v>44090</v>
      </c>
      <c r="Y155" s="89" t="s">
        <v>581</v>
      </c>
      <c r="Z155" s="85" t="str">
        <f>HYPERLINK("https://twitter.com/buggsnow3/status/1306343690756124673")</f>
        <v>https://twitter.com/buggsnow3/status/1306343690756124673</v>
      </c>
      <c r="AA155" s="81"/>
      <c r="AB155" s="81"/>
      <c r="AC155" s="89" t="s">
        <v>770</v>
      </c>
      <c r="AD155" s="81"/>
      <c r="AE155" s="81" t="b">
        <v>0</v>
      </c>
      <c r="AF155" s="81">
        <v>0</v>
      </c>
      <c r="AG155" s="89" t="s">
        <v>809</v>
      </c>
      <c r="AH155" s="81" t="b">
        <v>0</v>
      </c>
      <c r="AI155" s="81" t="s">
        <v>810</v>
      </c>
      <c r="AJ155" s="81"/>
      <c r="AK155" s="89" t="s">
        <v>809</v>
      </c>
      <c r="AL155" s="81" t="b">
        <v>0</v>
      </c>
      <c r="AM155" s="81">
        <v>245</v>
      </c>
      <c r="AN155" s="89" t="s">
        <v>806</v>
      </c>
      <c r="AO155" s="81" t="s">
        <v>813</v>
      </c>
      <c r="AP155" s="81" t="b">
        <v>0</v>
      </c>
      <c r="AQ155" s="89" t="s">
        <v>806</v>
      </c>
      <c r="AR155" s="81"/>
      <c r="AS155" s="81">
        <v>1</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v>1</v>
      </c>
      <c r="BG155" s="50">
        <v>2.5</v>
      </c>
      <c r="BH155" s="49">
        <v>0</v>
      </c>
      <c r="BI155" s="50">
        <v>0</v>
      </c>
      <c r="BJ155" s="49">
        <v>0</v>
      </c>
      <c r="BK155" s="50">
        <v>0</v>
      </c>
      <c r="BL155" s="49">
        <v>39</v>
      </c>
      <c r="BM155" s="50">
        <v>97.5</v>
      </c>
      <c r="BN155" s="49">
        <v>40</v>
      </c>
    </row>
    <row r="156" spans="1:66" ht="15">
      <c r="A156" s="65" t="s">
        <v>386</v>
      </c>
      <c r="B156" s="65" t="s">
        <v>420</v>
      </c>
      <c r="C156" s="66" t="s">
        <v>9066</v>
      </c>
      <c r="D156" s="67">
        <v>3</v>
      </c>
      <c r="E156" s="68" t="s">
        <v>132</v>
      </c>
      <c r="F156" s="69">
        <v>35</v>
      </c>
      <c r="G156" s="66"/>
      <c r="H156" s="70"/>
      <c r="I156" s="71"/>
      <c r="J156" s="71"/>
      <c r="K156" s="35" t="s">
        <v>65</v>
      </c>
      <c r="L156" s="79">
        <v>156</v>
      </c>
      <c r="M156" s="79"/>
      <c r="N156" s="73"/>
      <c r="O156" s="81" t="s">
        <v>423</v>
      </c>
      <c r="P156" s="83">
        <v>44090.9174537037</v>
      </c>
      <c r="Q156" s="81" t="s">
        <v>425</v>
      </c>
      <c r="R156" s="85" t="str">
        <f>HYPERLINK("https://mkto.cisco.com/devnet-create.html?utm_campaign=devnetcreate21&amp;utm_source=mediabuy&amp;utm_medium=ptwitter-dn-africa")</f>
        <v>https://mkto.cisco.com/devnet-create.html?utm_campaign=devnetcreate21&amp;utm_source=mediabuy&amp;utm_medium=ptwitter-dn-africa</v>
      </c>
      <c r="S156" s="81" t="s">
        <v>427</v>
      </c>
      <c r="T156" s="81" t="s">
        <v>429</v>
      </c>
      <c r="U156" s="81"/>
      <c r="V156" s="85" t="str">
        <f>HYPERLINK("https://pbs.twimg.com/profile_images/1262514108009766912/OydoMOUG_normal.jpg")</f>
        <v>https://pbs.twimg.com/profile_images/1262514108009766912/OydoMOUG_normal.jpg</v>
      </c>
      <c r="W156" s="83">
        <v>44090.9174537037</v>
      </c>
      <c r="X156" s="87">
        <v>44090</v>
      </c>
      <c r="Y156" s="89" t="s">
        <v>582</v>
      </c>
      <c r="Z156" s="85" t="str">
        <f>HYPERLINK("https://twitter.com/edwardtekpetey/status/1306352443727458306")</f>
        <v>https://twitter.com/edwardtekpetey/status/1306352443727458306</v>
      </c>
      <c r="AA156" s="81"/>
      <c r="AB156" s="81"/>
      <c r="AC156" s="89" t="s">
        <v>771</v>
      </c>
      <c r="AD156" s="81"/>
      <c r="AE156" s="81" t="b">
        <v>0</v>
      </c>
      <c r="AF156" s="81">
        <v>0</v>
      </c>
      <c r="AG156" s="89" t="s">
        <v>809</v>
      </c>
      <c r="AH156" s="81" t="b">
        <v>0</v>
      </c>
      <c r="AI156" s="81" t="s">
        <v>810</v>
      </c>
      <c r="AJ156" s="81"/>
      <c r="AK156" s="89" t="s">
        <v>809</v>
      </c>
      <c r="AL156" s="81" t="b">
        <v>0</v>
      </c>
      <c r="AM156" s="81">
        <v>245</v>
      </c>
      <c r="AN156" s="89" t="s">
        <v>806</v>
      </c>
      <c r="AO156" s="81" t="s">
        <v>813</v>
      </c>
      <c r="AP156" s="81" t="b">
        <v>0</v>
      </c>
      <c r="AQ156" s="89" t="s">
        <v>806</v>
      </c>
      <c r="AR156" s="81"/>
      <c r="AS156" s="81">
        <v>1</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9">
        <v>1</v>
      </c>
      <c r="BG156" s="50">
        <v>2.5</v>
      </c>
      <c r="BH156" s="49">
        <v>0</v>
      </c>
      <c r="BI156" s="50">
        <v>0</v>
      </c>
      <c r="BJ156" s="49">
        <v>0</v>
      </c>
      <c r="BK156" s="50">
        <v>0</v>
      </c>
      <c r="BL156" s="49">
        <v>39</v>
      </c>
      <c r="BM156" s="50">
        <v>97.5</v>
      </c>
      <c r="BN156" s="49">
        <v>40</v>
      </c>
    </row>
    <row r="157" spans="1:66" ht="15">
      <c r="A157" s="65" t="s">
        <v>387</v>
      </c>
      <c r="B157" s="65" t="s">
        <v>420</v>
      </c>
      <c r="C157" s="66" t="s">
        <v>9066</v>
      </c>
      <c r="D157" s="67">
        <v>3</v>
      </c>
      <c r="E157" s="68" t="s">
        <v>132</v>
      </c>
      <c r="F157" s="69">
        <v>35</v>
      </c>
      <c r="G157" s="66"/>
      <c r="H157" s="70"/>
      <c r="I157" s="71"/>
      <c r="J157" s="71"/>
      <c r="K157" s="35" t="s">
        <v>65</v>
      </c>
      <c r="L157" s="79">
        <v>157</v>
      </c>
      <c r="M157" s="79"/>
      <c r="N157" s="73"/>
      <c r="O157" s="81" t="s">
        <v>423</v>
      </c>
      <c r="P157" s="83">
        <v>44090.93430555556</v>
      </c>
      <c r="Q157" s="81" t="s">
        <v>425</v>
      </c>
      <c r="R157" s="85" t="str">
        <f>HYPERLINK("https://mkto.cisco.com/devnet-create.html?utm_campaign=devnetcreate21&amp;utm_source=mediabuy&amp;utm_medium=ptwitter-dn-africa")</f>
        <v>https://mkto.cisco.com/devnet-create.html?utm_campaign=devnetcreate21&amp;utm_source=mediabuy&amp;utm_medium=ptwitter-dn-africa</v>
      </c>
      <c r="S157" s="81" t="s">
        <v>427</v>
      </c>
      <c r="T157" s="81" t="s">
        <v>429</v>
      </c>
      <c r="U157" s="81"/>
      <c r="V157" s="85" t="str">
        <f>HYPERLINK("https://pbs.twimg.com/profile_images/1305590695294636033/WbdbSVFA_normal.jpg")</f>
        <v>https://pbs.twimg.com/profile_images/1305590695294636033/WbdbSVFA_normal.jpg</v>
      </c>
      <c r="W157" s="83">
        <v>44090.93430555556</v>
      </c>
      <c r="X157" s="87">
        <v>44090</v>
      </c>
      <c r="Y157" s="89" t="s">
        <v>583</v>
      </c>
      <c r="Z157" s="85" t="str">
        <f>HYPERLINK("https://twitter.com/jaxon102__/status/1306358550671888389")</f>
        <v>https://twitter.com/jaxon102__/status/1306358550671888389</v>
      </c>
      <c r="AA157" s="81"/>
      <c r="AB157" s="81"/>
      <c r="AC157" s="89" t="s">
        <v>772</v>
      </c>
      <c r="AD157" s="81"/>
      <c r="AE157" s="81" t="b">
        <v>0</v>
      </c>
      <c r="AF157" s="81">
        <v>0</v>
      </c>
      <c r="AG157" s="89" t="s">
        <v>809</v>
      </c>
      <c r="AH157" s="81" t="b">
        <v>0</v>
      </c>
      <c r="AI157" s="81" t="s">
        <v>810</v>
      </c>
      <c r="AJ157" s="81"/>
      <c r="AK157" s="89" t="s">
        <v>809</v>
      </c>
      <c r="AL157" s="81" t="b">
        <v>0</v>
      </c>
      <c r="AM157" s="81">
        <v>245</v>
      </c>
      <c r="AN157" s="89" t="s">
        <v>806</v>
      </c>
      <c r="AO157" s="81" t="s">
        <v>813</v>
      </c>
      <c r="AP157" s="81" t="b">
        <v>0</v>
      </c>
      <c r="AQ157" s="89" t="s">
        <v>806</v>
      </c>
      <c r="AR157" s="81"/>
      <c r="AS157" s="81">
        <v>1</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v>1</v>
      </c>
      <c r="BG157" s="50">
        <v>2.5</v>
      </c>
      <c r="BH157" s="49">
        <v>0</v>
      </c>
      <c r="BI157" s="50">
        <v>0</v>
      </c>
      <c r="BJ157" s="49">
        <v>0</v>
      </c>
      <c r="BK157" s="50">
        <v>0</v>
      </c>
      <c r="BL157" s="49">
        <v>39</v>
      </c>
      <c r="BM157" s="50">
        <v>97.5</v>
      </c>
      <c r="BN157" s="49">
        <v>40</v>
      </c>
    </row>
    <row r="158" spans="1:66" ht="15">
      <c r="A158" s="65" t="s">
        <v>388</v>
      </c>
      <c r="B158" s="65" t="s">
        <v>420</v>
      </c>
      <c r="C158" s="66" t="s">
        <v>9066</v>
      </c>
      <c r="D158" s="67">
        <v>3</v>
      </c>
      <c r="E158" s="68" t="s">
        <v>132</v>
      </c>
      <c r="F158" s="69">
        <v>35</v>
      </c>
      <c r="G158" s="66"/>
      <c r="H158" s="70"/>
      <c r="I158" s="71"/>
      <c r="J158" s="71"/>
      <c r="K158" s="35" t="s">
        <v>65</v>
      </c>
      <c r="L158" s="79">
        <v>158</v>
      </c>
      <c r="M158" s="79"/>
      <c r="N158" s="73"/>
      <c r="O158" s="81" t="s">
        <v>423</v>
      </c>
      <c r="P158" s="83">
        <v>44090.94421296296</v>
      </c>
      <c r="Q158" s="81" t="s">
        <v>425</v>
      </c>
      <c r="R158" s="85" t="str">
        <f>HYPERLINK("https://mkto.cisco.com/devnet-create.html?utm_campaign=devnetcreate21&amp;utm_source=mediabuy&amp;utm_medium=ptwitter-dn-africa")</f>
        <v>https://mkto.cisco.com/devnet-create.html?utm_campaign=devnetcreate21&amp;utm_source=mediabuy&amp;utm_medium=ptwitter-dn-africa</v>
      </c>
      <c r="S158" s="81" t="s">
        <v>427</v>
      </c>
      <c r="T158" s="81" t="s">
        <v>429</v>
      </c>
      <c r="U158" s="81"/>
      <c r="V158" s="85" t="str">
        <f>HYPERLINK("https://pbs.twimg.com/profile_images/1301562180236718081/XbxjJ9wQ_normal.jpg")</f>
        <v>https://pbs.twimg.com/profile_images/1301562180236718081/XbxjJ9wQ_normal.jpg</v>
      </c>
      <c r="W158" s="83">
        <v>44090.94421296296</v>
      </c>
      <c r="X158" s="87">
        <v>44090</v>
      </c>
      <c r="Y158" s="89" t="s">
        <v>584</v>
      </c>
      <c r="Z158" s="85" t="str">
        <f>HYPERLINK("https://twitter.com/isabell19600128/status/1306362140643782661")</f>
        <v>https://twitter.com/isabell19600128/status/1306362140643782661</v>
      </c>
      <c r="AA158" s="81"/>
      <c r="AB158" s="81"/>
      <c r="AC158" s="89" t="s">
        <v>773</v>
      </c>
      <c r="AD158" s="81"/>
      <c r="AE158" s="81" t="b">
        <v>0</v>
      </c>
      <c r="AF158" s="81">
        <v>0</v>
      </c>
      <c r="AG158" s="89" t="s">
        <v>809</v>
      </c>
      <c r="AH158" s="81" t="b">
        <v>0</v>
      </c>
      <c r="AI158" s="81" t="s">
        <v>810</v>
      </c>
      <c r="AJ158" s="81"/>
      <c r="AK158" s="89" t="s">
        <v>809</v>
      </c>
      <c r="AL158" s="81" t="b">
        <v>0</v>
      </c>
      <c r="AM158" s="81">
        <v>245</v>
      </c>
      <c r="AN158" s="89" t="s">
        <v>806</v>
      </c>
      <c r="AO158" s="81" t="s">
        <v>813</v>
      </c>
      <c r="AP158" s="81" t="b">
        <v>0</v>
      </c>
      <c r="AQ158" s="89" t="s">
        <v>806</v>
      </c>
      <c r="AR158" s="81"/>
      <c r="AS158" s="81">
        <v>1</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v>1</v>
      </c>
      <c r="BG158" s="50">
        <v>2.5</v>
      </c>
      <c r="BH158" s="49">
        <v>0</v>
      </c>
      <c r="BI158" s="50">
        <v>0</v>
      </c>
      <c r="BJ158" s="49">
        <v>0</v>
      </c>
      <c r="BK158" s="50">
        <v>0</v>
      </c>
      <c r="BL158" s="49">
        <v>39</v>
      </c>
      <c r="BM158" s="50">
        <v>97.5</v>
      </c>
      <c r="BN158" s="49">
        <v>40</v>
      </c>
    </row>
    <row r="159" spans="1:66" ht="15">
      <c r="A159" s="65" t="s">
        <v>389</v>
      </c>
      <c r="B159" s="65" t="s">
        <v>420</v>
      </c>
      <c r="C159" s="66" t="s">
        <v>9066</v>
      </c>
      <c r="D159" s="67">
        <v>3</v>
      </c>
      <c r="E159" s="68" t="s">
        <v>132</v>
      </c>
      <c r="F159" s="69">
        <v>35</v>
      </c>
      <c r="G159" s="66"/>
      <c r="H159" s="70"/>
      <c r="I159" s="71"/>
      <c r="J159" s="71"/>
      <c r="K159" s="35" t="s">
        <v>65</v>
      </c>
      <c r="L159" s="79">
        <v>159</v>
      </c>
      <c r="M159" s="79"/>
      <c r="N159" s="73"/>
      <c r="O159" s="81" t="s">
        <v>423</v>
      </c>
      <c r="P159" s="83">
        <v>44090.9928125</v>
      </c>
      <c r="Q159" s="81" t="s">
        <v>425</v>
      </c>
      <c r="R159" s="85" t="str">
        <f>HYPERLINK("https://mkto.cisco.com/devnet-create.html?utm_campaign=devnetcreate21&amp;utm_source=mediabuy&amp;utm_medium=ptwitter-dn-africa")</f>
        <v>https://mkto.cisco.com/devnet-create.html?utm_campaign=devnetcreate21&amp;utm_source=mediabuy&amp;utm_medium=ptwitter-dn-africa</v>
      </c>
      <c r="S159" s="81" t="s">
        <v>427</v>
      </c>
      <c r="T159" s="81" t="s">
        <v>429</v>
      </c>
      <c r="U159" s="81"/>
      <c r="V159" s="85" t="str">
        <f>HYPERLINK("https://pbs.twimg.com/profile_images/1306306200703770627/zC3IbBFE_normal.jpg")</f>
        <v>https://pbs.twimg.com/profile_images/1306306200703770627/zC3IbBFE_normal.jpg</v>
      </c>
      <c r="W159" s="83">
        <v>44090.9928125</v>
      </c>
      <c r="X159" s="87">
        <v>44090</v>
      </c>
      <c r="Y159" s="89" t="s">
        <v>585</v>
      </c>
      <c r="Z159" s="85" t="str">
        <f>HYPERLINK("https://twitter.com/lesleypageme/status/1306379754665316352")</f>
        <v>https://twitter.com/lesleypageme/status/1306379754665316352</v>
      </c>
      <c r="AA159" s="81"/>
      <c r="AB159" s="81"/>
      <c r="AC159" s="89" t="s">
        <v>774</v>
      </c>
      <c r="AD159" s="81"/>
      <c r="AE159" s="81" t="b">
        <v>0</v>
      </c>
      <c r="AF159" s="81">
        <v>0</v>
      </c>
      <c r="AG159" s="89" t="s">
        <v>809</v>
      </c>
      <c r="AH159" s="81" t="b">
        <v>0</v>
      </c>
      <c r="AI159" s="81" t="s">
        <v>810</v>
      </c>
      <c r="AJ159" s="81"/>
      <c r="AK159" s="89" t="s">
        <v>809</v>
      </c>
      <c r="AL159" s="81" t="b">
        <v>0</v>
      </c>
      <c r="AM159" s="81">
        <v>245</v>
      </c>
      <c r="AN159" s="89" t="s">
        <v>806</v>
      </c>
      <c r="AO159" s="81" t="s">
        <v>815</v>
      </c>
      <c r="AP159" s="81" t="b">
        <v>0</v>
      </c>
      <c r="AQ159" s="89" t="s">
        <v>806</v>
      </c>
      <c r="AR159" s="81"/>
      <c r="AS159" s="81">
        <v>1</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1</v>
      </c>
      <c r="BG159" s="50">
        <v>2.5</v>
      </c>
      <c r="BH159" s="49">
        <v>0</v>
      </c>
      <c r="BI159" s="50">
        <v>0</v>
      </c>
      <c r="BJ159" s="49">
        <v>0</v>
      </c>
      <c r="BK159" s="50">
        <v>0</v>
      </c>
      <c r="BL159" s="49">
        <v>39</v>
      </c>
      <c r="BM159" s="50">
        <v>97.5</v>
      </c>
      <c r="BN159" s="49">
        <v>40</v>
      </c>
    </row>
    <row r="160" spans="1:66" ht="15">
      <c r="A160" s="65" t="s">
        <v>390</v>
      </c>
      <c r="B160" s="65" t="s">
        <v>420</v>
      </c>
      <c r="C160" s="66" t="s">
        <v>9066</v>
      </c>
      <c r="D160" s="67">
        <v>3</v>
      </c>
      <c r="E160" s="68" t="s">
        <v>132</v>
      </c>
      <c r="F160" s="69">
        <v>35</v>
      </c>
      <c r="G160" s="66"/>
      <c r="H160" s="70"/>
      <c r="I160" s="71"/>
      <c r="J160" s="71"/>
      <c r="K160" s="35" t="s">
        <v>65</v>
      </c>
      <c r="L160" s="79">
        <v>160</v>
      </c>
      <c r="M160" s="79"/>
      <c r="N160" s="73"/>
      <c r="O160" s="81" t="s">
        <v>423</v>
      </c>
      <c r="P160" s="83">
        <v>44091.00252314815</v>
      </c>
      <c r="Q160" s="81" t="s">
        <v>425</v>
      </c>
      <c r="R160" s="85" t="str">
        <f>HYPERLINK("https://mkto.cisco.com/devnet-create.html?utm_campaign=devnetcreate21&amp;utm_source=mediabuy&amp;utm_medium=ptwitter-dn-africa")</f>
        <v>https://mkto.cisco.com/devnet-create.html?utm_campaign=devnetcreate21&amp;utm_source=mediabuy&amp;utm_medium=ptwitter-dn-africa</v>
      </c>
      <c r="S160" s="81" t="s">
        <v>427</v>
      </c>
      <c r="T160" s="81" t="s">
        <v>429</v>
      </c>
      <c r="U160" s="81"/>
      <c r="V160" s="85" t="str">
        <f>HYPERLINK("https://pbs.twimg.com/profile_images/1312527706739924993/hqe11B-H_normal.jpg")</f>
        <v>https://pbs.twimg.com/profile_images/1312527706739924993/hqe11B-H_normal.jpg</v>
      </c>
      <c r="W160" s="83">
        <v>44091.00252314815</v>
      </c>
      <c r="X160" s="87">
        <v>44091</v>
      </c>
      <c r="Y160" s="89" t="s">
        <v>586</v>
      </c>
      <c r="Z160" s="85" t="str">
        <f>HYPERLINK("https://twitter.com/ycampbell_m/status/1306383275116711937")</f>
        <v>https://twitter.com/ycampbell_m/status/1306383275116711937</v>
      </c>
      <c r="AA160" s="81"/>
      <c r="AB160" s="81"/>
      <c r="AC160" s="89" t="s">
        <v>775</v>
      </c>
      <c r="AD160" s="81"/>
      <c r="AE160" s="81" t="b">
        <v>0</v>
      </c>
      <c r="AF160" s="81">
        <v>0</v>
      </c>
      <c r="AG160" s="89" t="s">
        <v>809</v>
      </c>
      <c r="AH160" s="81" t="b">
        <v>0</v>
      </c>
      <c r="AI160" s="81" t="s">
        <v>810</v>
      </c>
      <c r="AJ160" s="81"/>
      <c r="AK160" s="89" t="s">
        <v>809</v>
      </c>
      <c r="AL160" s="81" t="b">
        <v>0</v>
      </c>
      <c r="AM160" s="81">
        <v>245</v>
      </c>
      <c r="AN160" s="89" t="s">
        <v>806</v>
      </c>
      <c r="AO160" s="81" t="s">
        <v>813</v>
      </c>
      <c r="AP160" s="81" t="b">
        <v>0</v>
      </c>
      <c r="AQ160" s="89" t="s">
        <v>806</v>
      </c>
      <c r="AR160" s="81"/>
      <c r="AS160" s="81">
        <v>1</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1</v>
      </c>
      <c r="BG160" s="50">
        <v>2.5</v>
      </c>
      <c r="BH160" s="49">
        <v>0</v>
      </c>
      <c r="BI160" s="50">
        <v>0</v>
      </c>
      <c r="BJ160" s="49">
        <v>0</v>
      </c>
      <c r="BK160" s="50">
        <v>0</v>
      </c>
      <c r="BL160" s="49">
        <v>39</v>
      </c>
      <c r="BM160" s="50">
        <v>97.5</v>
      </c>
      <c r="BN160" s="49">
        <v>40</v>
      </c>
    </row>
    <row r="161" spans="1:66" ht="15">
      <c r="A161" s="65" t="s">
        <v>391</v>
      </c>
      <c r="B161" s="65" t="s">
        <v>420</v>
      </c>
      <c r="C161" s="66" t="s">
        <v>9066</v>
      </c>
      <c r="D161" s="67">
        <v>3</v>
      </c>
      <c r="E161" s="68" t="s">
        <v>132</v>
      </c>
      <c r="F161" s="69">
        <v>35</v>
      </c>
      <c r="G161" s="66"/>
      <c r="H161" s="70"/>
      <c r="I161" s="71"/>
      <c r="J161" s="71"/>
      <c r="K161" s="35" t="s">
        <v>65</v>
      </c>
      <c r="L161" s="79">
        <v>161</v>
      </c>
      <c r="M161" s="79"/>
      <c r="N161" s="73"/>
      <c r="O161" s="81" t="s">
        <v>423</v>
      </c>
      <c r="P161" s="83">
        <v>44091.00787037037</v>
      </c>
      <c r="Q161" s="81" t="s">
        <v>425</v>
      </c>
      <c r="R161" s="85" t="str">
        <f>HYPERLINK("https://mkto.cisco.com/devnet-create.html?utm_campaign=devnetcreate21&amp;utm_source=mediabuy&amp;utm_medium=ptwitter-dn-africa")</f>
        <v>https://mkto.cisco.com/devnet-create.html?utm_campaign=devnetcreate21&amp;utm_source=mediabuy&amp;utm_medium=ptwitter-dn-africa</v>
      </c>
      <c r="S161" s="81" t="s">
        <v>427</v>
      </c>
      <c r="T161" s="81" t="s">
        <v>429</v>
      </c>
      <c r="U161" s="81"/>
      <c r="V161" s="85" t="str">
        <f>HYPERLINK("https://pbs.twimg.com/profile_images/1315014446578839557/1pXzpx6d_normal.jpg")</f>
        <v>https://pbs.twimg.com/profile_images/1315014446578839557/1pXzpx6d_normal.jpg</v>
      </c>
      <c r="W161" s="83">
        <v>44091.00787037037</v>
      </c>
      <c r="X161" s="87">
        <v>44091</v>
      </c>
      <c r="Y161" s="89" t="s">
        <v>587</v>
      </c>
      <c r="Z161" s="85" t="str">
        <f>HYPERLINK("https://twitter.com/endlessred1/status/1306385212826320897")</f>
        <v>https://twitter.com/endlessred1/status/1306385212826320897</v>
      </c>
      <c r="AA161" s="81"/>
      <c r="AB161" s="81"/>
      <c r="AC161" s="89" t="s">
        <v>776</v>
      </c>
      <c r="AD161" s="81"/>
      <c r="AE161" s="81" t="b">
        <v>0</v>
      </c>
      <c r="AF161" s="81">
        <v>0</v>
      </c>
      <c r="AG161" s="89" t="s">
        <v>809</v>
      </c>
      <c r="AH161" s="81" t="b">
        <v>0</v>
      </c>
      <c r="AI161" s="81" t="s">
        <v>810</v>
      </c>
      <c r="AJ161" s="81"/>
      <c r="AK161" s="89" t="s">
        <v>809</v>
      </c>
      <c r="AL161" s="81" t="b">
        <v>0</v>
      </c>
      <c r="AM161" s="81">
        <v>245</v>
      </c>
      <c r="AN161" s="89" t="s">
        <v>806</v>
      </c>
      <c r="AO161" s="81" t="s">
        <v>813</v>
      </c>
      <c r="AP161" s="81" t="b">
        <v>0</v>
      </c>
      <c r="AQ161" s="89" t="s">
        <v>806</v>
      </c>
      <c r="AR161" s="81"/>
      <c r="AS161" s="81">
        <v>1</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1</v>
      </c>
      <c r="BG161" s="50">
        <v>2.5</v>
      </c>
      <c r="BH161" s="49">
        <v>0</v>
      </c>
      <c r="BI161" s="50">
        <v>0</v>
      </c>
      <c r="BJ161" s="49">
        <v>0</v>
      </c>
      <c r="BK161" s="50">
        <v>0</v>
      </c>
      <c r="BL161" s="49">
        <v>39</v>
      </c>
      <c r="BM161" s="50">
        <v>97.5</v>
      </c>
      <c r="BN161" s="49">
        <v>40</v>
      </c>
    </row>
    <row r="162" spans="1:66" ht="15">
      <c r="A162" s="65" t="s">
        <v>392</v>
      </c>
      <c r="B162" s="65" t="s">
        <v>420</v>
      </c>
      <c r="C162" s="66" t="s">
        <v>9066</v>
      </c>
      <c r="D162" s="67">
        <v>3</v>
      </c>
      <c r="E162" s="68" t="s">
        <v>132</v>
      </c>
      <c r="F162" s="69">
        <v>35</v>
      </c>
      <c r="G162" s="66"/>
      <c r="H162" s="70"/>
      <c r="I162" s="71"/>
      <c r="J162" s="71"/>
      <c r="K162" s="35" t="s">
        <v>65</v>
      </c>
      <c r="L162" s="79">
        <v>162</v>
      </c>
      <c r="M162" s="79"/>
      <c r="N162" s="73"/>
      <c r="O162" s="81" t="s">
        <v>423</v>
      </c>
      <c r="P162" s="83">
        <v>44091.05960648148</v>
      </c>
      <c r="Q162" s="81" t="s">
        <v>425</v>
      </c>
      <c r="R162" s="85" t="str">
        <f>HYPERLINK("https://mkto.cisco.com/devnet-create.html?utm_campaign=devnetcreate21&amp;utm_source=mediabuy&amp;utm_medium=ptwitter-dn-africa")</f>
        <v>https://mkto.cisco.com/devnet-create.html?utm_campaign=devnetcreate21&amp;utm_source=mediabuy&amp;utm_medium=ptwitter-dn-africa</v>
      </c>
      <c r="S162" s="81" t="s">
        <v>427</v>
      </c>
      <c r="T162" s="81" t="s">
        <v>429</v>
      </c>
      <c r="U162" s="81"/>
      <c r="V162" s="85" t="str">
        <f>HYPERLINK("https://pbs.twimg.com/profile_images/1318210590310019073/BoEiGIjm_normal.jpg")</f>
        <v>https://pbs.twimg.com/profile_images/1318210590310019073/BoEiGIjm_normal.jpg</v>
      </c>
      <c r="W162" s="83">
        <v>44091.05960648148</v>
      </c>
      <c r="X162" s="87">
        <v>44091</v>
      </c>
      <c r="Y162" s="89" t="s">
        <v>588</v>
      </c>
      <c r="Z162" s="85" t="str">
        <f>HYPERLINK("https://twitter.com/mellyjcephas/status/1306403961432403968")</f>
        <v>https://twitter.com/mellyjcephas/status/1306403961432403968</v>
      </c>
      <c r="AA162" s="81"/>
      <c r="AB162" s="81"/>
      <c r="AC162" s="89" t="s">
        <v>777</v>
      </c>
      <c r="AD162" s="81"/>
      <c r="AE162" s="81" t="b">
        <v>0</v>
      </c>
      <c r="AF162" s="81">
        <v>0</v>
      </c>
      <c r="AG162" s="89" t="s">
        <v>809</v>
      </c>
      <c r="AH162" s="81" t="b">
        <v>0</v>
      </c>
      <c r="AI162" s="81" t="s">
        <v>810</v>
      </c>
      <c r="AJ162" s="81"/>
      <c r="AK162" s="89" t="s">
        <v>809</v>
      </c>
      <c r="AL162" s="81" t="b">
        <v>0</v>
      </c>
      <c r="AM162" s="81">
        <v>245</v>
      </c>
      <c r="AN162" s="89" t="s">
        <v>806</v>
      </c>
      <c r="AO162" s="81" t="s">
        <v>813</v>
      </c>
      <c r="AP162" s="81" t="b">
        <v>0</v>
      </c>
      <c r="AQ162" s="89" t="s">
        <v>806</v>
      </c>
      <c r="AR162" s="81"/>
      <c r="AS162" s="81">
        <v>1</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1</v>
      </c>
      <c r="BG162" s="50">
        <v>2.5</v>
      </c>
      <c r="BH162" s="49">
        <v>0</v>
      </c>
      <c r="BI162" s="50">
        <v>0</v>
      </c>
      <c r="BJ162" s="49">
        <v>0</v>
      </c>
      <c r="BK162" s="50">
        <v>0</v>
      </c>
      <c r="BL162" s="49">
        <v>39</v>
      </c>
      <c r="BM162" s="50">
        <v>97.5</v>
      </c>
      <c r="BN162" s="49">
        <v>40</v>
      </c>
    </row>
    <row r="163" spans="1:66" ht="15">
      <c r="A163" s="65" t="s">
        <v>393</v>
      </c>
      <c r="B163" s="65" t="s">
        <v>420</v>
      </c>
      <c r="C163" s="66" t="s">
        <v>9066</v>
      </c>
      <c r="D163" s="67">
        <v>3</v>
      </c>
      <c r="E163" s="68" t="s">
        <v>132</v>
      </c>
      <c r="F163" s="69">
        <v>35</v>
      </c>
      <c r="G163" s="66"/>
      <c r="H163" s="70"/>
      <c r="I163" s="71"/>
      <c r="J163" s="71"/>
      <c r="K163" s="35" t="s">
        <v>65</v>
      </c>
      <c r="L163" s="79">
        <v>163</v>
      </c>
      <c r="M163" s="79"/>
      <c r="N163" s="73"/>
      <c r="O163" s="81" t="s">
        <v>423</v>
      </c>
      <c r="P163" s="83">
        <v>44091.11734953704</v>
      </c>
      <c r="Q163" s="81" t="s">
        <v>425</v>
      </c>
      <c r="R163" s="85" t="str">
        <f>HYPERLINK("https://mkto.cisco.com/devnet-create.html?utm_campaign=devnetcreate21&amp;utm_source=mediabuy&amp;utm_medium=ptwitter-dn-africa")</f>
        <v>https://mkto.cisco.com/devnet-create.html?utm_campaign=devnetcreate21&amp;utm_source=mediabuy&amp;utm_medium=ptwitter-dn-africa</v>
      </c>
      <c r="S163" s="81" t="s">
        <v>427</v>
      </c>
      <c r="T163" s="81" t="s">
        <v>429</v>
      </c>
      <c r="U163" s="81"/>
      <c r="V163" s="85" t="str">
        <f>HYPERLINK("https://pbs.twimg.com/profile_images/650313092170027008/x6UaQqH-_normal.jpg")</f>
        <v>https://pbs.twimg.com/profile_images/650313092170027008/x6UaQqH-_normal.jpg</v>
      </c>
      <c r="W163" s="83">
        <v>44091.11734953704</v>
      </c>
      <c r="X163" s="87">
        <v>44091</v>
      </c>
      <c r="Y163" s="89" t="s">
        <v>589</v>
      </c>
      <c r="Z163" s="85" t="str">
        <f>HYPERLINK("https://twitter.com/girlhypecode/status/1306424886664089600")</f>
        <v>https://twitter.com/girlhypecode/status/1306424886664089600</v>
      </c>
      <c r="AA163" s="81"/>
      <c r="AB163" s="81"/>
      <c r="AC163" s="89" t="s">
        <v>778</v>
      </c>
      <c r="AD163" s="81"/>
      <c r="AE163" s="81" t="b">
        <v>0</v>
      </c>
      <c r="AF163" s="81">
        <v>0</v>
      </c>
      <c r="AG163" s="89" t="s">
        <v>809</v>
      </c>
      <c r="AH163" s="81" t="b">
        <v>0</v>
      </c>
      <c r="AI163" s="81" t="s">
        <v>810</v>
      </c>
      <c r="AJ163" s="81"/>
      <c r="AK163" s="89" t="s">
        <v>809</v>
      </c>
      <c r="AL163" s="81" t="b">
        <v>0</v>
      </c>
      <c r="AM163" s="81">
        <v>245</v>
      </c>
      <c r="AN163" s="89" t="s">
        <v>806</v>
      </c>
      <c r="AO163" s="81" t="s">
        <v>815</v>
      </c>
      <c r="AP163" s="81" t="b">
        <v>0</v>
      </c>
      <c r="AQ163" s="89" t="s">
        <v>806</v>
      </c>
      <c r="AR163" s="81"/>
      <c r="AS163" s="81">
        <v>1</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1</v>
      </c>
      <c r="BG163" s="50">
        <v>2.5</v>
      </c>
      <c r="BH163" s="49">
        <v>0</v>
      </c>
      <c r="BI163" s="50">
        <v>0</v>
      </c>
      <c r="BJ163" s="49">
        <v>0</v>
      </c>
      <c r="BK163" s="50">
        <v>0</v>
      </c>
      <c r="BL163" s="49">
        <v>39</v>
      </c>
      <c r="BM163" s="50">
        <v>97.5</v>
      </c>
      <c r="BN163" s="49">
        <v>40</v>
      </c>
    </row>
    <row r="164" spans="1:66" ht="15">
      <c r="A164" s="65" t="s">
        <v>394</v>
      </c>
      <c r="B164" s="65" t="s">
        <v>420</v>
      </c>
      <c r="C164" s="66" t="s">
        <v>9066</v>
      </c>
      <c r="D164" s="67">
        <v>3</v>
      </c>
      <c r="E164" s="68" t="s">
        <v>132</v>
      </c>
      <c r="F164" s="69">
        <v>35</v>
      </c>
      <c r="G164" s="66"/>
      <c r="H164" s="70"/>
      <c r="I164" s="71"/>
      <c r="J164" s="71"/>
      <c r="K164" s="35" t="s">
        <v>65</v>
      </c>
      <c r="L164" s="79">
        <v>164</v>
      </c>
      <c r="M164" s="79"/>
      <c r="N164" s="73"/>
      <c r="O164" s="81" t="s">
        <v>423</v>
      </c>
      <c r="P164" s="83">
        <v>44091.185428240744</v>
      </c>
      <c r="Q164" s="81" t="s">
        <v>425</v>
      </c>
      <c r="R164" s="85" t="str">
        <f>HYPERLINK("https://mkto.cisco.com/devnet-create.html?utm_campaign=devnetcreate21&amp;utm_source=mediabuy&amp;utm_medium=ptwitter-dn-africa")</f>
        <v>https://mkto.cisco.com/devnet-create.html?utm_campaign=devnetcreate21&amp;utm_source=mediabuy&amp;utm_medium=ptwitter-dn-africa</v>
      </c>
      <c r="S164" s="81" t="s">
        <v>427</v>
      </c>
      <c r="T164" s="81" t="s">
        <v>429</v>
      </c>
      <c r="U164" s="81"/>
      <c r="V164" s="85" t="str">
        <f>HYPERLINK("https://pbs.twimg.com/profile_images/1319332224127426560/idQEBnpR_normal.jpg")</f>
        <v>https://pbs.twimg.com/profile_images/1319332224127426560/idQEBnpR_normal.jpg</v>
      </c>
      <c r="W164" s="83">
        <v>44091.185428240744</v>
      </c>
      <c r="X164" s="87">
        <v>44091</v>
      </c>
      <c r="Y164" s="89" t="s">
        <v>590</v>
      </c>
      <c r="Z164" s="85" t="str">
        <f>HYPERLINK("https://twitter.com/muslimazu/status/1306449557388173314")</f>
        <v>https://twitter.com/muslimazu/status/1306449557388173314</v>
      </c>
      <c r="AA164" s="81"/>
      <c r="AB164" s="81"/>
      <c r="AC164" s="89" t="s">
        <v>779</v>
      </c>
      <c r="AD164" s="81"/>
      <c r="AE164" s="81" t="b">
        <v>0</v>
      </c>
      <c r="AF164" s="81">
        <v>0</v>
      </c>
      <c r="AG164" s="89" t="s">
        <v>809</v>
      </c>
      <c r="AH164" s="81" t="b">
        <v>0</v>
      </c>
      <c r="AI164" s="81" t="s">
        <v>810</v>
      </c>
      <c r="AJ164" s="81"/>
      <c r="AK164" s="89" t="s">
        <v>809</v>
      </c>
      <c r="AL164" s="81" t="b">
        <v>0</v>
      </c>
      <c r="AM164" s="81">
        <v>245</v>
      </c>
      <c r="AN164" s="89" t="s">
        <v>806</v>
      </c>
      <c r="AO164" s="81" t="s">
        <v>815</v>
      </c>
      <c r="AP164" s="81" t="b">
        <v>0</v>
      </c>
      <c r="AQ164" s="89" t="s">
        <v>806</v>
      </c>
      <c r="AR164" s="81"/>
      <c r="AS164" s="81">
        <v>1</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1</v>
      </c>
      <c r="BG164" s="50">
        <v>2.5</v>
      </c>
      <c r="BH164" s="49">
        <v>0</v>
      </c>
      <c r="BI164" s="50">
        <v>0</v>
      </c>
      <c r="BJ164" s="49">
        <v>0</v>
      </c>
      <c r="BK164" s="50">
        <v>0</v>
      </c>
      <c r="BL164" s="49">
        <v>39</v>
      </c>
      <c r="BM164" s="50">
        <v>97.5</v>
      </c>
      <c r="BN164" s="49">
        <v>40</v>
      </c>
    </row>
    <row r="165" spans="1:66" ht="15">
      <c r="A165" s="65" t="s">
        <v>395</v>
      </c>
      <c r="B165" s="65" t="s">
        <v>420</v>
      </c>
      <c r="C165" s="66" t="s">
        <v>9066</v>
      </c>
      <c r="D165" s="67">
        <v>3</v>
      </c>
      <c r="E165" s="68" t="s">
        <v>132</v>
      </c>
      <c r="F165" s="69">
        <v>35</v>
      </c>
      <c r="G165" s="66"/>
      <c r="H165" s="70"/>
      <c r="I165" s="71"/>
      <c r="J165" s="71"/>
      <c r="K165" s="35" t="s">
        <v>65</v>
      </c>
      <c r="L165" s="79">
        <v>165</v>
      </c>
      <c r="M165" s="79"/>
      <c r="N165" s="73"/>
      <c r="O165" s="81" t="s">
        <v>423</v>
      </c>
      <c r="P165" s="83">
        <v>44091.191712962966</v>
      </c>
      <c r="Q165" s="81" t="s">
        <v>425</v>
      </c>
      <c r="R165" s="85" t="str">
        <f>HYPERLINK("https://mkto.cisco.com/devnet-create.html?utm_campaign=devnetcreate21&amp;utm_source=mediabuy&amp;utm_medium=ptwitter-dn-africa")</f>
        <v>https://mkto.cisco.com/devnet-create.html?utm_campaign=devnetcreate21&amp;utm_source=mediabuy&amp;utm_medium=ptwitter-dn-africa</v>
      </c>
      <c r="S165" s="81" t="s">
        <v>427</v>
      </c>
      <c r="T165" s="81" t="s">
        <v>429</v>
      </c>
      <c r="U165" s="81"/>
      <c r="V165" s="85" t="str">
        <f>HYPERLINK("https://abs.twimg.com/sticky/default_profile_images/default_profile_normal.png")</f>
        <v>https://abs.twimg.com/sticky/default_profile_images/default_profile_normal.png</v>
      </c>
      <c r="W165" s="83">
        <v>44091.191712962966</v>
      </c>
      <c r="X165" s="87">
        <v>44091</v>
      </c>
      <c r="Y165" s="89" t="s">
        <v>591</v>
      </c>
      <c r="Z165" s="85" t="str">
        <f>HYPERLINK("https://twitter.com/humteq/status/1306451834370957312")</f>
        <v>https://twitter.com/humteq/status/1306451834370957312</v>
      </c>
      <c r="AA165" s="81"/>
      <c r="AB165" s="81"/>
      <c r="AC165" s="89" t="s">
        <v>780</v>
      </c>
      <c r="AD165" s="81"/>
      <c r="AE165" s="81" t="b">
        <v>0</v>
      </c>
      <c r="AF165" s="81">
        <v>0</v>
      </c>
      <c r="AG165" s="89" t="s">
        <v>809</v>
      </c>
      <c r="AH165" s="81" t="b">
        <v>0</v>
      </c>
      <c r="AI165" s="81" t="s">
        <v>810</v>
      </c>
      <c r="AJ165" s="81"/>
      <c r="AK165" s="89" t="s">
        <v>809</v>
      </c>
      <c r="AL165" s="81" t="b">
        <v>0</v>
      </c>
      <c r="AM165" s="81">
        <v>245</v>
      </c>
      <c r="AN165" s="89" t="s">
        <v>806</v>
      </c>
      <c r="AO165" s="81" t="s">
        <v>813</v>
      </c>
      <c r="AP165" s="81" t="b">
        <v>0</v>
      </c>
      <c r="AQ165" s="89" t="s">
        <v>806</v>
      </c>
      <c r="AR165" s="81"/>
      <c r="AS165" s="81">
        <v>1</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1</v>
      </c>
      <c r="BG165" s="50">
        <v>2.5</v>
      </c>
      <c r="BH165" s="49">
        <v>0</v>
      </c>
      <c r="BI165" s="50">
        <v>0</v>
      </c>
      <c r="BJ165" s="49">
        <v>0</v>
      </c>
      <c r="BK165" s="50">
        <v>0</v>
      </c>
      <c r="BL165" s="49">
        <v>39</v>
      </c>
      <c r="BM165" s="50">
        <v>97.5</v>
      </c>
      <c r="BN165" s="49">
        <v>40</v>
      </c>
    </row>
    <row r="166" spans="1:66" ht="15">
      <c r="A166" s="65" t="s">
        <v>396</v>
      </c>
      <c r="B166" s="65" t="s">
        <v>420</v>
      </c>
      <c r="C166" s="66" t="s">
        <v>9066</v>
      </c>
      <c r="D166" s="67">
        <v>3</v>
      </c>
      <c r="E166" s="68" t="s">
        <v>132</v>
      </c>
      <c r="F166" s="69">
        <v>35</v>
      </c>
      <c r="G166" s="66"/>
      <c r="H166" s="70"/>
      <c r="I166" s="71"/>
      <c r="J166" s="71"/>
      <c r="K166" s="35" t="s">
        <v>65</v>
      </c>
      <c r="L166" s="79">
        <v>166</v>
      </c>
      <c r="M166" s="79"/>
      <c r="N166" s="73"/>
      <c r="O166" s="81" t="s">
        <v>423</v>
      </c>
      <c r="P166" s="83">
        <v>44091.36346064815</v>
      </c>
      <c r="Q166" s="81" t="s">
        <v>425</v>
      </c>
      <c r="R166" s="85" t="str">
        <f>HYPERLINK("https://mkto.cisco.com/devnet-create.html?utm_campaign=devnetcreate21&amp;utm_source=mediabuy&amp;utm_medium=ptwitter-dn-africa")</f>
        <v>https://mkto.cisco.com/devnet-create.html?utm_campaign=devnetcreate21&amp;utm_source=mediabuy&amp;utm_medium=ptwitter-dn-africa</v>
      </c>
      <c r="S166" s="81" t="s">
        <v>427</v>
      </c>
      <c r="T166" s="81" t="s">
        <v>429</v>
      </c>
      <c r="U166" s="81"/>
      <c r="V166" s="85" t="str">
        <f>HYPERLINK("https://pbs.twimg.com/profile_images/1316902918977708033/SsYACHcm_normal.jpg")</f>
        <v>https://pbs.twimg.com/profile_images/1316902918977708033/SsYACHcm_normal.jpg</v>
      </c>
      <c r="W166" s="83">
        <v>44091.36346064815</v>
      </c>
      <c r="X166" s="87">
        <v>44091</v>
      </c>
      <c r="Y166" s="89" t="s">
        <v>592</v>
      </c>
      <c r="Z166" s="85" t="str">
        <f>HYPERLINK("https://twitter.com/datslimgirl/status/1306514072758890503")</f>
        <v>https://twitter.com/datslimgirl/status/1306514072758890503</v>
      </c>
      <c r="AA166" s="81"/>
      <c r="AB166" s="81"/>
      <c r="AC166" s="89" t="s">
        <v>781</v>
      </c>
      <c r="AD166" s="81"/>
      <c r="AE166" s="81" t="b">
        <v>0</v>
      </c>
      <c r="AF166" s="81">
        <v>0</v>
      </c>
      <c r="AG166" s="89" t="s">
        <v>809</v>
      </c>
      <c r="AH166" s="81" t="b">
        <v>0</v>
      </c>
      <c r="AI166" s="81" t="s">
        <v>810</v>
      </c>
      <c r="AJ166" s="81"/>
      <c r="AK166" s="89" t="s">
        <v>809</v>
      </c>
      <c r="AL166" s="81" t="b">
        <v>0</v>
      </c>
      <c r="AM166" s="81">
        <v>245</v>
      </c>
      <c r="AN166" s="89" t="s">
        <v>806</v>
      </c>
      <c r="AO166" s="81" t="s">
        <v>813</v>
      </c>
      <c r="AP166" s="81" t="b">
        <v>0</v>
      </c>
      <c r="AQ166" s="89" t="s">
        <v>806</v>
      </c>
      <c r="AR166" s="81"/>
      <c r="AS166" s="81">
        <v>1</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v>1</v>
      </c>
      <c r="BG166" s="50">
        <v>2.5</v>
      </c>
      <c r="BH166" s="49">
        <v>0</v>
      </c>
      <c r="BI166" s="50">
        <v>0</v>
      </c>
      <c r="BJ166" s="49">
        <v>0</v>
      </c>
      <c r="BK166" s="50">
        <v>0</v>
      </c>
      <c r="BL166" s="49">
        <v>39</v>
      </c>
      <c r="BM166" s="50">
        <v>97.5</v>
      </c>
      <c r="BN166" s="49">
        <v>40</v>
      </c>
    </row>
    <row r="167" spans="1:66" ht="15">
      <c r="A167" s="65" t="s">
        <v>397</v>
      </c>
      <c r="B167" s="65" t="s">
        <v>420</v>
      </c>
      <c r="C167" s="66" t="s">
        <v>9066</v>
      </c>
      <c r="D167" s="67">
        <v>3</v>
      </c>
      <c r="E167" s="68" t="s">
        <v>132</v>
      </c>
      <c r="F167" s="69">
        <v>35</v>
      </c>
      <c r="G167" s="66"/>
      <c r="H167" s="70"/>
      <c r="I167" s="71"/>
      <c r="J167" s="71"/>
      <c r="K167" s="35" t="s">
        <v>65</v>
      </c>
      <c r="L167" s="79">
        <v>167</v>
      </c>
      <c r="M167" s="79"/>
      <c r="N167" s="73"/>
      <c r="O167" s="81" t="s">
        <v>423</v>
      </c>
      <c r="P167" s="83">
        <v>44091.405324074076</v>
      </c>
      <c r="Q167" s="81" t="s">
        <v>425</v>
      </c>
      <c r="R167" s="85" t="str">
        <f>HYPERLINK("https://mkto.cisco.com/devnet-create.html?utm_campaign=devnetcreate21&amp;utm_source=mediabuy&amp;utm_medium=ptwitter-dn-africa")</f>
        <v>https://mkto.cisco.com/devnet-create.html?utm_campaign=devnetcreate21&amp;utm_source=mediabuy&amp;utm_medium=ptwitter-dn-africa</v>
      </c>
      <c r="S167" s="81" t="s">
        <v>427</v>
      </c>
      <c r="T167" s="81" t="s">
        <v>429</v>
      </c>
      <c r="U167" s="81"/>
      <c r="V167" s="85" t="str">
        <f>HYPERLINK("https://pbs.twimg.com/profile_images/1308308802811441152/i_XEjdIm_normal.jpg")</f>
        <v>https://pbs.twimg.com/profile_images/1308308802811441152/i_XEjdIm_normal.jpg</v>
      </c>
      <c r="W167" s="83">
        <v>44091.405324074076</v>
      </c>
      <c r="X167" s="87">
        <v>44091</v>
      </c>
      <c r="Y167" s="89" t="s">
        <v>593</v>
      </c>
      <c r="Z167" s="85" t="str">
        <f>HYPERLINK("https://twitter.com/ibnpharouq/status/1306529244240060421")</f>
        <v>https://twitter.com/ibnpharouq/status/1306529244240060421</v>
      </c>
      <c r="AA167" s="81"/>
      <c r="AB167" s="81"/>
      <c r="AC167" s="89" t="s">
        <v>782</v>
      </c>
      <c r="AD167" s="81"/>
      <c r="AE167" s="81" t="b">
        <v>0</v>
      </c>
      <c r="AF167" s="81">
        <v>0</v>
      </c>
      <c r="AG167" s="89" t="s">
        <v>809</v>
      </c>
      <c r="AH167" s="81" t="b">
        <v>0</v>
      </c>
      <c r="AI167" s="81" t="s">
        <v>810</v>
      </c>
      <c r="AJ167" s="81"/>
      <c r="AK167" s="89" t="s">
        <v>809</v>
      </c>
      <c r="AL167" s="81" t="b">
        <v>0</v>
      </c>
      <c r="AM167" s="81">
        <v>245</v>
      </c>
      <c r="AN167" s="89" t="s">
        <v>806</v>
      </c>
      <c r="AO167" s="81" t="s">
        <v>813</v>
      </c>
      <c r="AP167" s="81" t="b">
        <v>0</v>
      </c>
      <c r="AQ167" s="89" t="s">
        <v>806</v>
      </c>
      <c r="AR167" s="81"/>
      <c r="AS167" s="81">
        <v>1</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1</v>
      </c>
      <c r="BG167" s="50">
        <v>2.5</v>
      </c>
      <c r="BH167" s="49">
        <v>0</v>
      </c>
      <c r="BI167" s="50">
        <v>0</v>
      </c>
      <c r="BJ167" s="49">
        <v>0</v>
      </c>
      <c r="BK167" s="50">
        <v>0</v>
      </c>
      <c r="BL167" s="49">
        <v>39</v>
      </c>
      <c r="BM167" s="50">
        <v>97.5</v>
      </c>
      <c r="BN167" s="49">
        <v>40</v>
      </c>
    </row>
    <row r="168" spans="1:66" ht="15">
      <c r="A168" s="65" t="s">
        <v>398</v>
      </c>
      <c r="B168" s="65" t="s">
        <v>420</v>
      </c>
      <c r="C168" s="66" t="s">
        <v>9066</v>
      </c>
      <c r="D168" s="67">
        <v>3</v>
      </c>
      <c r="E168" s="68" t="s">
        <v>132</v>
      </c>
      <c r="F168" s="69">
        <v>35</v>
      </c>
      <c r="G168" s="66"/>
      <c r="H168" s="70"/>
      <c r="I168" s="71"/>
      <c r="J168" s="71"/>
      <c r="K168" s="35" t="s">
        <v>65</v>
      </c>
      <c r="L168" s="79">
        <v>168</v>
      </c>
      <c r="M168" s="79"/>
      <c r="N168" s="73"/>
      <c r="O168" s="81" t="s">
        <v>423</v>
      </c>
      <c r="P168" s="83">
        <v>44091.43372685185</v>
      </c>
      <c r="Q168" s="81" t="s">
        <v>425</v>
      </c>
      <c r="R168" s="85" t="str">
        <f>HYPERLINK("https://mkto.cisco.com/devnet-create.html?utm_campaign=devnetcreate21&amp;utm_source=mediabuy&amp;utm_medium=ptwitter-dn-africa")</f>
        <v>https://mkto.cisco.com/devnet-create.html?utm_campaign=devnetcreate21&amp;utm_source=mediabuy&amp;utm_medium=ptwitter-dn-africa</v>
      </c>
      <c r="S168" s="81" t="s">
        <v>427</v>
      </c>
      <c r="T168" s="81" t="s">
        <v>429</v>
      </c>
      <c r="U168" s="81"/>
      <c r="V168" s="85" t="str">
        <f>HYPERLINK("https://pbs.twimg.com/profile_images/1305960035932086272/Cuy5vFSG_normal.jpg")</f>
        <v>https://pbs.twimg.com/profile_images/1305960035932086272/Cuy5vFSG_normal.jpg</v>
      </c>
      <c r="W168" s="83">
        <v>44091.43372685185</v>
      </c>
      <c r="X168" s="87">
        <v>44091</v>
      </c>
      <c r="Y168" s="89" t="s">
        <v>594</v>
      </c>
      <c r="Z168" s="85" t="str">
        <f>HYPERLINK("https://twitter.com/maxibeal/status/1306539538370658305")</f>
        <v>https://twitter.com/maxibeal/status/1306539538370658305</v>
      </c>
      <c r="AA168" s="81"/>
      <c r="AB168" s="81"/>
      <c r="AC168" s="89" t="s">
        <v>783</v>
      </c>
      <c r="AD168" s="81"/>
      <c r="AE168" s="81" t="b">
        <v>0</v>
      </c>
      <c r="AF168" s="81">
        <v>0</v>
      </c>
      <c r="AG168" s="89" t="s">
        <v>809</v>
      </c>
      <c r="AH168" s="81" t="b">
        <v>0</v>
      </c>
      <c r="AI168" s="81" t="s">
        <v>810</v>
      </c>
      <c r="AJ168" s="81"/>
      <c r="AK168" s="89" t="s">
        <v>809</v>
      </c>
      <c r="AL168" s="81" t="b">
        <v>0</v>
      </c>
      <c r="AM168" s="81">
        <v>245</v>
      </c>
      <c r="AN168" s="89" t="s">
        <v>806</v>
      </c>
      <c r="AO168" s="81" t="s">
        <v>813</v>
      </c>
      <c r="AP168" s="81" t="b">
        <v>0</v>
      </c>
      <c r="AQ168" s="89" t="s">
        <v>806</v>
      </c>
      <c r="AR168" s="81"/>
      <c r="AS168" s="81">
        <v>1</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v>1</v>
      </c>
      <c r="BG168" s="50">
        <v>2.5</v>
      </c>
      <c r="BH168" s="49">
        <v>0</v>
      </c>
      <c r="BI168" s="50">
        <v>0</v>
      </c>
      <c r="BJ168" s="49">
        <v>0</v>
      </c>
      <c r="BK168" s="50">
        <v>0</v>
      </c>
      <c r="BL168" s="49">
        <v>39</v>
      </c>
      <c r="BM168" s="50">
        <v>97.5</v>
      </c>
      <c r="BN168" s="49">
        <v>40</v>
      </c>
    </row>
    <row r="169" spans="1:66" ht="15">
      <c r="A169" s="65" t="s">
        <v>399</v>
      </c>
      <c r="B169" s="65" t="s">
        <v>420</v>
      </c>
      <c r="C169" s="66" t="s">
        <v>9066</v>
      </c>
      <c r="D169" s="67">
        <v>3</v>
      </c>
      <c r="E169" s="68" t="s">
        <v>132</v>
      </c>
      <c r="F169" s="69">
        <v>35</v>
      </c>
      <c r="G169" s="66"/>
      <c r="H169" s="70"/>
      <c r="I169" s="71"/>
      <c r="J169" s="71"/>
      <c r="K169" s="35" t="s">
        <v>65</v>
      </c>
      <c r="L169" s="79">
        <v>169</v>
      </c>
      <c r="M169" s="79"/>
      <c r="N169" s="73"/>
      <c r="O169" s="81" t="s">
        <v>423</v>
      </c>
      <c r="P169" s="83">
        <v>44091.50636574074</v>
      </c>
      <c r="Q169" s="81" t="s">
        <v>425</v>
      </c>
      <c r="R169" s="85" t="str">
        <f>HYPERLINK("https://mkto.cisco.com/devnet-create.html?utm_campaign=devnetcreate21&amp;utm_source=mediabuy&amp;utm_medium=ptwitter-dn-africa")</f>
        <v>https://mkto.cisco.com/devnet-create.html?utm_campaign=devnetcreate21&amp;utm_source=mediabuy&amp;utm_medium=ptwitter-dn-africa</v>
      </c>
      <c r="S169" s="81" t="s">
        <v>427</v>
      </c>
      <c r="T169" s="81" t="s">
        <v>429</v>
      </c>
      <c r="U169" s="81"/>
      <c r="V169" s="85" t="str">
        <f>HYPERLINK("https://pbs.twimg.com/profile_images/1311547901152296961/q3oALKVz_normal.jpg")</f>
        <v>https://pbs.twimg.com/profile_images/1311547901152296961/q3oALKVz_normal.jpg</v>
      </c>
      <c r="W169" s="83">
        <v>44091.50636574074</v>
      </c>
      <c r="X169" s="87">
        <v>44091</v>
      </c>
      <c r="Y169" s="89" t="s">
        <v>595</v>
      </c>
      <c r="Z169" s="85" t="str">
        <f>HYPERLINK("https://twitter.com/sebegozwide/status/1306565858995691522")</f>
        <v>https://twitter.com/sebegozwide/status/1306565858995691522</v>
      </c>
      <c r="AA169" s="81"/>
      <c r="AB169" s="81"/>
      <c r="AC169" s="89" t="s">
        <v>784</v>
      </c>
      <c r="AD169" s="81"/>
      <c r="AE169" s="81" t="b">
        <v>0</v>
      </c>
      <c r="AF169" s="81">
        <v>0</v>
      </c>
      <c r="AG169" s="89" t="s">
        <v>809</v>
      </c>
      <c r="AH169" s="81" t="b">
        <v>0</v>
      </c>
      <c r="AI169" s="81" t="s">
        <v>810</v>
      </c>
      <c r="AJ169" s="81"/>
      <c r="AK169" s="89" t="s">
        <v>809</v>
      </c>
      <c r="AL169" s="81" t="b">
        <v>0</v>
      </c>
      <c r="AM169" s="81">
        <v>245</v>
      </c>
      <c r="AN169" s="89" t="s">
        <v>806</v>
      </c>
      <c r="AO169" s="81" t="s">
        <v>813</v>
      </c>
      <c r="AP169" s="81" t="b">
        <v>0</v>
      </c>
      <c r="AQ169" s="89" t="s">
        <v>806</v>
      </c>
      <c r="AR169" s="81"/>
      <c r="AS169" s="81">
        <v>1</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9">
        <v>1</v>
      </c>
      <c r="BG169" s="50">
        <v>2.5</v>
      </c>
      <c r="BH169" s="49">
        <v>0</v>
      </c>
      <c r="BI169" s="50">
        <v>0</v>
      </c>
      <c r="BJ169" s="49">
        <v>0</v>
      </c>
      <c r="BK169" s="50">
        <v>0</v>
      </c>
      <c r="BL169" s="49">
        <v>39</v>
      </c>
      <c r="BM169" s="50">
        <v>97.5</v>
      </c>
      <c r="BN169" s="49">
        <v>40</v>
      </c>
    </row>
    <row r="170" spans="1:66" ht="15">
      <c r="A170" s="65" t="s">
        <v>400</v>
      </c>
      <c r="B170" s="65" t="s">
        <v>420</v>
      </c>
      <c r="C170" s="66" t="s">
        <v>9066</v>
      </c>
      <c r="D170" s="67">
        <v>3</v>
      </c>
      <c r="E170" s="68" t="s">
        <v>132</v>
      </c>
      <c r="F170" s="69">
        <v>35</v>
      </c>
      <c r="G170" s="66"/>
      <c r="H170" s="70"/>
      <c r="I170" s="71"/>
      <c r="J170" s="71"/>
      <c r="K170" s="35" t="s">
        <v>65</v>
      </c>
      <c r="L170" s="79">
        <v>170</v>
      </c>
      <c r="M170" s="79"/>
      <c r="N170" s="73"/>
      <c r="O170" s="81" t="s">
        <v>423</v>
      </c>
      <c r="P170" s="83">
        <v>44091.52373842592</v>
      </c>
      <c r="Q170" s="81" t="s">
        <v>425</v>
      </c>
      <c r="R170" s="85" t="str">
        <f>HYPERLINK("https://mkto.cisco.com/devnet-create.html?utm_campaign=devnetcreate21&amp;utm_source=mediabuy&amp;utm_medium=ptwitter-dn-africa")</f>
        <v>https://mkto.cisco.com/devnet-create.html?utm_campaign=devnetcreate21&amp;utm_source=mediabuy&amp;utm_medium=ptwitter-dn-africa</v>
      </c>
      <c r="S170" s="81" t="s">
        <v>427</v>
      </c>
      <c r="T170" s="81" t="s">
        <v>429</v>
      </c>
      <c r="U170" s="81"/>
      <c r="V170" s="85" t="str">
        <f>HYPERLINK("https://pbs.twimg.com/profile_images/1314207386828042248/d3fL3n9n_normal.jpg")</f>
        <v>https://pbs.twimg.com/profile_images/1314207386828042248/d3fL3n9n_normal.jpg</v>
      </c>
      <c r="W170" s="83">
        <v>44091.52373842592</v>
      </c>
      <c r="X170" s="87">
        <v>44091</v>
      </c>
      <c r="Y170" s="89" t="s">
        <v>596</v>
      </c>
      <c r="Z170" s="85" t="str">
        <f>HYPERLINK("https://twitter.com/mcjohnson_07/status/1306572154922827779")</f>
        <v>https://twitter.com/mcjohnson_07/status/1306572154922827779</v>
      </c>
      <c r="AA170" s="81"/>
      <c r="AB170" s="81"/>
      <c r="AC170" s="89" t="s">
        <v>785</v>
      </c>
      <c r="AD170" s="81"/>
      <c r="AE170" s="81" t="b">
        <v>0</v>
      </c>
      <c r="AF170" s="81">
        <v>0</v>
      </c>
      <c r="AG170" s="89" t="s">
        <v>809</v>
      </c>
      <c r="AH170" s="81" t="b">
        <v>0</v>
      </c>
      <c r="AI170" s="81" t="s">
        <v>810</v>
      </c>
      <c r="AJ170" s="81"/>
      <c r="AK170" s="89" t="s">
        <v>809</v>
      </c>
      <c r="AL170" s="81" t="b">
        <v>0</v>
      </c>
      <c r="AM170" s="81">
        <v>245</v>
      </c>
      <c r="AN170" s="89" t="s">
        <v>806</v>
      </c>
      <c r="AO170" s="81" t="s">
        <v>813</v>
      </c>
      <c r="AP170" s="81" t="b">
        <v>0</v>
      </c>
      <c r="AQ170" s="89" t="s">
        <v>806</v>
      </c>
      <c r="AR170" s="81"/>
      <c r="AS170" s="81">
        <v>1</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v>1</v>
      </c>
      <c r="BG170" s="50">
        <v>2.5</v>
      </c>
      <c r="BH170" s="49">
        <v>0</v>
      </c>
      <c r="BI170" s="50">
        <v>0</v>
      </c>
      <c r="BJ170" s="49">
        <v>0</v>
      </c>
      <c r="BK170" s="50">
        <v>0</v>
      </c>
      <c r="BL170" s="49">
        <v>39</v>
      </c>
      <c r="BM170" s="50">
        <v>97.5</v>
      </c>
      <c r="BN170" s="49">
        <v>40</v>
      </c>
    </row>
    <row r="171" spans="1:66" ht="15">
      <c r="A171" s="65" t="s">
        <v>401</v>
      </c>
      <c r="B171" s="65" t="s">
        <v>420</v>
      </c>
      <c r="C171" s="66" t="s">
        <v>9066</v>
      </c>
      <c r="D171" s="67">
        <v>3</v>
      </c>
      <c r="E171" s="68" t="s">
        <v>132</v>
      </c>
      <c r="F171" s="69">
        <v>35</v>
      </c>
      <c r="G171" s="66"/>
      <c r="H171" s="70"/>
      <c r="I171" s="71"/>
      <c r="J171" s="71"/>
      <c r="K171" s="35" t="s">
        <v>65</v>
      </c>
      <c r="L171" s="79">
        <v>171</v>
      </c>
      <c r="M171" s="79"/>
      <c r="N171" s="73"/>
      <c r="O171" s="81" t="s">
        <v>423</v>
      </c>
      <c r="P171" s="83">
        <v>44091.555347222224</v>
      </c>
      <c r="Q171" s="81" t="s">
        <v>425</v>
      </c>
      <c r="R171" s="85" t="str">
        <f>HYPERLINK("https://mkto.cisco.com/devnet-create.html?utm_campaign=devnetcreate21&amp;utm_source=mediabuy&amp;utm_medium=ptwitter-dn-africa")</f>
        <v>https://mkto.cisco.com/devnet-create.html?utm_campaign=devnetcreate21&amp;utm_source=mediabuy&amp;utm_medium=ptwitter-dn-africa</v>
      </c>
      <c r="S171" s="81" t="s">
        <v>427</v>
      </c>
      <c r="T171" s="81" t="s">
        <v>429</v>
      </c>
      <c r="U171" s="81"/>
      <c r="V171" s="85" t="str">
        <f>HYPERLINK("https://pbs.twimg.com/profile_images/1289989183923249152/2JSc7bLF_normal.jpg")</f>
        <v>https://pbs.twimg.com/profile_images/1289989183923249152/2JSc7bLF_normal.jpg</v>
      </c>
      <c r="W171" s="83">
        <v>44091.555347222224</v>
      </c>
      <c r="X171" s="87">
        <v>44091</v>
      </c>
      <c r="Y171" s="89" t="s">
        <v>597</v>
      </c>
      <c r="Z171" s="85" t="str">
        <f>HYPERLINK("https://twitter.com/pennervilla/status/1306583609286033409")</f>
        <v>https://twitter.com/pennervilla/status/1306583609286033409</v>
      </c>
      <c r="AA171" s="81"/>
      <c r="AB171" s="81"/>
      <c r="AC171" s="89" t="s">
        <v>786</v>
      </c>
      <c r="AD171" s="81"/>
      <c r="AE171" s="81" t="b">
        <v>0</v>
      </c>
      <c r="AF171" s="81">
        <v>0</v>
      </c>
      <c r="AG171" s="89" t="s">
        <v>809</v>
      </c>
      <c r="AH171" s="81" t="b">
        <v>0</v>
      </c>
      <c r="AI171" s="81" t="s">
        <v>810</v>
      </c>
      <c r="AJ171" s="81"/>
      <c r="AK171" s="89" t="s">
        <v>809</v>
      </c>
      <c r="AL171" s="81" t="b">
        <v>0</v>
      </c>
      <c r="AM171" s="81">
        <v>245</v>
      </c>
      <c r="AN171" s="89" t="s">
        <v>806</v>
      </c>
      <c r="AO171" s="81" t="s">
        <v>813</v>
      </c>
      <c r="AP171" s="81" t="b">
        <v>0</v>
      </c>
      <c r="AQ171" s="89" t="s">
        <v>806</v>
      </c>
      <c r="AR171" s="81"/>
      <c r="AS171" s="81">
        <v>1</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1</v>
      </c>
      <c r="BG171" s="50">
        <v>2.5</v>
      </c>
      <c r="BH171" s="49">
        <v>0</v>
      </c>
      <c r="BI171" s="50">
        <v>0</v>
      </c>
      <c r="BJ171" s="49">
        <v>0</v>
      </c>
      <c r="BK171" s="50">
        <v>0</v>
      </c>
      <c r="BL171" s="49">
        <v>39</v>
      </c>
      <c r="BM171" s="50">
        <v>97.5</v>
      </c>
      <c r="BN171" s="49">
        <v>40</v>
      </c>
    </row>
    <row r="172" spans="1:66" ht="15">
      <c r="A172" s="65" t="s">
        <v>402</v>
      </c>
      <c r="B172" s="65" t="s">
        <v>420</v>
      </c>
      <c r="C172" s="66" t="s">
        <v>9066</v>
      </c>
      <c r="D172" s="67">
        <v>3</v>
      </c>
      <c r="E172" s="68" t="s">
        <v>132</v>
      </c>
      <c r="F172" s="69">
        <v>35</v>
      </c>
      <c r="G172" s="66"/>
      <c r="H172" s="70"/>
      <c r="I172" s="71"/>
      <c r="J172" s="71"/>
      <c r="K172" s="35" t="s">
        <v>65</v>
      </c>
      <c r="L172" s="79">
        <v>172</v>
      </c>
      <c r="M172" s="79"/>
      <c r="N172" s="73"/>
      <c r="O172" s="81" t="s">
        <v>423</v>
      </c>
      <c r="P172" s="83">
        <v>44091.74570601852</v>
      </c>
      <c r="Q172" s="81" t="s">
        <v>425</v>
      </c>
      <c r="R172" s="85" t="str">
        <f>HYPERLINK("https://mkto.cisco.com/devnet-create.html?utm_campaign=devnetcreate21&amp;utm_source=mediabuy&amp;utm_medium=ptwitter-dn-africa")</f>
        <v>https://mkto.cisco.com/devnet-create.html?utm_campaign=devnetcreate21&amp;utm_source=mediabuy&amp;utm_medium=ptwitter-dn-africa</v>
      </c>
      <c r="S172" s="81" t="s">
        <v>427</v>
      </c>
      <c r="T172" s="81" t="s">
        <v>429</v>
      </c>
      <c r="U172" s="81"/>
      <c r="V172" s="85" t="str">
        <f>HYPERLINK("https://pbs.twimg.com/profile_images/1285966718993600519/epagC5l5_normal.jpg")</f>
        <v>https://pbs.twimg.com/profile_images/1285966718993600519/epagC5l5_normal.jpg</v>
      </c>
      <c r="W172" s="83">
        <v>44091.74570601852</v>
      </c>
      <c r="X172" s="87">
        <v>44091</v>
      </c>
      <c r="Y172" s="89" t="s">
        <v>598</v>
      </c>
      <c r="Z172" s="85" t="str">
        <f>HYPERLINK("https://twitter.com/amgchopstick/status/1306652595122049024")</f>
        <v>https://twitter.com/amgchopstick/status/1306652595122049024</v>
      </c>
      <c r="AA172" s="81"/>
      <c r="AB172" s="81"/>
      <c r="AC172" s="89" t="s">
        <v>787</v>
      </c>
      <c r="AD172" s="81"/>
      <c r="AE172" s="81" t="b">
        <v>0</v>
      </c>
      <c r="AF172" s="81">
        <v>0</v>
      </c>
      <c r="AG172" s="89" t="s">
        <v>809</v>
      </c>
      <c r="AH172" s="81" t="b">
        <v>0</v>
      </c>
      <c r="AI172" s="81" t="s">
        <v>810</v>
      </c>
      <c r="AJ172" s="81"/>
      <c r="AK172" s="89" t="s">
        <v>809</v>
      </c>
      <c r="AL172" s="81" t="b">
        <v>0</v>
      </c>
      <c r="AM172" s="81">
        <v>245</v>
      </c>
      <c r="AN172" s="89" t="s">
        <v>806</v>
      </c>
      <c r="AO172" s="81" t="s">
        <v>815</v>
      </c>
      <c r="AP172" s="81" t="b">
        <v>0</v>
      </c>
      <c r="AQ172" s="89" t="s">
        <v>806</v>
      </c>
      <c r="AR172" s="81"/>
      <c r="AS172" s="81">
        <v>1</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v>1</v>
      </c>
      <c r="BG172" s="50">
        <v>2.5</v>
      </c>
      <c r="BH172" s="49">
        <v>0</v>
      </c>
      <c r="BI172" s="50">
        <v>0</v>
      </c>
      <c r="BJ172" s="49">
        <v>0</v>
      </c>
      <c r="BK172" s="50">
        <v>0</v>
      </c>
      <c r="BL172" s="49">
        <v>39</v>
      </c>
      <c r="BM172" s="50">
        <v>97.5</v>
      </c>
      <c r="BN172" s="49">
        <v>40</v>
      </c>
    </row>
    <row r="173" spans="1:66" ht="15">
      <c r="A173" s="65" t="s">
        <v>403</v>
      </c>
      <c r="B173" s="65" t="s">
        <v>420</v>
      </c>
      <c r="C173" s="66" t="s">
        <v>9066</v>
      </c>
      <c r="D173" s="67">
        <v>3</v>
      </c>
      <c r="E173" s="68" t="s">
        <v>132</v>
      </c>
      <c r="F173" s="69">
        <v>35</v>
      </c>
      <c r="G173" s="66"/>
      <c r="H173" s="70"/>
      <c r="I173" s="71"/>
      <c r="J173" s="71"/>
      <c r="K173" s="35" t="s">
        <v>65</v>
      </c>
      <c r="L173" s="79">
        <v>173</v>
      </c>
      <c r="M173" s="79"/>
      <c r="N173" s="73"/>
      <c r="O173" s="81" t="s">
        <v>423</v>
      </c>
      <c r="P173" s="83">
        <v>44091.77258101852</v>
      </c>
      <c r="Q173" s="81" t="s">
        <v>425</v>
      </c>
      <c r="R173" s="85" t="str">
        <f>HYPERLINK("https://mkto.cisco.com/devnet-create.html?utm_campaign=devnetcreate21&amp;utm_source=mediabuy&amp;utm_medium=ptwitter-dn-africa")</f>
        <v>https://mkto.cisco.com/devnet-create.html?utm_campaign=devnetcreate21&amp;utm_source=mediabuy&amp;utm_medium=ptwitter-dn-africa</v>
      </c>
      <c r="S173" s="81" t="s">
        <v>427</v>
      </c>
      <c r="T173" s="81" t="s">
        <v>429</v>
      </c>
      <c r="U173" s="81"/>
      <c r="V173" s="85" t="str">
        <f>HYPERLINK("https://pbs.twimg.com/profile_images/1318486588855300096/9ZGqNq0o_normal.jpg")</f>
        <v>https://pbs.twimg.com/profile_images/1318486588855300096/9ZGqNq0o_normal.jpg</v>
      </c>
      <c r="W173" s="83">
        <v>44091.77258101852</v>
      </c>
      <c r="X173" s="87">
        <v>44091</v>
      </c>
      <c r="Y173" s="89" t="s">
        <v>599</v>
      </c>
      <c r="Z173" s="85" t="str">
        <f>HYPERLINK("https://twitter.com/kesscaleb/status/1306662332697894913")</f>
        <v>https://twitter.com/kesscaleb/status/1306662332697894913</v>
      </c>
      <c r="AA173" s="81"/>
      <c r="AB173" s="81"/>
      <c r="AC173" s="89" t="s">
        <v>788</v>
      </c>
      <c r="AD173" s="81"/>
      <c r="AE173" s="81" t="b">
        <v>0</v>
      </c>
      <c r="AF173" s="81">
        <v>0</v>
      </c>
      <c r="AG173" s="89" t="s">
        <v>809</v>
      </c>
      <c r="AH173" s="81" t="b">
        <v>0</v>
      </c>
      <c r="AI173" s="81" t="s">
        <v>810</v>
      </c>
      <c r="AJ173" s="81"/>
      <c r="AK173" s="89" t="s">
        <v>809</v>
      </c>
      <c r="AL173" s="81" t="b">
        <v>0</v>
      </c>
      <c r="AM173" s="81">
        <v>245</v>
      </c>
      <c r="AN173" s="89" t="s">
        <v>806</v>
      </c>
      <c r="AO173" s="81" t="s">
        <v>813</v>
      </c>
      <c r="AP173" s="81" t="b">
        <v>0</v>
      </c>
      <c r="AQ173" s="89" t="s">
        <v>806</v>
      </c>
      <c r="AR173" s="81"/>
      <c r="AS173" s="81">
        <v>1</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v>1</v>
      </c>
      <c r="BG173" s="50">
        <v>2.5</v>
      </c>
      <c r="BH173" s="49">
        <v>0</v>
      </c>
      <c r="BI173" s="50">
        <v>0</v>
      </c>
      <c r="BJ173" s="49">
        <v>0</v>
      </c>
      <c r="BK173" s="50">
        <v>0</v>
      </c>
      <c r="BL173" s="49">
        <v>39</v>
      </c>
      <c r="BM173" s="50">
        <v>97.5</v>
      </c>
      <c r="BN173" s="49">
        <v>40</v>
      </c>
    </row>
    <row r="174" spans="1:66" ht="15">
      <c r="A174" s="65" t="s">
        <v>404</v>
      </c>
      <c r="B174" s="65" t="s">
        <v>420</v>
      </c>
      <c r="C174" s="66" t="s">
        <v>9066</v>
      </c>
      <c r="D174" s="67">
        <v>3</v>
      </c>
      <c r="E174" s="68" t="s">
        <v>132</v>
      </c>
      <c r="F174" s="69">
        <v>35</v>
      </c>
      <c r="G174" s="66"/>
      <c r="H174" s="70"/>
      <c r="I174" s="71"/>
      <c r="J174" s="71"/>
      <c r="K174" s="35" t="s">
        <v>65</v>
      </c>
      <c r="L174" s="79">
        <v>174</v>
      </c>
      <c r="M174" s="79"/>
      <c r="N174" s="73"/>
      <c r="O174" s="81" t="s">
        <v>423</v>
      </c>
      <c r="P174" s="83">
        <v>44091.80584490741</v>
      </c>
      <c r="Q174" s="81" t="s">
        <v>425</v>
      </c>
      <c r="R174" s="85" t="str">
        <f>HYPERLINK("https://mkto.cisco.com/devnet-create.html?utm_campaign=devnetcreate21&amp;utm_source=mediabuy&amp;utm_medium=ptwitter-dn-africa")</f>
        <v>https://mkto.cisco.com/devnet-create.html?utm_campaign=devnetcreate21&amp;utm_source=mediabuy&amp;utm_medium=ptwitter-dn-africa</v>
      </c>
      <c r="S174" s="81" t="s">
        <v>427</v>
      </c>
      <c r="T174" s="81" t="s">
        <v>429</v>
      </c>
      <c r="U174" s="81"/>
      <c r="V174" s="85" t="str">
        <f>HYPERLINK("https://pbs.twimg.com/profile_images/1270086696521142273/iTlfawFf_normal.jpg")</f>
        <v>https://pbs.twimg.com/profile_images/1270086696521142273/iTlfawFf_normal.jpg</v>
      </c>
      <c r="W174" s="83">
        <v>44091.80584490741</v>
      </c>
      <c r="X174" s="87">
        <v>44091</v>
      </c>
      <c r="Y174" s="89" t="s">
        <v>600</v>
      </c>
      <c r="Z174" s="85" t="str">
        <f>HYPERLINK("https://twitter.com/mugisha93586265/status/1306674389287661569")</f>
        <v>https://twitter.com/mugisha93586265/status/1306674389287661569</v>
      </c>
      <c r="AA174" s="81"/>
      <c r="AB174" s="81"/>
      <c r="AC174" s="89" t="s">
        <v>789</v>
      </c>
      <c r="AD174" s="81"/>
      <c r="AE174" s="81" t="b">
        <v>0</v>
      </c>
      <c r="AF174" s="81">
        <v>0</v>
      </c>
      <c r="AG174" s="89" t="s">
        <v>809</v>
      </c>
      <c r="AH174" s="81" t="b">
        <v>0</v>
      </c>
      <c r="AI174" s="81" t="s">
        <v>810</v>
      </c>
      <c r="AJ174" s="81"/>
      <c r="AK174" s="89" t="s">
        <v>809</v>
      </c>
      <c r="AL174" s="81" t="b">
        <v>0</v>
      </c>
      <c r="AM174" s="81">
        <v>245</v>
      </c>
      <c r="AN174" s="89" t="s">
        <v>806</v>
      </c>
      <c r="AO174" s="81" t="s">
        <v>815</v>
      </c>
      <c r="AP174" s="81" t="b">
        <v>0</v>
      </c>
      <c r="AQ174" s="89" t="s">
        <v>806</v>
      </c>
      <c r="AR174" s="81"/>
      <c r="AS174" s="81">
        <v>1</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v>1</v>
      </c>
      <c r="BG174" s="50">
        <v>2.5</v>
      </c>
      <c r="BH174" s="49">
        <v>0</v>
      </c>
      <c r="BI174" s="50">
        <v>0</v>
      </c>
      <c r="BJ174" s="49">
        <v>0</v>
      </c>
      <c r="BK174" s="50">
        <v>0</v>
      </c>
      <c r="BL174" s="49">
        <v>39</v>
      </c>
      <c r="BM174" s="50">
        <v>97.5</v>
      </c>
      <c r="BN174" s="49">
        <v>40</v>
      </c>
    </row>
    <row r="175" spans="1:66" ht="15">
      <c r="A175" s="65" t="s">
        <v>405</v>
      </c>
      <c r="B175" s="65" t="s">
        <v>420</v>
      </c>
      <c r="C175" s="66" t="s">
        <v>9066</v>
      </c>
      <c r="D175" s="67">
        <v>3</v>
      </c>
      <c r="E175" s="68" t="s">
        <v>132</v>
      </c>
      <c r="F175" s="69">
        <v>35</v>
      </c>
      <c r="G175" s="66"/>
      <c r="H175" s="70"/>
      <c r="I175" s="71"/>
      <c r="J175" s="71"/>
      <c r="K175" s="35" t="s">
        <v>65</v>
      </c>
      <c r="L175" s="79">
        <v>175</v>
      </c>
      <c r="M175" s="79"/>
      <c r="N175" s="73"/>
      <c r="O175" s="81" t="s">
        <v>423</v>
      </c>
      <c r="P175" s="83">
        <v>44091.89408564815</v>
      </c>
      <c r="Q175" s="81" t="s">
        <v>425</v>
      </c>
      <c r="R175" s="85" t="str">
        <f>HYPERLINK("https://mkto.cisco.com/devnet-create.html?utm_campaign=devnetcreate21&amp;utm_source=mediabuy&amp;utm_medium=ptwitter-dn-africa")</f>
        <v>https://mkto.cisco.com/devnet-create.html?utm_campaign=devnetcreate21&amp;utm_source=mediabuy&amp;utm_medium=ptwitter-dn-africa</v>
      </c>
      <c r="S175" s="81" t="s">
        <v>427</v>
      </c>
      <c r="T175" s="81" t="s">
        <v>429</v>
      </c>
      <c r="U175" s="81"/>
      <c r="V175" s="85" t="str">
        <f>HYPERLINK("https://pbs.twimg.com/profile_images/1251747971353448448/Xs1JHZtl_normal.jpg")</f>
        <v>https://pbs.twimg.com/profile_images/1251747971353448448/Xs1JHZtl_normal.jpg</v>
      </c>
      <c r="W175" s="83">
        <v>44091.89408564815</v>
      </c>
      <c r="X175" s="87">
        <v>44091</v>
      </c>
      <c r="Y175" s="89" t="s">
        <v>601</v>
      </c>
      <c r="Z175" s="85" t="str">
        <f>HYPERLINK("https://twitter.com/___muhd___md/status/1306706365465931776")</f>
        <v>https://twitter.com/___muhd___md/status/1306706365465931776</v>
      </c>
      <c r="AA175" s="81"/>
      <c r="AB175" s="81"/>
      <c r="AC175" s="89" t="s">
        <v>790</v>
      </c>
      <c r="AD175" s="81"/>
      <c r="AE175" s="81" t="b">
        <v>0</v>
      </c>
      <c r="AF175" s="81">
        <v>0</v>
      </c>
      <c r="AG175" s="89" t="s">
        <v>809</v>
      </c>
      <c r="AH175" s="81" t="b">
        <v>0</v>
      </c>
      <c r="AI175" s="81" t="s">
        <v>810</v>
      </c>
      <c r="AJ175" s="81"/>
      <c r="AK175" s="89" t="s">
        <v>809</v>
      </c>
      <c r="AL175" s="81" t="b">
        <v>0</v>
      </c>
      <c r="AM175" s="81">
        <v>245</v>
      </c>
      <c r="AN175" s="89" t="s">
        <v>806</v>
      </c>
      <c r="AO175" s="81" t="s">
        <v>813</v>
      </c>
      <c r="AP175" s="81" t="b">
        <v>0</v>
      </c>
      <c r="AQ175" s="89" t="s">
        <v>806</v>
      </c>
      <c r="AR175" s="81"/>
      <c r="AS175" s="81">
        <v>1</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9">
        <v>1</v>
      </c>
      <c r="BG175" s="50">
        <v>2.5</v>
      </c>
      <c r="BH175" s="49">
        <v>0</v>
      </c>
      <c r="BI175" s="50">
        <v>0</v>
      </c>
      <c r="BJ175" s="49">
        <v>0</v>
      </c>
      <c r="BK175" s="50">
        <v>0</v>
      </c>
      <c r="BL175" s="49">
        <v>39</v>
      </c>
      <c r="BM175" s="50">
        <v>97.5</v>
      </c>
      <c r="BN175" s="49">
        <v>40</v>
      </c>
    </row>
    <row r="176" spans="1:66" ht="15">
      <c r="A176" s="65" t="s">
        <v>406</v>
      </c>
      <c r="B176" s="65" t="s">
        <v>420</v>
      </c>
      <c r="C176" s="66" t="s">
        <v>9066</v>
      </c>
      <c r="D176" s="67">
        <v>3</v>
      </c>
      <c r="E176" s="68" t="s">
        <v>132</v>
      </c>
      <c r="F176" s="69">
        <v>35</v>
      </c>
      <c r="G176" s="66"/>
      <c r="H176" s="70"/>
      <c r="I176" s="71"/>
      <c r="J176" s="71"/>
      <c r="K176" s="35" t="s">
        <v>65</v>
      </c>
      <c r="L176" s="79">
        <v>176</v>
      </c>
      <c r="M176" s="79"/>
      <c r="N176" s="73"/>
      <c r="O176" s="81" t="s">
        <v>423</v>
      </c>
      <c r="P176" s="83">
        <v>44092.39013888889</v>
      </c>
      <c r="Q176" s="81" t="s">
        <v>425</v>
      </c>
      <c r="R176" s="85" t="str">
        <f>HYPERLINK("https://mkto.cisco.com/devnet-create.html?utm_campaign=devnetcreate21&amp;utm_source=mediabuy&amp;utm_medium=ptwitter-dn-africa")</f>
        <v>https://mkto.cisco.com/devnet-create.html?utm_campaign=devnetcreate21&amp;utm_source=mediabuy&amp;utm_medium=ptwitter-dn-africa</v>
      </c>
      <c r="S176" s="81" t="s">
        <v>427</v>
      </c>
      <c r="T176" s="81" t="s">
        <v>429</v>
      </c>
      <c r="U176" s="81"/>
      <c r="V176" s="85" t="str">
        <f>HYPERLINK("https://pbs.twimg.com/profile_images/1268606481542320128/LIQugMsK_normal.jpg")</f>
        <v>https://pbs.twimg.com/profile_images/1268606481542320128/LIQugMsK_normal.jpg</v>
      </c>
      <c r="W176" s="83">
        <v>44092.39013888889</v>
      </c>
      <c r="X176" s="87">
        <v>44092</v>
      </c>
      <c r="Y176" s="89" t="s">
        <v>549</v>
      </c>
      <c r="Z176" s="85" t="str">
        <f>HYPERLINK("https://twitter.com/_arika_b/status/1306886128381952000")</f>
        <v>https://twitter.com/_arika_b/status/1306886128381952000</v>
      </c>
      <c r="AA176" s="81"/>
      <c r="AB176" s="81"/>
      <c r="AC176" s="89" t="s">
        <v>791</v>
      </c>
      <c r="AD176" s="81"/>
      <c r="AE176" s="81" t="b">
        <v>0</v>
      </c>
      <c r="AF176" s="81">
        <v>0</v>
      </c>
      <c r="AG176" s="89" t="s">
        <v>809</v>
      </c>
      <c r="AH176" s="81" t="b">
        <v>0</v>
      </c>
      <c r="AI176" s="81" t="s">
        <v>810</v>
      </c>
      <c r="AJ176" s="81"/>
      <c r="AK176" s="89" t="s">
        <v>809</v>
      </c>
      <c r="AL176" s="81" t="b">
        <v>0</v>
      </c>
      <c r="AM176" s="81">
        <v>245</v>
      </c>
      <c r="AN176" s="89" t="s">
        <v>806</v>
      </c>
      <c r="AO176" s="81" t="s">
        <v>813</v>
      </c>
      <c r="AP176" s="81" t="b">
        <v>0</v>
      </c>
      <c r="AQ176" s="89" t="s">
        <v>806</v>
      </c>
      <c r="AR176" s="81"/>
      <c r="AS176" s="81">
        <v>1</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v>1</v>
      </c>
      <c r="BG176" s="50">
        <v>2.5</v>
      </c>
      <c r="BH176" s="49">
        <v>0</v>
      </c>
      <c r="BI176" s="50">
        <v>0</v>
      </c>
      <c r="BJ176" s="49">
        <v>0</v>
      </c>
      <c r="BK176" s="50">
        <v>0</v>
      </c>
      <c r="BL176" s="49">
        <v>39</v>
      </c>
      <c r="BM176" s="50">
        <v>97.5</v>
      </c>
      <c r="BN176" s="49">
        <v>40</v>
      </c>
    </row>
    <row r="177" spans="1:66" ht="15">
      <c r="A177" s="65" t="s">
        <v>407</v>
      </c>
      <c r="B177" s="65" t="s">
        <v>420</v>
      </c>
      <c r="C177" s="66" t="s">
        <v>9066</v>
      </c>
      <c r="D177" s="67">
        <v>3</v>
      </c>
      <c r="E177" s="68" t="s">
        <v>132</v>
      </c>
      <c r="F177" s="69">
        <v>35</v>
      </c>
      <c r="G177" s="66"/>
      <c r="H177" s="70"/>
      <c r="I177" s="71"/>
      <c r="J177" s="71"/>
      <c r="K177" s="35" t="s">
        <v>65</v>
      </c>
      <c r="L177" s="79">
        <v>177</v>
      </c>
      <c r="M177" s="79"/>
      <c r="N177" s="73"/>
      <c r="O177" s="81" t="s">
        <v>423</v>
      </c>
      <c r="P177" s="83">
        <v>44092.41386574074</v>
      </c>
      <c r="Q177" s="81" t="s">
        <v>425</v>
      </c>
      <c r="R177" s="85" t="str">
        <f>HYPERLINK("https://mkto.cisco.com/devnet-create.html?utm_campaign=devnetcreate21&amp;utm_source=mediabuy&amp;utm_medium=ptwitter-dn-africa")</f>
        <v>https://mkto.cisco.com/devnet-create.html?utm_campaign=devnetcreate21&amp;utm_source=mediabuy&amp;utm_medium=ptwitter-dn-africa</v>
      </c>
      <c r="S177" s="81" t="s">
        <v>427</v>
      </c>
      <c r="T177" s="81" t="s">
        <v>429</v>
      </c>
      <c r="U177" s="81"/>
      <c r="V177" s="85" t="str">
        <f>HYPERLINK("https://pbs.twimg.com/profile_images/1190049136806125568/NGTQo59d_normal.jpg")</f>
        <v>https://pbs.twimg.com/profile_images/1190049136806125568/NGTQo59d_normal.jpg</v>
      </c>
      <c r="W177" s="83">
        <v>44092.41386574074</v>
      </c>
      <c r="X177" s="87">
        <v>44092</v>
      </c>
      <c r="Y177" s="89" t="s">
        <v>602</v>
      </c>
      <c r="Z177" s="85" t="str">
        <f>HYPERLINK("https://twitter.com/abdulhamidmain3/status/1306894728257064960")</f>
        <v>https://twitter.com/abdulhamidmain3/status/1306894728257064960</v>
      </c>
      <c r="AA177" s="81"/>
      <c r="AB177" s="81"/>
      <c r="AC177" s="89" t="s">
        <v>792</v>
      </c>
      <c r="AD177" s="81"/>
      <c r="AE177" s="81" t="b">
        <v>0</v>
      </c>
      <c r="AF177" s="81">
        <v>0</v>
      </c>
      <c r="AG177" s="89" t="s">
        <v>809</v>
      </c>
      <c r="AH177" s="81" t="b">
        <v>0</v>
      </c>
      <c r="AI177" s="81" t="s">
        <v>810</v>
      </c>
      <c r="AJ177" s="81"/>
      <c r="AK177" s="89" t="s">
        <v>809</v>
      </c>
      <c r="AL177" s="81" t="b">
        <v>0</v>
      </c>
      <c r="AM177" s="81">
        <v>245</v>
      </c>
      <c r="AN177" s="89" t="s">
        <v>806</v>
      </c>
      <c r="AO177" s="81" t="s">
        <v>814</v>
      </c>
      <c r="AP177" s="81" t="b">
        <v>0</v>
      </c>
      <c r="AQ177" s="89" t="s">
        <v>806</v>
      </c>
      <c r="AR177" s="81"/>
      <c r="AS177" s="81">
        <v>1</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1</v>
      </c>
      <c r="BF177" s="49">
        <v>1</v>
      </c>
      <c r="BG177" s="50">
        <v>2.5</v>
      </c>
      <c r="BH177" s="49">
        <v>0</v>
      </c>
      <c r="BI177" s="50">
        <v>0</v>
      </c>
      <c r="BJ177" s="49">
        <v>0</v>
      </c>
      <c r="BK177" s="50">
        <v>0</v>
      </c>
      <c r="BL177" s="49">
        <v>39</v>
      </c>
      <c r="BM177" s="50">
        <v>97.5</v>
      </c>
      <c r="BN177" s="49">
        <v>40</v>
      </c>
    </row>
    <row r="178" spans="1:66" ht="15">
      <c r="A178" s="65" t="s">
        <v>408</v>
      </c>
      <c r="B178" s="65" t="s">
        <v>420</v>
      </c>
      <c r="C178" s="66" t="s">
        <v>9066</v>
      </c>
      <c r="D178" s="67">
        <v>3</v>
      </c>
      <c r="E178" s="68" t="s">
        <v>132</v>
      </c>
      <c r="F178" s="69">
        <v>35</v>
      </c>
      <c r="G178" s="66"/>
      <c r="H178" s="70"/>
      <c r="I178" s="71"/>
      <c r="J178" s="71"/>
      <c r="K178" s="35" t="s">
        <v>65</v>
      </c>
      <c r="L178" s="79">
        <v>178</v>
      </c>
      <c r="M178" s="79"/>
      <c r="N178" s="73"/>
      <c r="O178" s="81" t="s">
        <v>423</v>
      </c>
      <c r="P178" s="83">
        <v>44092.54052083333</v>
      </c>
      <c r="Q178" s="81" t="s">
        <v>425</v>
      </c>
      <c r="R178" s="85" t="str">
        <f>HYPERLINK("https://mkto.cisco.com/devnet-create.html?utm_campaign=devnetcreate21&amp;utm_source=mediabuy&amp;utm_medium=ptwitter-dn-africa")</f>
        <v>https://mkto.cisco.com/devnet-create.html?utm_campaign=devnetcreate21&amp;utm_source=mediabuy&amp;utm_medium=ptwitter-dn-africa</v>
      </c>
      <c r="S178" s="81" t="s">
        <v>427</v>
      </c>
      <c r="T178" s="81" t="s">
        <v>429</v>
      </c>
      <c r="U178" s="81"/>
      <c r="V178" s="85" t="str">
        <f>HYPERLINK("https://pbs.twimg.com/profile_images/1246071638312935426/Cgy1_P9g_normal.jpg")</f>
        <v>https://pbs.twimg.com/profile_images/1246071638312935426/Cgy1_P9g_normal.jpg</v>
      </c>
      <c r="W178" s="83">
        <v>44092.54052083333</v>
      </c>
      <c r="X178" s="87">
        <v>44092</v>
      </c>
      <c r="Y178" s="89" t="s">
        <v>603</v>
      </c>
      <c r="Z178" s="85" t="str">
        <f>HYPERLINK("https://twitter.com/yhawofficial/status/1306940627242889219")</f>
        <v>https://twitter.com/yhawofficial/status/1306940627242889219</v>
      </c>
      <c r="AA178" s="81"/>
      <c r="AB178" s="81"/>
      <c r="AC178" s="89" t="s">
        <v>793</v>
      </c>
      <c r="AD178" s="81"/>
      <c r="AE178" s="81" t="b">
        <v>0</v>
      </c>
      <c r="AF178" s="81">
        <v>0</v>
      </c>
      <c r="AG178" s="89" t="s">
        <v>809</v>
      </c>
      <c r="AH178" s="81" t="b">
        <v>0</v>
      </c>
      <c r="AI178" s="81" t="s">
        <v>810</v>
      </c>
      <c r="AJ178" s="81"/>
      <c r="AK178" s="89" t="s">
        <v>809</v>
      </c>
      <c r="AL178" s="81" t="b">
        <v>0</v>
      </c>
      <c r="AM178" s="81">
        <v>245</v>
      </c>
      <c r="AN178" s="89" t="s">
        <v>806</v>
      </c>
      <c r="AO178" s="81" t="s">
        <v>813</v>
      </c>
      <c r="AP178" s="81" t="b">
        <v>0</v>
      </c>
      <c r="AQ178" s="89" t="s">
        <v>806</v>
      </c>
      <c r="AR178" s="81"/>
      <c r="AS178" s="81">
        <v>1</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c r="BF178" s="49">
        <v>1</v>
      </c>
      <c r="BG178" s="50">
        <v>2.5</v>
      </c>
      <c r="BH178" s="49">
        <v>0</v>
      </c>
      <c r="BI178" s="50">
        <v>0</v>
      </c>
      <c r="BJ178" s="49">
        <v>0</v>
      </c>
      <c r="BK178" s="50">
        <v>0</v>
      </c>
      <c r="BL178" s="49">
        <v>39</v>
      </c>
      <c r="BM178" s="50">
        <v>97.5</v>
      </c>
      <c r="BN178" s="49">
        <v>40</v>
      </c>
    </row>
    <row r="179" spans="1:66" ht="15">
      <c r="A179" s="65" t="s">
        <v>409</v>
      </c>
      <c r="B179" s="65" t="s">
        <v>420</v>
      </c>
      <c r="C179" s="66" t="s">
        <v>9066</v>
      </c>
      <c r="D179" s="67">
        <v>3</v>
      </c>
      <c r="E179" s="68" t="s">
        <v>132</v>
      </c>
      <c r="F179" s="69">
        <v>35</v>
      </c>
      <c r="G179" s="66"/>
      <c r="H179" s="70"/>
      <c r="I179" s="71"/>
      <c r="J179" s="71"/>
      <c r="K179" s="35" t="s">
        <v>65</v>
      </c>
      <c r="L179" s="79">
        <v>179</v>
      </c>
      <c r="M179" s="79"/>
      <c r="N179" s="73"/>
      <c r="O179" s="81" t="s">
        <v>423</v>
      </c>
      <c r="P179" s="83">
        <v>44092.59824074074</v>
      </c>
      <c r="Q179" s="81" t="s">
        <v>425</v>
      </c>
      <c r="R179" s="85" t="str">
        <f>HYPERLINK("https://mkto.cisco.com/devnet-create.html?utm_campaign=devnetcreate21&amp;utm_source=mediabuy&amp;utm_medium=ptwitter-dn-africa")</f>
        <v>https://mkto.cisco.com/devnet-create.html?utm_campaign=devnetcreate21&amp;utm_source=mediabuy&amp;utm_medium=ptwitter-dn-africa</v>
      </c>
      <c r="S179" s="81" t="s">
        <v>427</v>
      </c>
      <c r="T179" s="81" t="s">
        <v>429</v>
      </c>
      <c r="U179" s="81"/>
      <c r="V179" s="85" t="str">
        <f>HYPERLINK("https://pbs.twimg.com/profile_images/1300412026523734022/5dTJwbF6_normal.jpg")</f>
        <v>https://pbs.twimg.com/profile_images/1300412026523734022/5dTJwbF6_normal.jpg</v>
      </c>
      <c r="W179" s="83">
        <v>44092.59824074074</v>
      </c>
      <c r="X179" s="87">
        <v>44092</v>
      </c>
      <c r="Y179" s="89" t="s">
        <v>604</v>
      </c>
      <c r="Z179" s="85" t="str">
        <f>HYPERLINK("https://twitter.com/karumba_n/status/1306961543570087937")</f>
        <v>https://twitter.com/karumba_n/status/1306961543570087937</v>
      </c>
      <c r="AA179" s="81"/>
      <c r="AB179" s="81"/>
      <c r="AC179" s="89" t="s">
        <v>794</v>
      </c>
      <c r="AD179" s="81"/>
      <c r="AE179" s="81" t="b">
        <v>0</v>
      </c>
      <c r="AF179" s="81">
        <v>0</v>
      </c>
      <c r="AG179" s="89" t="s">
        <v>809</v>
      </c>
      <c r="AH179" s="81" t="b">
        <v>0</v>
      </c>
      <c r="AI179" s="81" t="s">
        <v>810</v>
      </c>
      <c r="AJ179" s="81"/>
      <c r="AK179" s="89" t="s">
        <v>809</v>
      </c>
      <c r="AL179" s="81" t="b">
        <v>0</v>
      </c>
      <c r="AM179" s="81">
        <v>245</v>
      </c>
      <c r="AN179" s="89" t="s">
        <v>806</v>
      </c>
      <c r="AO179" s="81" t="s">
        <v>814</v>
      </c>
      <c r="AP179" s="81" t="b">
        <v>0</v>
      </c>
      <c r="AQ179" s="89" t="s">
        <v>806</v>
      </c>
      <c r="AR179" s="81"/>
      <c r="AS179" s="81">
        <v>1</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1</v>
      </c>
      <c r="BG179" s="50">
        <v>2.5</v>
      </c>
      <c r="BH179" s="49">
        <v>0</v>
      </c>
      <c r="BI179" s="50">
        <v>0</v>
      </c>
      <c r="BJ179" s="49">
        <v>0</v>
      </c>
      <c r="BK179" s="50">
        <v>0</v>
      </c>
      <c r="BL179" s="49">
        <v>39</v>
      </c>
      <c r="BM179" s="50">
        <v>97.5</v>
      </c>
      <c r="BN179" s="49">
        <v>40</v>
      </c>
    </row>
    <row r="180" spans="1:66" ht="15">
      <c r="A180" s="65" t="s">
        <v>410</v>
      </c>
      <c r="B180" s="65" t="s">
        <v>420</v>
      </c>
      <c r="C180" s="66" t="s">
        <v>9066</v>
      </c>
      <c r="D180" s="67">
        <v>3</v>
      </c>
      <c r="E180" s="68" t="s">
        <v>132</v>
      </c>
      <c r="F180" s="69">
        <v>35</v>
      </c>
      <c r="G180" s="66"/>
      <c r="H180" s="70"/>
      <c r="I180" s="71"/>
      <c r="J180" s="71"/>
      <c r="K180" s="35" t="s">
        <v>65</v>
      </c>
      <c r="L180" s="79">
        <v>180</v>
      </c>
      <c r="M180" s="79"/>
      <c r="N180" s="73"/>
      <c r="O180" s="81" t="s">
        <v>423</v>
      </c>
      <c r="P180" s="83">
        <v>44093.41081018518</v>
      </c>
      <c r="Q180" s="81" t="s">
        <v>425</v>
      </c>
      <c r="R180" s="85" t="str">
        <f>HYPERLINK("https://mkto.cisco.com/devnet-create.html?utm_campaign=devnetcreate21&amp;utm_source=mediabuy&amp;utm_medium=ptwitter-dn-africa")</f>
        <v>https://mkto.cisco.com/devnet-create.html?utm_campaign=devnetcreate21&amp;utm_source=mediabuy&amp;utm_medium=ptwitter-dn-africa</v>
      </c>
      <c r="S180" s="81" t="s">
        <v>427</v>
      </c>
      <c r="T180" s="81" t="s">
        <v>429</v>
      </c>
      <c r="U180" s="81"/>
      <c r="V180" s="85" t="str">
        <f>HYPERLINK("https://pbs.twimg.com/profile_images/1303388807010680834/z6h8KQSV_normal.jpg")</f>
        <v>https://pbs.twimg.com/profile_images/1303388807010680834/z6h8KQSV_normal.jpg</v>
      </c>
      <c r="W180" s="83">
        <v>44093.41081018518</v>
      </c>
      <c r="X180" s="87">
        <v>44093</v>
      </c>
      <c r="Y180" s="89" t="s">
        <v>605</v>
      </c>
      <c r="Z180" s="85" t="str">
        <f>HYPERLINK("https://twitter.com/bawasah1/status/1307256006976647171")</f>
        <v>https://twitter.com/bawasah1/status/1307256006976647171</v>
      </c>
      <c r="AA180" s="81"/>
      <c r="AB180" s="81"/>
      <c r="AC180" s="89" t="s">
        <v>795</v>
      </c>
      <c r="AD180" s="81"/>
      <c r="AE180" s="81" t="b">
        <v>0</v>
      </c>
      <c r="AF180" s="81">
        <v>0</v>
      </c>
      <c r="AG180" s="89" t="s">
        <v>809</v>
      </c>
      <c r="AH180" s="81" t="b">
        <v>0</v>
      </c>
      <c r="AI180" s="81" t="s">
        <v>810</v>
      </c>
      <c r="AJ180" s="81"/>
      <c r="AK180" s="89" t="s">
        <v>809</v>
      </c>
      <c r="AL180" s="81" t="b">
        <v>0</v>
      </c>
      <c r="AM180" s="81">
        <v>245</v>
      </c>
      <c r="AN180" s="89" t="s">
        <v>806</v>
      </c>
      <c r="AO180" s="81" t="s">
        <v>815</v>
      </c>
      <c r="AP180" s="81" t="b">
        <v>0</v>
      </c>
      <c r="AQ180" s="89" t="s">
        <v>806</v>
      </c>
      <c r="AR180" s="81"/>
      <c r="AS180" s="81">
        <v>1</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9">
        <v>1</v>
      </c>
      <c r="BG180" s="50">
        <v>2.5</v>
      </c>
      <c r="BH180" s="49">
        <v>0</v>
      </c>
      <c r="BI180" s="50">
        <v>0</v>
      </c>
      <c r="BJ180" s="49">
        <v>0</v>
      </c>
      <c r="BK180" s="50">
        <v>0</v>
      </c>
      <c r="BL180" s="49">
        <v>39</v>
      </c>
      <c r="BM180" s="50">
        <v>97.5</v>
      </c>
      <c r="BN180" s="49">
        <v>40</v>
      </c>
    </row>
    <row r="181" spans="1:66" ht="15">
      <c r="A181" s="65" t="s">
        <v>411</v>
      </c>
      <c r="B181" s="65" t="s">
        <v>420</v>
      </c>
      <c r="C181" s="66" t="s">
        <v>9066</v>
      </c>
      <c r="D181" s="67">
        <v>3</v>
      </c>
      <c r="E181" s="68" t="s">
        <v>132</v>
      </c>
      <c r="F181" s="69">
        <v>35</v>
      </c>
      <c r="G181" s="66"/>
      <c r="H181" s="70"/>
      <c r="I181" s="71"/>
      <c r="J181" s="71"/>
      <c r="K181" s="35" t="s">
        <v>65</v>
      </c>
      <c r="L181" s="79">
        <v>181</v>
      </c>
      <c r="M181" s="79"/>
      <c r="N181" s="73"/>
      <c r="O181" s="81" t="s">
        <v>423</v>
      </c>
      <c r="P181" s="83">
        <v>44093.42851851852</v>
      </c>
      <c r="Q181" s="81" t="s">
        <v>425</v>
      </c>
      <c r="R181" s="85" t="str">
        <f>HYPERLINK("https://mkto.cisco.com/devnet-create.html?utm_campaign=devnetcreate21&amp;utm_source=mediabuy&amp;utm_medium=ptwitter-dn-africa")</f>
        <v>https://mkto.cisco.com/devnet-create.html?utm_campaign=devnetcreate21&amp;utm_source=mediabuy&amp;utm_medium=ptwitter-dn-africa</v>
      </c>
      <c r="S181" s="81" t="s">
        <v>427</v>
      </c>
      <c r="T181" s="81" t="s">
        <v>429</v>
      </c>
      <c r="U181" s="81"/>
      <c r="V181" s="85" t="str">
        <f>HYPERLINK("https://pbs.twimg.com/profile_images/1320004166115274752/fwLQgsRy_normal.jpg")</f>
        <v>https://pbs.twimg.com/profile_images/1320004166115274752/fwLQgsRy_normal.jpg</v>
      </c>
      <c r="W181" s="83">
        <v>44093.42851851852</v>
      </c>
      <c r="X181" s="87">
        <v>44093</v>
      </c>
      <c r="Y181" s="89" t="s">
        <v>606</v>
      </c>
      <c r="Z181" s="85" t="str">
        <f>HYPERLINK("https://twitter.com/klauzesmg/status/1307262423158722562")</f>
        <v>https://twitter.com/klauzesmg/status/1307262423158722562</v>
      </c>
      <c r="AA181" s="81"/>
      <c r="AB181" s="81"/>
      <c r="AC181" s="89" t="s">
        <v>796</v>
      </c>
      <c r="AD181" s="81"/>
      <c r="AE181" s="81" t="b">
        <v>0</v>
      </c>
      <c r="AF181" s="81">
        <v>0</v>
      </c>
      <c r="AG181" s="89" t="s">
        <v>809</v>
      </c>
      <c r="AH181" s="81" t="b">
        <v>0</v>
      </c>
      <c r="AI181" s="81" t="s">
        <v>810</v>
      </c>
      <c r="AJ181" s="81"/>
      <c r="AK181" s="89" t="s">
        <v>809</v>
      </c>
      <c r="AL181" s="81" t="b">
        <v>0</v>
      </c>
      <c r="AM181" s="81">
        <v>245</v>
      </c>
      <c r="AN181" s="89" t="s">
        <v>806</v>
      </c>
      <c r="AO181" s="81" t="s">
        <v>815</v>
      </c>
      <c r="AP181" s="81" t="b">
        <v>0</v>
      </c>
      <c r="AQ181" s="89" t="s">
        <v>806</v>
      </c>
      <c r="AR181" s="81"/>
      <c r="AS181" s="81">
        <v>1</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c r="BF181" s="49">
        <v>1</v>
      </c>
      <c r="BG181" s="50">
        <v>2.5</v>
      </c>
      <c r="BH181" s="49">
        <v>0</v>
      </c>
      <c r="BI181" s="50">
        <v>0</v>
      </c>
      <c r="BJ181" s="49">
        <v>0</v>
      </c>
      <c r="BK181" s="50">
        <v>0</v>
      </c>
      <c r="BL181" s="49">
        <v>39</v>
      </c>
      <c r="BM181" s="50">
        <v>97.5</v>
      </c>
      <c r="BN181" s="49">
        <v>40</v>
      </c>
    </row>
    <row r="182" spans="1:66" ht="15">
      <c r="A182" s="65" t="s">
        <v>412</v>
      </c>
      <c r="B182" s="65" t="s">
        <v>420</v>
      </c>
      <c r="C182" s="66" t="s">
        <v>9066</v>
      </c>
      <c r="D182" s="67">
        <v>3</v>
      </c>
      <c r="E182" s="68" t="s">
        <v>132</v>
      </c>
      <c r="F182" s="69">
        <v>35</v>
      </c>
      <c r="G182" s="66"/>
      <c r="H182" s="70"/>
      <c r="I182" s="71"/>
      <c r="J182" s="71"/>
      <c r="K182" s="35" t="s">
        <v>65</v>
      </c>
      <c r="L182" s="79">
        <v>182</v>
      </c>
      <c r="M182" s="79"/>
      <c r="N182" s="73"/>
      <c r="O182" s="81" t="s">
        <v>423</v>
      </c>
      <c r="P182" s="83">
        <v>44093.99296296296</v>
      </c>
      <c r="Q182" s="81" t="s">
        <v>425</v>
      </c>
      <c r="R182" s="85" t="str">
        <f>HYPERLINK("https://mkto.cisco.com/devnet-create.html?utm_campaign=devnetcreate21&amp;utm_source=mediabuy&amp;utm_medium=ptwitter-dn-africa")</f>
        <v>https://mkto.cisco.com/devnet-create.html?utm_campaign=devnetcreate21&amp;utm_source=mediabuy&amp;utm_medium=ptwitter-dn-africa</v>
      </c>
      <c r="S182" s="81" t="s">
        <v>427</v>
      </c>
      <c r="T182" s="81" t="s">
        <v>429</v>
      </c>
      <c r="U182" s="81"/>
      <c r="V182" s="85" t="str">
        <f>HYPERLINK("https://abs.twimg.com/sticky/default_profile_images/default_profile_normal.png")</f>
        <v>https://abs.twimg.com/sticky/default_profile_images/default_profile_normal.png</v>
      </c>
      <c r="W182" s="83">
        <v>44093.99296296296</v>
      </c>
      <c r="X182" s="87">
        <v>44093</v>
      </c>
      <c r="Y182" s="89" t="s">
        <v>607</v>
      </c>
      <c r="Z182" s="85" t="str">
        <f>HYPERLINK("https://twitter.com/nanakojo121/status/1307466972100268033")</f>
        <v>https://twitter.com/nanakojo121/status/1307466972100268033</v>
      </c>
      <c r="AA182" s="81"/>
      <c r="AB182" s="81"/>
      <c r="AC182" s="89" t="s">
        <v>797</v>
      </c>
      <c r="AD182" s="81"/>
      <c r="AE182" s="81" t="b">
        <v>0</v>
      </c>
      <c r="AF182" s="81">
        <v>0</v>
      </c>
      <c r="AG182" s="89" t="s">
        <v>809</v>
      </c>
      <c r="AH182" s="81" t="b">
        <v>0</v>
      </c>
      <c r="AI182" s="81" t="s">
        <v>810</v>
      </c>
      <c r="AJ182" s="81"/>
      <c r="AK182" s="89" t="s">
        <v>809</v>
      </c>
      <c r="AL182" s="81" t="b">
        <v>0</v>
      </c>
      <c r="AM182" s="81">
        <v>245</v>
      </c>
      <c r="AN182" s="89" t="s">
        <v>806</v>
      </c>
      <c r="AO182" s="81" t="s">
        <v>813</v>
      </c>
      <c r="AP182" s="81" t="b">
        <v>0</v>
      </c>
      <c r="AQ182" s="89" t="s">
        <v>806</v>
      </c>
      <c r="AR182" s="81"/>
      <c r="AS182" s="81">
        <v>1</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v>1</v>
      </c>
      <c r="BG182" s="50">
        <v>2.5</v>
      </c>
      <c r="BH182" s="49">
        <v>0</v>
      </c>
      <c r="BI182" s="50">
        <v>0</v>
      </c>
      <c r="BJ182" s="49">
        <v>0</v>
      </c>
      <c r="BK182" s="50">
        <v>0</v>
      </c>
      <c r="BL182" s="49">
        <v>39</v>
      </c>
      <c r="BM182" s="50">
        <v>97.5</v>
      </c>
      <c r="BN182" s="49">
        <v>40</v>
      </c>
    </row>
    <row r="183" spans="1:66" ht="15">
      <c r="A183" s="65" t="s">
        <v>413</v>
      </c>
      <c r="B183" s="65" t="s">
        <v>420</v>
      </c>
      <c r="C183" s="66" t="s">
        <v>9066</v>
      </c>
      <c r="D183" s="67">
        <v>3</v>
      </c>
      <c r="E183" s="68" t="s">
        <v>132</v>
      </c>
      <c r="F183" s="69">
        <v>35</v>
      </c>
      <c r="G183" s="66"/>
      <c r="H183" s="70"/>
      <c r="I183" s="71"/>
      <c r="J183" s="71"/>
      <c r="K183" s="35" t="s">
        <v>65</v>
      </c>
      <c r="L183" s="79">
        <v>183</v>
      </c>
      <c r="M183" s="79"/>
      <c r="N183" s="73"/>
      <c r="O183" s="81" t="s">
        <v>423</v>
      </c>
      <c r="P183" s="83">
        <v>44095.85103009259</v>
      </c>
      <c r="Q183" s="81" t="s">
        <v>425</v>
      </c>
      <c r="R183" s="85" t="str">
        <f>HYPERLINK("https://mkto.cisco.com/devnet-create.html?utm_campaign=devnetcreate21&amp;utm_source=mediabuy&amp;utm_medium=ptwitter-dn-africa")</f>
        <v>https://mkto.cisco.com/devnet-create.html?utm_campaign=devnetcreate21&amp;utm_source=mediabuy&amp;utm_medium=ptwitter-dn-africa</v>
      </c>
      <c r="S183" s="81" t="s">
        <v>427</v>
      </c>
      <c r="T183" s="81" t="s">
        <v>429</v>
      </c>
      <c r="U183" s="81"/>
      <c r="V183" s="85" t="str">
        <f>HYPERLINK("https://pbs.twimg.com/profile_images/1247819828301377536/YtMQ3UbE_normal.jpg")</f>
        <v>https://pbs.twimg.com/profile_images/1247819828301377536/YtMQ3UbE_normal.jpg</v>
      </c>
      <c r="W183" s="83">
        <v>44095.85103009259</v>
      </c>
      <c r="X183" s="87">
        <v>44095</v>
      </c>
      <c r="Y183" s="89" t="s">
        <v>608</v>
      </c>
      <c r="Z183" s="85" t="str">
        <f>HYPERLINK("https://twitter.com/okwyjohn1/status/1308140314620723200")</f>
        <v>https://twitter.com/okwyjohn1/status/1308140314620723200</v>
      </c>
      <c r="AA183" s="81"/>
      <c r="AB183" s="81"/>
      <c r="AC183" s="89" t="s">
        <v>798</v>
      </c>
      <c r="AD183" s="81"/>
      <c r="AE183" s="81" t="b">
        <v>0</v>
      </c>
      <c r="AF183" s="81">
        <v>0</v>
      </c>
      <c r="AG183" s="89" t="s">
        <v>809</v>
      </c>
      <c r="AH183" s="81" t="b">
        <v>0</v>
      </c>
      <c r="AI183" s="81" t="s">
        <v>810</v>
      </c>
      <c r="AJ183" s="81"/>
      <c r="AK183" s="89" t="s">
        <v>809</v>
      </c>
      <c r="AL183" s="81" t="b">
        <v>0</v>
      </c>
      <c r="AM183" s="81">
        <v>245</v>
      </c>
      <c r="AN183" s="89" t="s">
        <v>806</v>
      </c>
      <c r="AO183" s="81" t="s">
        <v>813</v>
      </c>
      <c r="AP183" s="81" t="b">
        <v>0</v>
      </c>
      <c r="AQ183" s="89" t="s">
        <v>806</v>
      </c>
      <c r="AR183" s="81"/>
      <c r="AS183" s="81">
        <v>1</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1</v>
      </c>
      <c r="BG183" s="50">
        <v>2.5</v>
      </c>
      <c r="BH183" s="49">
        <v>0</v>
      </c>
      <c r="BI183" s="50">
        <v>0</v>
      </c>
      <c r="BJ183" s="49">
        <v>0</v>
      </c>
      <c r="BK183" s="50">
        <v>0</v>
      </c>
      <c r="BL183" s="49">
        <v>39</v>
      </c>
      <c r="BM183" s="50">
        <v>97.5</v>
      </c>
      <c r="BN183" s="49">
        <v>40</v>
      </c>
    </row>
    <row r="184" spans="1:66" ht="15">
      <c r="A184" s="65" t="s">
        <v>414</v>
      </c>
      <c r="B184" s="65" t="s">
        <v>420</v>
      </c>
      <c r="C184" s="66" t="s">
        <v>9066</v>
      </c>
      <c r="D184" s="67">
        <v>3</v>
      </c>
      <c r="E184" s="68" t="s">
        <v>132</v>
      </c>
      <c r="F184" s="69">
        <v>35</v>
      </c>
      <c r="G184" s="66"/>
      <c r="H184" s="70"/>
      <c r="I184" s="71"/>
      <c r="J184" s="71"/>
      <c r="K184" s="35" t="s">
        <v>65</v>
      </c>
      <c r="L184" s="79">
        <v>184</v>
      </c>
      <c r="M184" s="79"/>
      <c r="N184" s="73"/>
      <c r="O184" s="81" t="s">
        <v>423</v>
      </c>
      <c r="P184" s="83">
        <v>44097.29231481482</v>
      </c>
      <c r="Q184" s="81" t="s">
        <v>425</v>
      </c>
      <c r="R184" s="85" t="str">
        <f>HYPERLINK("https://mkto.cisco.com/devnet-create.html?utm_campaign=devnetcreate21&amp;utm_source=mediabuy&amp;utm_medium=ptwitter-dn-africa")</f>
        <v>https://mkto.cisco.com/devnet-create.html?utm_campaign=devnetcreate21&amp;utm_source=mediabuy&amp;utm_medium=ptwitter-dn-africa</v>
      </c>
      <c r="S184" s="81" t="s">
        <v>427</v>
      </c>
      <c r="T184" s="81" t="s">
        <v>429</v>
      </c>
      <c r="U184" s="81"/>
      <c r="V184" s="85" t="str">
        <f>HYPERLINK("https://abs.twimg.com/sticky/default_profile_images/default_profile_normal.png")</f>
        <v>https://abs.twimg.com/sticky/default_profile_images/default_profile_normal.png</v>
      </c>
      <c r="W184" s="83">
        <v>44097.29231481482</v>
      </c>
      <c r="X184" s="87">
        <v>44097</v>
      </c>
      <c r="Y184" s="89" t="s">
        <v>609</v>
      </c>
      <c r="Z184" s="85" t="str">
        <f>HYPERLINK("https://twitter.com/stanley18544163/status/1308662619222482944")</f>
        <v>https://twitter.com/stanley18544163/status/1308662619222482944</v>
      </c>
      <c r="AA184" s="81"/>
      <c r="AB184" s="81"/>
      <c r="AC184" s="89" t="s">
        <v>799</v>
      </c>
      <c r="AD184" s="81"/>
      <c r="AE184" s="81" t="b">
        <v>0</v>
      </c>
      <c r="AF184" s="81">
        <v>0</v>
      </c>
      <c r="AG184" s="89" t="s">
        <v>809</v>
      </c>
      <c r="AH184" s="81" t="b">
        <v>0</v>
      </c>
      <c r="AI184" s="81" t="s">
        <v>810</v>
      </c>
      <c r="AJ184" s="81"/>
      <c r="AK184" s="89" t="s">
        <v>809</v>
      </c>
      <c r="AL184" s="81" t="b">
        <v>0</v>
      </c>
      <c r="AM184" s="81">
        <v>245</v>
      </c>
      <c r="AN184" s="89" t="s">
        <v>806</v>
      </c>
      <c r="AO184" s="81" t="s">
        <v>813</v>
      </c>
      <c r="AP184" s="81" t="b">
        <v>0</v>
      </c>
      <c r="AQ184" s="89" t="s">
        <v>806</v>
      </c>
      <c r="AR184" s="81"/>
      <c r="AS184" s="81">
        <v>1</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v>1</v>
      </c>
      <c r="BG184" s="50">
        <v>2.5</v>
      </c>
      <c r="BH184" s="49">
        <v>0</v>
      </c>
      <c r="BI184" s="50">
        <v>0</v>
      </c>
      <c r="BJ184" s="49">
        <v>0</v>
      </c>
      <c r="BK184" s="50">
        <v>0</v>
      </c>
      <c r="BL184" s="49">
        <v>39</v>
      </c>
      <c r="BM184" s="50">
        <v>97.5</v>
      </c>
      <c r="BN184" s="49">
        <v>40</v>
      </c>
    </row>
    <row r="185" spans="1:66" ht="15">
      <c r="A185" s="65" t="s">
        <v>415</v>
      </c>
      <c r="B185" s="65" t="s">
        <v>420</v>
      </c>
      <c r="C185" s="66" t="s">
        <v>9066</v>
      </c>
      <c r="D185" s="67">
        <v>3</v>
      </c>
      <c r="E185" s="68" t="s">
        <v>132</v>
      </c>
      <c r="F185" s="69">
        <v>35</v>
      </c>
      <c r="G185" s="66"/>
      <c r="H185" s="70"/>
      <c r="I185" s="71"/>
      <c r="J185" s="71"/>
      <c r="K185" s="35" t="s">
        <v>65</v>
      </c>
      <c r="L185" s="79">
        <v>185</v>
      </c>
      <c r="M185" s="79"/>
      <c r="N185" s="73"/>
      <c r="O185" s="81" t="s">
        <v>423</v>
      </c>
      <c r="P185" s="83">
        <v>44109.878958333335</v>
      </c>
      <c r="Q185" s="81" t="s">
        <v>425</v>
      </c>
      <c r="R185" s="85" t="str">
        <f>HYPERLINK("https://mkto.cisco.com/devnet-create.html?utm_campaign=devnetcreate21&amp;utm_source=mediabuy&amp;utm_medium=ptwitter-dn-africa")</f>
        <v>https://mkto.cisco.com/devnet-create.html?utm_campaign=devnetcreate21&amp;utm_source=mediabuy&amp;utm_medium=ptwitter-dn-africa</v>
      </c>
      <c r="S185" s="81" t="s">
        <v>427</v>
      </c>
      <c r="T185" s="81" t="s">
        <v>429</v>
      </c>
      <c r="U185" s="81"/>
      <c r="V185" s="85" t="str">
        <f>HYPERLINK("https://pbs.twimg.com/profile_images/1297461952378294273/H96LUI_v_normal.jpg")</f>
        <v>https://pbs.twimg.com/profile_images/1297461952378294273/H96LUI_v_normal.jpg</v>
      </c>
      <c r="W185" s="83">
        <v>44109.878958333335</v>
      </c>
      <c r="X185" s="87">
        <v>44109</v>
      </c>
      <c r="Y185" s="89" t="s">
        <v>610</v>
      </c>
      <c r="Z185" s="85" t="str">
        <f>HYPERLINK("https://twitter.com/braphilofficia1/status/1313223865787715585")</f>
        <v>https://twitter.com/braphilofficia1/status/1313223865787715585</v>
      </c>
      <c r="AA185" s="81"/>
      <c r="AB185" s="81"/>
      <c r="AC185" s="89" t="s">
        <v>800</v>
      </c>
      <c r="AD185" s="81"/>
      <c r="AE185" s="81" t="b">
        <v>0</v>
      </c>
      <c r="AF185" s="81">
        <v>0</v>
      </c>
      <c r="AG185" s="89" t="s">
        <v>809</v>
      </c>
      <c r="AH185" s="81" t="b">
        <v>0</v>
      </c>
      <c r="AI185" s="81" t="s">
        <v>810</v>
      </c>
      <c r="AJ185" s="81"/>
      <c r="AK185" s="89" t="s">
        <v>809</v>
      </c>
      <c r="AL185" s="81" t="b">
        <v>0</v>
      </c>
      <c r="AM185" s="81">
        <v>245</v>
      </c>
      <c r="AN185" s="89" t="s">
        <v>806</v>
      </c>
      <c r="AO185" s="81" t="s">
        <v>813</v>
      </c>
      <c r="AP185" s="81" t="b">
        <v>0</v>
      </c>
      <c r="AQ185" s="89" t="s">
        <v>806</v>
      </c>
      <c r="AR185" s="81"/>
      <c r="AS185" s="81">
        <v>1</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1</v>
      </c>
      <c r="BF185" s="49">
        <v>1</v>
      </c>
      <c r="BG185" s="50">
        <v>2.5</v>
      </c>
      <c r="BH185" s="49">
        <v>0</v>
      </c>
      <c r="BI185" s="50">
        <v>0</v>
      </c>
      <c r="BJ185" s="49">
        <v>0</v>
      </c>
      <c r="BK185" s="50">
        <v>0</v>
      </c>
      <c r="BL185" s="49">
        <v>39</v>
      </c>
      <c r="BM185" s="50">
        <v>97.5</v>
      </c>
      <c r="BN185" s="49">
        <v>40</v>
      </c>
    </row>
    <row r="186" spans="1:66" ht="15">
      <c r="A186" s="65" t="s">
        <v>416</v>
      </c>
      <c r="B186" s="65" t="s">
        <v>420</v>
      </c>
      <c r="C186" s="66" t="s">
        <v>9066</v>
      </c>
      <c r="D186" s="67">
        <v>3</v>
      </c>
      <c r="E186" s="68" t="s">
        <v>132</v>
      </c>
      <c r="F186" s="69">
        <v>35</v>
      </c>
      <c r="G186" s="66"/>
      <c r="H186" s="70"/>
      <c r="I186" s="71"/>
      <c r="J186" s="71"/>
      <c r="K186" s="35" t="s">
        <v>65</v>
      </c>
      <c r="L186" s="79">
        <v>186</v>
      </c>
      <c r="M186" s="79"/>
      <c r="N186" s="73"/>
      <c r="O186" s="81" t="s">
        <v>423</v>
      </c>
      <c r="P186" s="83">
        <v>44122.295011574075</v>
      </c>
      <c r="Q186" s="81" t="s">
        <v>425</v>
      </c>
      <c r="R186" s="85" t="str">
        <f>HYPERLINK("https://mkto.cisco.com/devnet-create.html?utm_campaign=devnetcreate21&amp;utm_source=mediabuy&amp;utm_medium=ptwitter-dn-africa")</f>
        <v>https://mkto.cisco.com/devnet-create.html?utm_campaign=devnetcreate21&amp;utm_source=mediabuy&amp;utm_medium=ptwitter-dn-africa</v>
      </c>
      <c r="S186" s="81" t="s">
        <v>427</v>
      </c>
      <c r="T186" s="81" t="s">
        <v>429</v>
      </c>
      <c r="U186" s="81"/>
      <c r="V186" s="85" t="str">
        <f>HYPERLINK("https://pbs.twimg.com/profile_images/1298548988505763840/t7W2DP4T_normal.jpg")</f>
        <v>https://pbs.twimg.com/profile_images/1298548988505763840/t7W2DP4T_normal.jpg</v>
      </c>
      <c r="W186" s="83">
        <v>44122.295011574075</v>
      </c>
      <c r="X186" s="87">
        <v>44122</v>
      </c>
      <c r="Y186" s="89" t="s">
        <v>611</v>
      </c>
      <c r="Z186" s="85" t="str">
        <f>HYPERLINK("https://twitter.com/digigrowhub1/status/1317723290077589504")</f>
        <v>https://twitter.com/digigrowhub1/status/1317723290077589504</v>
      </c>
      <c r="AA186" s="81"/>
      <c r="AB186" s="81"/>
      <c r="AC186" s="89" t="s">
        <v>801</v>
      </c>
      <c r="AD186" s="81"/>
      <c r="AE186" s="81" t="b">
        <v>0</v>
      </c>
      <c r="AF186" s="81">
        <v>0</v>
      </c>
      <c r="AG186" s="89" t="s">
        <v>809</v>
      </c>
      <c r="AH186" s="81" t="b">
        <v>0</v>
      </c>
      <c r="AI186" s="81" t="s">
        <v>810</v>
      </c>
      <c r="AJ186" s="81"/>
      <c r="AK186" s="89" t="s">
        <v>809</v>
      </c>
      <c r="AL186" s="81" t="b">
        <v>0</v>
      </c>
      <c r="AM186" s="81">
        <v>245</v>
      </c>
      <c r="AN186" s="89" t="s">
        <v>806</v>
      </c>
      <c r="AO186" s="81" t="s">
        <v>813</v>
      </c>
      <c r="AP186" s="81" t="b">
        <v>0</v>
      </c>
      <c r="AQ186" s="89" t="s">
        <v>806</v>
      </c>
      <c r="AR186" s="81"/>
      <c r="AS186" s="81">
        <v>1</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1</v>
      </c>
      <c r="BF186" s="49">
        <v>1</v>
      </c>
      <c r="BG186" s="50">
        <v>2.5</v>
      </c>
      <c r="BH186" s="49">
        <v>0</v>
      </c>
      <c r="BI186" s="50">
        <v>0</v>
      </c>
      <c r="BJ186" s="49">
        <v>0</v>
      </c>
      <c r="BK186" s="50">
        <v>0</v>
      </c>
      <c r="BL186" s="49">
        <v>39</v>
      </c>
      <c r="BM186" s="50">
        <v>97.5</v>
      </c>
      <c r="BN186" s="49">
        <v>40</v>
      </c>
    </row>
    <row r="187" spans="1:66" ht="15">
      <c r="A187" s="65" t="s">
        <v>417</v>
      </c>
      <c r="B187" s="65" t="s">
        <v>420</v>
      </c>
      <c r="C187" s="66" t="s">
        <v>9066</v>
      </c>
      <c r="D187" s="67">
        <v>3</v>
      </c>
      <c r="E187" s="68" t="s">
        <v>132</v>
      </c>
      <c r="F187" s="69">
        <v>35</v>
      </c>
      <c r="G187" s="66"/>
      <c r="H187" s="70"/>
      <c r="I187" s="71"/>
      <c r="J187" s="71"/>
      <c r="K187" s="35" t="s">
        <v>65</v>
      </c>
      <c r="L187" s="79">
        <v>187</v>
      </c>
      <c r="M187" s="79"/>
      <c r="N187" s="73"/>
      <c r="O187" s="81" t="s">
        <v>423</v>
      </c>
      <c r="P187" s="83">
        <v>44123.98059027778</v>
      </c>
      <c r="Q187" s="81" t="s">
        <v>425</v>
      </c>
      <c r="R187" s="85" t="str">
        <f>HYPERLINK("https://mkto.cisco.com/devnet-create.html?utm_campaign=devnetcreate21&amp;utm_source=mediabuy&amp;utm_medium=ptwitter-dn-africa")</f>
        <v>https://mkto.cisco.com/devnet-create.html?utm_campaign=devnetcreate21&amp;utm_source=mediabuy&amp;utm_medium=ptwitter-dn-africa</v>
      </c>
      <c r="S187" s="81" t="s">
        <v>427</v>
      </c>
      <c r="T187" s="81" t="s">
        <v>429</v>
      </c>
      <c r="U187" s="81"/>
      <c r="V187" s="85" t="str">
        <f>HYPERLINK("https://pbs.twimg.com/profile_images/917154063741063168/uo5Y1oRE_normal.jpg")</f>
        <v>https://pbs.twimg.com/profile_images/917154063741063168/uo5Y1oRE_normal.jpg</v>
      </c>
      <c r="W187" s="83">
        <v>44123.98059027778</v>
      </c>
      <c r="X187" s="87">
        <v>44123</v>
      </c>
      <c r="Y187" s="89" t="s">
        <v>612</v>
      </c>
      <c r="Z187" s="85" t="str">
        <f>HYPERLINK("https://twitter.com/adelle_gascoyne/status/1318334126810857473")</f>
        <v>https://twitter.com/adelle_gascoyne/status/1318334126810857473</v>
      </c>
      <c r="AA187" s="81"/>
      <c r="AB187" s="81"/>
      <c r="AC187" s="89" t="s">
        <v>802</v>
      </c>
      <c r="AD187" s="81"/>
      <c r="AE187" s="81" t="b">
        <v>0</v>
      </c>
      <c r="AF187" s="81">
        <v>0</v>
      </c>
      <c r="AG187" s="89" t="s">
        <v>809</v>
      </c>
      <c r="AH187" s="81" t="b">
        <v>0</v>
      </c>
      <c r="AI187" s="81" t="s">
        <v>810</v>
      </c>
      <c r="AJ187" s="81"/>
      <c r="AK187" s="89" t="s">
        <v>809</v>
      </c>
      <c r="AL187" s="81" t="b">
        <v>0</v>
      </c>
      <c r="AM187" s="81">
        <v>245</v>
      </c>
      <c r="AN187" s="89" t="s">
        <v>806</v>
      </c>
      <c r="AO187" s="81" t="s">
        <v>815</v>
      </c>
      <c r="AP187" s="81" t="b">
        <v>0</v>
      </c>
      <c r="AQ187" s="89" t="s">
        <v>806</v>
      </c>
      <c r="AR187" s="81"/>
      <c r="AS187" s="81">
        <v>1</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v>1</v>
      </c>
      <c r="BG187" s="50">
        <v>2.5</v>
      </c>
      <c r="BH187" s="49">
        <v>0</v>
      </c>
      <c r="BI187" s="50">
        <v>0</v>
      </c>
      <c r="BJ187" s="49">
        <v>0</v>
      </c>
      <c r="BK187" s="50">
        <v>0</v>
      </c>
      <c r="BL187" s="49">
        <v>39</v>
      </c>
      <c r="BM187" s="50">
        <v>97.5</v>
      </c>
      <c r="BN187" s="49">
        <v>40</v>
      </c>
    </row>
    <row r="188" spans="1:66" ht="15">
      <c r="A188" s="65" t="s">
        <v>418</v>
      </c>
      <c r="B188" s="65" t="s">
        <v>418</v>
      </c>
      <c r="C188" s="66" t="s">
        <v>9067</v>
      </c>
      <c r="D188" s="67">
        <v>3</v>
      </c>
      <c r="E188" s="68" t="s">
        <v>132</v>
      </c>
      <c r="F188" s="69">
        <v>35</v>
      </c>
      <c r="G188" s="66"/>
      <c r="H188" s="70"/>
      <c r="I188" s="71"/>
      <c r="J188" s="71"/>
      <c r="K188" s="35" t="s">
        <v>65</v>
      </c>
      <c r="L188" s="79">
        <v>188</v>
      </c>
      <c r="M188" s="79"/>
      <c r="N188" s="73"/>
      <c r="O188" s="81" t="s">
        <v>196</v>
      </c>
      <c r="P188" s="83">
        <v>44110.958344907405</v>
      </c>
      <c r="Q188" s="81" t="s">
        <v>426</v>
      </c>
      <c r="R188" s="85" t="str">
        <f>HYPERLINK("https://twitter.com/elcomerciocom/status/1313236731202809862")</f>
        <v>https://twitter.com/elcomerciocom/status/1313236731202809862</v>
      </c>
      <c r="S188" s="81" t="s">
        <v>428</v>
      </c>
      <c r="T188" s="81"/>
      <c r="U188" s="81"/>
      <c r="V188" s="85" t="str">
        <f>HYPERLINK("https://pbs.twimg.com/profile_images/1119014476970381313/mRBnmXh-_normal.jpg")</f>
        <v>https://pbs.twimg.com/profile_images/1119014476970381313/mRBnmXh-_normal.jpg</v>
      </c>
      <c r="W188" s="83">
        <v>44110.958344907405</v>
      </c>
      <c r="X188" s="87">
        <v>44110</v>
      </c>
      <c r="Y188" s="89" t="s">
        <v>613</v>
      </c>
      <c r="Z188" s="85" t="str">
        <f>HYPERLINK("https://twitter.com/danymatheuv/status/1313615021235200000")</f>
        <v>https://twitter.com/danymatheuv/status/1313615021235200000</v>
      </c>
      <c r="AA188" s="81"/>
      <c r="AB188" s="81"/>
      <c r="AC188" s="89" t="s">
        <v>803</v>
      </c>
      <c r="AD188" s="81"/>
      <c r="AE188" s="81" t="b">
        <v>0</v>
      </c>
      <c r="AF188" s="81">
        <v>0</v>
      </c>
      <c r="AG188" s="89" t="s">
        <v>809</v>
      </c>
      <c r="AH188" s="81" t="b">
        <v>1</v>
      </c>
      <c r="AI188" s="81" t="s">
        <v>811</v>
      </c>
      <c r="AJ188" s="81"/>
      <c r="AK188" s="89" t="s">
        <v>812</v>
      </c>
      <c r="AL188" s="81" t="b">
        <v>0</v>
      </c>
      <c r="AM188" s="81">
        <v>0</v>
      </c>
      <c r="AN188" s="89" t="s">
        <v>809</v>
      </c>
      <c r="AO188" s="81" t="s">
        <v>813</v>
      </c>
      <c r="AP188" s="81" t="b">
        <v>0</v>
      </c>
      <c r="AQ188" s="89" t="s">
        <v>803</v>
      </c>
      <c r="AR188" s="81"/>
      <c r="AS188" s="81">
        <v>0</v>
      </c>
      <c r="AT188" s="81">
        <v>0</v>
      </c>
      <c r="AU188" s="81"/>
      <c r="AV188" s="81"/>
      <c r="AW188" s="81"/>
      <c r="AX188" s="81"/>
      <c r="AY188" s="81"/>
      <c r="AZ188" s="81"/>
      <c r="BA188" s="81"/>
      <c r="BB188" s="81"/>
      <c r="BC188">
        <v>4</v>
      </c>
      <c r="BD188" s="80" t="str">
        <f>REPLACE(INDEX(GroupVertices[Group],MATCH(Edges[[#This Row],[Vertex 1]],GroupVertices[Vertex],0)),1,1,"")</f>
        <v>2</v>
      </c>
      <c r="BE188" s="80" t="str">
        <f>REPLACE(INDEX(GroupVertices[Group],MATCH(Edges[[#This Row],[Vertex 2]],GroupVertices[Vertex],0)),1,1,"")</f>
        <v>2</v>
      </c>
      <c r="BF188" s="49"/>
      <c r="BG188" s="50"/>
      <c r="BH188" s="49"/>
      <c r="BI188" s="50"/>
      <c r="BJ188" s="49"/>
      <c r="BK188" s="50"/>
      <c r="BL188" s="49"/>
      <c r="BM188" s="50"/>
      <c r="BN188" s="49"/>
    </row>
    <row r="189" spans="1:66" ht="15">
      <c r="A189" s="65" t="s">
        <v>418</v>
      </c>
      <c r="B189" s="65" t="s">
        <v>418</v>
      </c>
      <c r="C189" s="66" t="s">
        <v>9067</v>
      </c>
      <c r="D189" s="67">
        <v>3</v>
      </c>
      <c r="E189" s="68" t="s">
        <v>132</v>
      </c>
      <c r="F189" s="69">
        <v>35</v>
      </c>
      <c r="G189" s="66"/>
      <c r="H189" s="70"/>
      <c r="I189" s="71"/>
      <c r="J189" s="71"/>
      <c r="K189" s="35" t="s">
        <v>65</v>
      </c>
      <c r="L189" s="79">
        <v>189</v>
      </c>
      <c r="M189" s="79"/>
      <c r="N189" s="73"/>
      <c r="O189" s="81" t="s">
        <v>196</v>
      </c>
      <c r="P189" s="83">
        <v>44110.958344907405</v>
      </c>
      <c r="Q189" s="81" t="s">
        <v>426</v>
      </c>
      <c r="R189" s="85" t="str">
        <f>HYPERLINK("https://twitter.com/elcomerciocom/status/1313236731202809862")</f>
        <v>https://twitter.com/elcomerciocom/status/1313236731202809862</v>
      </c>
      <c r="S189" s="81" t="s">
        <v>428</v>
      </c>
      <c r="T189" s="81"/>
      <c r="U189" s="81"/>
      <c r="V189" s="85" t="str">
        <f>HYPERLINK("https://pbs.twimg.com/profile_images/1119014476970381313/mRBnmXh-_normal.jpg")</f>
        <v>https://pbs.twimg.com/profile_images/1119014476970381313/mRBnmXh-_normal.jpg</v>
      </c>
      <c r="W189" s="83">
        <v>44110.958344907405</v>
      </c>
      <c r="X189" s="87">
        <v>44110</v>
      </c>
      <c r="Y189" s="89" t="s">
        <v>613</v>
      </c>
      <c r="Z189" s="85" t="str">
        <f>HYPERLINK("https://twitter.com/danymatheuv/status/1313615021235200000")</f>
        <v>https://twitter.com/danymatheuv/status/1313615021235200000</v>
      </c>
      <c r="AA189" s="81"/>
      <c r="AB189" s="81"/>
      <c r="AC189" s="89" t="s">
        <v>803</v>
      </c>
      <c r="AD189" s="81"/>
      <c r="AE189" s="81" t="b">
        <v>0</v>
      </c>
      <c r="AF189" s="81">
        <v>0</v>
      </c>
      <c r="AG189" s="89" t="s">
        <v>809</v>
      </c>
      <c r="AH189" s="81" t="b">
        <v>1</v>
      </c>
      <c r="AI189" s="81" t="s">
        <v>811</v>
      </c>
      <c r="AJ189" s="81"/>
      <c r="AK189" s="89" t="s">
        <v>812</v>
      </c>
      <c r="AL189" s="81" t="b">
        <v>0</v>
      </c>
      <c r="AM189" s="81">
        <v>0</v>
      </c>
      <c r="AN189" s="89" t="s">
        <v>809</v>
      </c>
      <c r="AO189" s="81" t="s">
        <v>813</v>
      </c>
      <c r="AP189" s="81" t="b">
        <v>0</v>
      </c>
      <c r="AQ189" s="89" t="s">
        <v>803</v>
      </c>
      <c r="AR189" s="81"/>
      <c r="AS189" s="81">
        <v>0</v>
      </c>
      <c r="AT189" s="81">
        <v>0</v>
      </c>
      <c r="AU189" s="81"/>
      <c r="AV189" s="81"/>
      <c r="AW189" s="81"/>
      <c r="AX189" s="81"/>
      <c r="AY189" s="81"/>
      <c r="AZ189" s="81"/>
      <c r="BA189" s="81"/>
      <c r="BB189" s="81"/>
      <c r="BC189">
        <v>4</v>
      </c>
      <c r="BD189" s="80" t="str">
        <f>REPLACE(INDEX(GroupVertices[Group],MATCH(Edges[[#This Row],[Vertex 1]],GroupVertices[Vertex],0)),1,1,"")</f>
        <v>2</v>
      </c>
      <c r="BE189" s="80" t="str">
        <f>REPLACE(INDEX(GroupVertices[Group],MATCH(Edges[[#This Row],[Vertex 2]],GroupVertices[Vertex],0)),1,1,"")</f>
        <v>2</v>
      </c>
      <c r="BF189" s="49"/>
      <c r="BG189" s="50"/>
      <c r="BH189" s="49"/>
      <c r="BI189" s="50"/>
      <c r="BJ189" s="49"/>
      <c r="BK189" s="50"/>
      <c r="BL189" s="49"/>
      <c r="BM189" s="50"/>
      <c r="BN189" s="49"/>
    </row>
    <row r="190" spans="1:66" ht="15">
      <c r="A190" s="65" t="s">
        <v>418</v>
      </c>
      <c r="B190" s="65" t="s">
        <v>418</v>
      </c>
      <c r="C190" s="66" t="s">
        <v>9067</v>
      </c>
      <c r="D190" s="67">
        <v>3</v>
      </c>
      <c r="E190" s="68" t="s">
        <v>132</v>
      </c>
      <c r="F190" s="69">
        <v>35</v>
      </c>
      <c r="G190" s="66"/>
      <c r="H190" s="70"/>
      <c r="I190" s="71"/>
      <c r="J190" s="71"/>
      <c r="K190" s="35" t="s">
        <v>65</v>
      </c>
      <c r="L190" s="79">
        <v>190</v>
      </c>
      <c r="M190" s="79"/>
      <c r="N190" s="73"/>
      <c r="O190" s="81" t="s">
        <v>196</v>
      </c>
      <c r="P190" s="83">
        <v>44110.958344907405</v>
      </c>
      <c r="Q190" s="81" t="s">
        <v>426</v>
      </c>
      <c r="R190" s="85" t="str">
        <f>HYPERLINK("https://twitter.com/elcomerciocom/status/1313236731202809862")</f>
        <v>https://twitter.com/elcomerciocom/status/1313236731202809862</v>
      </c>
      <c r="S190" s="81" t="s">
        <v>428</v>
      </c>
      <c r="T190" s="81"/>
      <c r="U190" s="81"/>
      <c r="V190" s="85" t="str">
        <f>HYPERLINK("https://pbs.twimg.com/profile_images/1119014476970381313/mRBnmXh-_normal.jpg")</f>
        <v>https://pbs.twimg.com/profile_images/1119014476970381313/mRBnmXh-_normal.jpg</v>
      </c>
      <c r="W190" s="83">
        <v>44110.958344907405</v>
      </c>
      <c r="X190" s="87">
        <v>44110</v>
      </c>
      <c r="Y190" s="89" t="s">
        <v>613</v>
      </c>
      <c r="Z190" s="85" t="str">
        <f>HYPERLINK("https://twitter.com/danymatheuv/status/1313615021235200000")</f>
        <v>https://twitter.com/danymatheuv/status/1313615021235200000</v>
      </c>
      <c r="AA190" s="81"/>
      <c r="AB190" s="81"/>
      <c r="AC190" s="89" t="s">
        <v>803</v>
      </c>
      <c r="AD190" s="81"/>
      <c r="AE190" s="81" t="b">
        <v>0</v>
      </c>
      <c r="AF190" s="81">
        <v>0</v>
      </c>
      <c r="AG190" s="89" t="s">
        <v>809</v>
      </c>
      <c r="AH190" s="81" t="b">
        <v>1</v>
      </c>
      <c r="AI190" s="81" t="s">
        <v>811</v>
      </c>
      <c r="AJ190" s="81"/>
      <c r="AK190" s="89" t="s">
        <v>812</v>
      </c>
      <c r="AL190" s="81" t="b">
        <v>0</v>
      </c>
      <c r="AM190" s="81">
        <v>0</v>
      </c>
      <c r="AN190" s="89" t="s">
        <v>809</v>
      </c>
      <c r="AO190" s="81" t="s">
        <v>813</v>
      </c>
      <c r="AP190" s="81" t="b">
        <v>0</v>
      </c>
      <c r="AQ190" s="89" t="s">
        <v>803</v>
      </c>
      <c r="AR190" s="81"/>
      <c r="AS190" s="81">
        <v>0</v>
      </c>
      <c r="AT190" s="81">
        <v>0</v>
      </c>
      <c r="AU190" s="81"/>
      <c r="AV190" s="81"/>
      <c r="AW190" s="81"/>
      <c r="AX190" s="81"/>
      <c r="AY190" s="81"/>
      <c r="AZ190" s="81"/>
      <c r="BA190" s="81"/>
      <c r="BB190" s="81"/>
      <c r="BC190">
        <v>4</v>
      </c>
      <c r="BD190" s="80" t="str">
        <f>REPLACE(INDEX(GroupVertices[Group],MATCH(Edges[[#This Row],[Vertex 1]],GroupVertices[Vertex],0)),1,1,"")</f>
        <v>2</v>
      </c>
      <c r="BE190" s="80" t="str">
        <f>REPLACE(INDEX(GroupVertices[Group],MATCH(Edges[[#This Row],[Vertex 2]],GroupVertices[Vertex],0)),1,1,"")</f>
        <v>2</v>
      </c>
      <c r="BF190" s="49"/>
      <c r="BG190" s="50"/>
      <c r="BH190" s="49"/>
      <c r="BI190" s="50"/>
      <c r="BJ190" s="49"/>
      <c r="BK190" s="50"/>
      <c r="BL190" s="49"/>
      <c r="BM190" s="50"/>
      <c r="BN190" s="49"/>
    </row>
    <row r="191" spans="1:66" ht="15">
      <c r="A191" s="65" t="s">
        <v>418</v>
      </c>
      <c r="B191" s="65" t="s">
        <v>418</v>
      </c>
      <c r="C191" s="66" t="s">
        <v>9067</v>
      </c>
      <c r="D191" s="67">
        <v>3</v>
      </c>
      <c r="E191" s="68" t="s">
        <v>132</v>
      </c>
      <c r="F191" s="69">
        <v>35</v>
      </c>
      <c r="G191" s="66"/>
      <c r="H191" s="70"/>
      <c r="I191" s="71"/>
      <c r="J191" s="71"/>
      <c r="K191" s="35" t="s">
        <v>65</v>
      </c>
      <c r="L191" s="79">
        <v>191</v>
      </c>
      <c r="M191" s="79"/>
      <c r="N191" s="73"/>
      <c r="O191" s="81" t="s">
        <v>196</v>
      </c>
      <c r="P191" s="83">
        <v>44110.958344907405</v>
      </c>
      <c r="Q191" s="81" t="s">
        <v>426</v>
      </c>
      <c r="R191" s="85" t="str">
        <f>HYPERLINK("https://twitter.com/elcomerciocom/status/1313236731202809862")</f>
        <v>https://twitter.com/elcomerciocom/status/1313236731202809862</v>
      </c>
      <c r="S191" s="81" t="s">
        <v>428</v>
      </c>
      <c r="T191" s="81"/>
      <c r="U191" s="81"/>
      <c r="V191" s="85" t="str">
        <f>HYPERLINK("https://pbs.twimg.com/profile_images/1119014476970381313/mRBnmXh-_normal.jpg")</f>
        <v>https://pbs.twimg.com/profile_images/1119014476970381313/mRBnmXh-_normal.jpg</v>
      </c>
      <c r="W191" s="83">
        <v>44110.958344907405</v>
      </c>
      <c r="X191" s="87">
        <v>44110</v>
      </c>
      <c r="Y191" s="89" t="s">
        <v>613</v>
      </c>
      <c r="Z191" s="85" t="str">
        <f>HYPERLINK("https://twitter.com/danymatheuv/status/1313615021235200000")</f>
        <v>https://twitter.com/danymatheuv/status/1313615021235200000</v>
      </c>
      <c r="AA191" s="81"/>
      <c r="AB191" s="81"/>
      <c r="AC191" s="89" t="s">
        <v>803</v>
      </c>
      <c r="AD191" s="81"/>
      <c r="AE191" s="81" t="b">
        <v>0</v>
      </c>
      <c r="AF191" s="81">
        <v>0</v>
      </c>
      <c r="AG191" s="89" t="s">
        <v>809</v>
      </c>
      <c r="AH191" s="81" t="b">
        <v>1</v>
      </c>
      <c r="AI191" s="81" t="s">
        <v>811</v>
      </c>
      <c r="AJ191" s="81"/>
      <c r="AK191" s="89" t="s">
        <v>812</v>
      </c>
      <c r="AL191" s="81" t="b">
        <v>0</v>
      </c>
      <c r="AM191" s="81">
        <v>0</v>
      </c>
      <c r="AN191" s="89" t="s">
        <v>809</v>
      </c>
      <c r="AO191" s="81" t="s">
        <v>813</v>
      </c>
      <c r="AP191" s="81" t="b">
        <v>0</v>
      </c>
      <c r="AQ191" s="89" t="s">
        <v>803</v>
      </c>
      <c r="AR191" s="81"/>
      <c r="AS191" s="81">
        <v>0</v>
      </c>
      <c r="AT191" s="81">
        <v>0</v>
      </c>
      <c r="AU191" s="81"/>
      <c r="AV191" s="81"/>
      <c r="AW191" s="81"/>
      <c r="AX191" s="81"/>
      <c r="AY191" s="81"/>
      <c r="AZ191" s="81"/>
      <c r="BA191" s="81"/>
      <c r="BB191" s="81"/>
      <c r="BC191">
        <v>4</v>
      </c>
      <c r="BD191" s="80" t="str">
        <f>REPLACE(INDEX(GroupVertices[Group],MATCH(Edges[[#This Row],[Vertex 1]],GroupVertices[Vertex],0)),1,1,"")</f>
        <v>2</v>
      </c>
      <c r="BE191" s="80" t="str">
        <f>REPLACE(INDEX(GroupVertices[Group],MATCH(Edges[[#This Row],[Vertex 2]],GroupVertices[Vertex],0)),1,1,"")</f>
        <v>2</v>
      </c>
      <c r="BF191" s="49">
        <v>0</v>
      </c>
      <c r="BG191" s="50">
        <v>0</v>
      </c>
      <c r="BH191" s="49">
        <v>0</v>
      </c>
      <c r="BI191" s="50">
        <v>0</v>
      </c>
      <c r="BJ191" s="49">
        <v>0</v>
      </c>
      <c r="BK191" s="50">
        <v>0</v>
      </c>
      <c r="BL191" s="49">
        <v>38</v>
      </c>
      <c r="BM191" s="50">
        <v>100</v>
      </c>
      <c r="BN191" s="49">
        <v>38</v>
      </c>
    </row>
    <row r="192" spans="1:66" ht="15">
      <c r="A192" s="65" t="s">
        <v>419</v>
      </c>
      <c r="B192" s="65" t="s">
        <v>420</v>
      </c>
      <c r="C192" s="66" t="s">
        <v>9066</v>
      </c>
      <c r="D192" s="67">
        <v>3</v>
      </c>
      <c r="E192" s="68" t="s">
        <v>132</v>
      </c>
      <c r="F192" s="69">
        <v>35</v>
      </c>
      <c r="G192" s="66"/>
      <c r="H192" s="70"/>
      <c r="I192" s="71"/>
      <c r="J192" s="71"/>
      <c r="K192" s="35" t="s">
        <v>65</v>
      </c>
      <c r="L192" s="79">
        <v>192</v>
      </c>
      <c r="M192" s="79"/>
      <c r="N192" s="73"/>
      <c r="O192" s="81" t="s">
        <v>423</v>
      </c>
      <c r="P192" s="83">
        <v>44117.123032407406</v>
      </c>
      <c r="Q192" s="81" t="s">
        <v>424</v>
      </c>
      <c r="R192" s="85" t="str">
        <f>HYPERLINK("https://developer.cisco.com/devnetcreate/2020?utm_campaign=devnetcreate21&amp;utm_source=mediabuy&amp;utm_medium=mediabuy-devvie")</f>
        <v>https://developer.cisco.com/devnetcreate/2020?utm_campaign=devnetcreate21&amp;utm_source=mediabuy&amp;utm_medium=mediabuy-devvie</v>
      </c>
      <c r="S192" s="81" t="s">
        <v>427</v>
      </c>
      <c r="T192" s="81" t="s">
        <v>429</v>
      </c>
      <c r="U192" s="81"/>
      <c r="V192" s="85" t="str">
        <f>HYPERLINK("https://pbs.twimg.com/profile_images/1318163072465338369/zYQ27EQb_normal.jpg")</f>
        <v>https://pbs.twimg.com/profile_images/1318163072465338369/zYQ27EQb_normal.jpg</v>
      </c>
      <c r="W192" s="83">
        <v>44117.123032407406</v>
      </c>
      <c r="X192" s="87">
        <v>44117</v>
      </c>
      <c r="Y192" s="89" t="s">
        <v>614</v>
      </c>
      <c r="Z192" s="85" t="str">
        <f>HYPERLINK("https://twitter.com/bangtanjc/status/1315849028664320000")</f>
        <v>https://twitter.com/bangtanjc/status/1315849028664320000</v>
      </c>
      <c r="AA192" s="81"/>
      <c r="AB192" s="81"/>
      <c r="AC192" s="89" t="s">
        <v>804</v>
      </c>
      <c r="AD192" s="81"/>
      <c r="AE192" s="81" t="b">
        <v>0</v>
      </c>
      <c r="AF192" s="81">
        <v>0</v>
      </c>
      <c r="AG192" s="89" t="s">
        <v>809</v>
      </c>
      <c r="AH192" s="81" t="b">
        <v>0</v>
      </c>
      <c r="AI192" s="81" t="s">
        <v>810</v>
      </c>
      <c r="AJ192" s="81"/>
      <c r="AK192" s="89" t="s">
        <v>809</v>
      </c>
      <c r="AL192" s="81" t="b">
        <v>0</v>
      </c>
      <c r="AM192" s="81">
        <v>287</v>
      </c>
      <c r="AN192" s="89" t="s">
        <v>805</v>
      </c>
      <c r="AO192" s="81" t="s">
        <v>815</v>
      </c>
      <c r="AP192" s="81" t="b">
        <v>0</v>
      </c>
      <c r="AQ192" s="89" t="s">
        <v>805</v>
      </c>
      <c r="AR192" s="81"/>
      <c r="AS192" s="81">
        <v>0</v>
      </c>
      <c r="AT192" s="81">
        <v>0</v>
      </c>
      <c r="AU192" s="81"/>
      <c r="AV192" s="81"/>
      <c r="AW192" s="81"/>
      <c r="AX192" s="81"/>
      <c r="AY192" s="81"/>
      <c r="AZ192" s="81"/>
      <c r="BA192" s="81"/>
      <c r="BB192" s="81"/>
      <c r="BC192">
        <v>1</v>
      </c>
      <c r="BD192" s="80" t="str">
        <f>REPLACE(INDEX(GroupVertices[Group],MATCH(Edges[[#This Row],[Vertex 1]],GroupVertices[Vertex],0)),1,1,"")</f>
        <v>1</v>
      </c>
      <c r="BE192" s="80" t="str">
        <f>REPLACE(INDEX(GroupVertices[Group],MATCH(Edges[[#This Row],[Vertex 2]],GroupVertices[Vertex],0)),1,1,"")</f>
        <v>1</v>
      </c>
      <c r="BF192" s="49">
        <v>2</v>
      </c>
      <c r="BG192" s="50">
        <v>4.545454545454546</v>
      </c>
      <c r="BH192" s="49">
        <v>0</v>
      </c>
      <c r="BI192" s="50">
        <v>0</v>
      </c>
      <c r="BJ192" s="49">
        <v>0</v>
      </c>
      <c r="BK192" s="50">
        <v>0</v>
      </c>
      <c r="BL192" s="49">
        <v>42</v>
      </c>
      <c r="BM192" s="50">
        <v>95.45454545454545</v>
      </c>
      <c r="BN192" s="49">
        <v>44</v>
      </c>
    </row>
    <row r="193" spans="1:66" ht="15">
      <c r="A193" s="65" t="s">
        <v>420</v>
      </c>
      <c r="B193" s="65" t="s">
        <v>420</v>
      </c>
      <c r="C193" s="66" t="s">
        <v>9067</v>
      </c>
      <c r="D193" s="67">
        <v>3</v>
      </c>
      <c r="E193" s="68" t="s">
        <v>132</v>
      </c>
      <c r="F193" s="69">
        <v>35</v>
      </c>
      <c r="G193" s="66"/>
      <c r="H193" s="70"/>
      <c r="I193" s="71"/>
      <c r="J193" s="71"/>
      <c r="K193" s="35" t="s">
        <v>65</v>
      </c>
      <c r="L193" s="79">
        <v>193</v>
      </c>
      <c r="M193" s="79"/>
      <c r="N193" s="73"/>
      <c r="O193" s="81" t="s">
        <v>196</v>
      </c>
      <c r="P193" s="83">
        <v>44117.00408564815</v>
      </c>
      <c r="Q193" s="81" t="s">
        <v>424</v>
      </c>
      <c r="R193" s="85" t="str">
        <f>HYPERLINK("https://developer.cisco.com/devnetcreate/2020?utm_campaign=devnetcreate21&amp;utm_source=mediabuy&amp;utm_medium=mediabuy-devvie")</f>
        <v>https://developer.cisco.com/devnetcreate/2020?utm_campaign=devnetcreate21&amp;utm_source=mediabuy&amp;utm_medium=mediabuy-devvie</v>
      </c>
      <c r="S193" s="81" t="s">
        <v>427</v>
      </c>
      <c r="T193" s="81" t="s">
        <v>429</v>
      </c>
      <c r="U193" s="81"/>
      <c r="V193" s="85" t="str">
        <f>HYPERLINK("https://pbs.twimg.com/profile_images/1298087092170313728/Pewn1V87_normal.jpg")</f>
        <v>https://pbs.twimg.com/profile_images/1298087092170313728/Pewn1V87_normal.jpg</v>
      </c>
      <c r="W193" s="83">
        <v>44117.00408564815</v>
      </c>
      <c r="X193" s="87">
        <v>44117</v>
      </c>
      <c r="Y193" s="89" t="s">
        <v>615</v>
      </c>
      <c r="Z193" s="85" t="str">
        <f>HYPERLINK("https://twitter.com/ciscodevnet/status/1315805924636815360")</f>
        <v>https://twitter.com/ciscodevnet/status/1315805924636815360</v>
      </c>
      <c r="AA193" s="81"/>
      <c r="AB193" s="81"/>
      <c r="AC193" s="89" t="s">
        <v>805</v>
      </c>
      <c r="AD193" s="81"/>
      <c r="AE193" s="81" t="b">
        <v>0</v>
      </c>
      <c r="AF193" s="81">
        <v>5592</v>
      </c>
      <c r="AG193" s="89" t="s">
        <v>809</v>
      </c>
      <c r="AH193" s="81" t="b">
        <v>0</v>
      </c>
      <c r="AI193" s="81" t="s">
        <v>810</v>
      </c>
      <c r="AJ193" s="81"/>
      <c r="AK193" s="89" t="s">
        <v>809</v>
      </c>
      <c r="AL193" s="81" t="b">
        <v>0</v>
      </c>
      <c r="AM193" s="81">
        <v>287</v>
      </c>
      <c r="AN193" s="89" t="s">
        <v>809</v>
      </c>
      <c r="AO193" s="81" t="s">
        <v>817</v>
      </c>
      <c r="AP193" s="81" t="b">
        <v>0</v>
      </c>
      <c r="AQ193" s="89" t="s">
        <v>805</v>
      </c>
      <c r="AR193" s="81" t="s">
        <v>423</v>
      </c>
      <c r="AS193" s="81">
        <v>0</v>
      </c>
      <c r="AT193" s="81">
        <v>0</v>
      </c>
      <c r="AU193" s="81"/>
      <c r="AV193" s="81"/>
      <c r="AW193" s="81"/>
      <c r="AX193" s="81"/>
      <c r="AY193" s="81"/>
      <c r="AZ193" s="81"/>
      <c r="BA193" s="81"/>
      <c r="BB193" s="81"/>
      <c r="BC193">
        <v>2</v>
      </c>
      <c r="BD193" s="80" t="str">
        <f>REPLACE(INDEX(GroupVertices[Group],MATCH(Edges[[#This Row],[Vertex 1]],GroupVertices[Vertex],0)),1,1,"")</f>
        <v>1</v>
      </c>
      <c r="BE193" s="80" t="str">
        <f>REPLACE(INDEX(GroupVertices[Group],MATCH(Edges[[#This Row],[Vertex 2]],GroupVertices[Vertex],0)),1,1,"")</f>
        <v>1</v>
      </c>
      <c r="BF193" s="49">
        <v>2</v>
      </c>
      <c r="BG193" s="50">
        <v>4.545454545454546</v>
      </c>
      <c r="BH193" s="49">
        <v>0</v>
      </c>
      <c r="BI193" s="50">
        <v>0</v>
      </c>
      <c r="BJ193" s="49">
        <v>0</v>
      </c>
      <c r="BK193" s="50">
        <v>0</v>
      </c>
      <c r="BL193" s="49">
        <v>42</v>
      </c>
      <c r="BM193" s="50">
        <v>95.45454545454545</v>
      </c>
      <c r="BN193" s="49">
        <v>44</v>
      </c>
    </row>
    <row r="194" spans="1:66" ht="15">
      <c r="A194" s="65" t="s">
        <v>420</v>
      </c>
      <c r="B194" s="65" t="s">
        <v>420</v>
      </c>
      <c r="C194" s="66" t="s">
        <v>9067</v>
      </c>
      <c r="D194" s="67">
        <v>3</v>
      </c>
      <c r="E194" s="68" t="s">
        <v>132</v>
      </c>
      <c r="F194" s="69">
        <v>35</v>
      </c>
      <c r="G194" s="66"/>
      <c r="H194" s="70"/>
      <c r="I194" s="71"/>
      <c r="J194" s="71"/>
      <c r="K194" s="35" t="s">
        <v>65</v>
      </c>
      <c r="L194" s="79">
        <v>194</v>
      </c>
      <c r="M194" s="79"/>
      <c r="N194" s="73"/>
      <c r="O194" s="81" t="s">
        <v>196</v>
      </c>
      <c r="P194" s="83">
        <v>44088.18664351852</v>
      </c>
      <c r="Q194" s="81" t="s">
        <v>425</v>
      </c>
      <c r="R194" s="85" t="str">
        <f>HYPERLINK("https://mkto.cisco.com/devnet-create.html?utm_campaign=devnetcreate21&amp;utm_source=mediabuy&amp;utm_medium=ptwitter-dn-africa")</f>
        <v>https://mkto.cisco.com/devnet-create.html?utm_campaign=devnetcreate21&amp;utm_source=mediabuy&amp;utm_medium=ptwitter-dn-africa</v>
      </c>
      <c r="S194" s="81" t="s">
        <v>427</v>
      </c>
      <c r="T194" s="81" t="s">
        <v>429</v>
      </c>
      <c r="U194" s="81"/>
      <c r="V194" s="85" t="str">
        <f>HYPERLINK("https://pbs.twimg.com/profile_images/1298087092170313728/Pewn1V87_normal.jpg")</f>
        <v>https://pbs.twimg.com/profile_images/1298087092170313728/Pewn1V87_normal.jpg</v>
      </c>
      <c r="W194" s="83">
        <v>44088.18664351852</v>
      </c>
      <c r="X194" s="87">
        <v>44088</v>
      </c>
      <c r="Y194" s="89" t="s">
        <v>616</v>
      </c>
      <c r="Z194" s="85" t="str">
        <f>HYPERLINK("https://twitter.com/ciscodevnet/status/1305362832213651456")</f>
        <v>https://twitter.com/ciscodevnet/status/1305362832213651456</v>
      </c>
      <c r="AA194" s="81"/>
      <c r="AB194" s="81"/>
      <c r="AC194" s="89" t="s">
        <v>806</v>
      </c>
      <c r="AD194" s="81"/>
      <c r="AE194" s="81" t="b">
        <v>0</v>
      </c>
      <c r="AF194" s="81">
        <v>5243</v>
      </c>
      <c r="AG194" s="89" t="s">
        <v>809</v>
      </c>
      <c r="AH194" s="81" t="b">
        <v>0</v>
      </c>
      <c r="AI194" s="81" t="s">
        <v>810</v>
      </c>
      <c r="AJ194" s="81"/>
      <c r="AK194" s="89" t="s">
        <v>809</v>
      </c>
      <c r="AL194" s="81" t="b">
        <v>0</v>
      </c>
      <c r="AM194" s="81">
        <v>245</v>
      </c>
      <c r="AN194" s="89" t="s">
        <v>809</v>
      </c>
      <c r="AO194" s="81" t="s">
        <v>817</v>
      </c>
      <c r="AP194" s="81" t="b">
        <v>0</v>
      </c>
      <c r="AQ194" s="89" t="s">
        <v>806</v>
      </c>
      <c r="AR194" s="81" t="s">
        <v>423</v>
      </c>
      <c r="AS194" s="81">
        <v>0</v>
      </c>
      <c r="AT194" s="81">
        <v>0</v>
      </c>
      <c r="AU194" s="81"/>
      <c r="AV194" s="81"/>
      <c r="AW194" s="81"/>
      <c r="AX194" s="81"/>
      <c r="AY194" s="81"/>
      <c r="AZ194" s="81"/>
      <c r="BA194" s="81"/>
      <c r="BB194" s="81"/>
      <c r="BC194">
        <v>2</v>
      </c>
      <c r="BD194" s="80" t="str">
        <f>REPLACE(INDEX(GroupVertices[Group],MATCH(Edges[[#This Row],[Vertex 1]],GroupVertices[Vertex],0)),1,1,"")</f>
        <v>1</v>
      </c>
      <c r="BE194" s="80" t="str">
        <f>REPLACE(INDEX(GroupVertices[Group],MATCH(Edges[[#This Row],[Vertex 2]],GroupVertices[Vertex],0)),1,1,"")</f>
        <v>1</v>
      </c>
      <c r="BF194" s="49">
        <v>1</v>
      </c>
      <c r="BG194" s="50">
        <v>2.5</v>
      </c>
      <c r="BH194" s="49">
        <v>0</v>
      </c>
      <c r="BI194" s="50">
        <v>0</v>
      </c>
      <c r="BJ194" s="49">
        <v>0</v>
      </c>
      <c r="BK194" s="50">
        <v>0</v>
      </c>
      <c r="BL194" s="49">
        <v>39</v>
      </c>
      <c r="BM194" s="50">
        <v>97.5</v>
      </c>
      <c r="BN194" s="49">
        <v>40</v>
      </c>
    </row>
    <row r="195" spans="1:66" ht="15">
      <c r="A195" s="65" t="s">
        <v>421</v>
      </c>
      <c r="B195" s="65" t="s">
        <v>420</v>
      </c>
      <c r="C195" s="66" t="s">
        <v>9066</v>
      </c>
      <c r="D195" s="67">
        <v>3</v>
      </c>
      <c r="E195" s="68" t="s">
        <v>132</v>
      </c>
      <c r="F195" s="69">
        <v>35</v>
      </c>
      <c r="G195" s="66"/>
      <c r="H195" s="70"/>
      <c r="I195" s="71"/>
      <c r="J195" s="71"/>
      <c r="K195" s="35" t="s">
        <v>65</v>
      </c>
      <c r="L195" s="79">
        <v>195</v>
      </c>
      <c r="M195" s="79"/>
      <c r="N195" s="73"/>
      <c r="O195" s="81" t="s">
        <v>423</v>
      </c>
      <c r="P195" s="83">
        <v>44088.76642361111</v>
      </c>
      <c r="Q195" s="81" t="s">
        <v>425</v>
      </c>
      <c r="R195" s="85" t="str">
        <f>HYPERLINK("https://mkto.cisco.com/devnet-create.html?utm_campaign=devnetcreate21&amp;utm_source=mediabuy&amp;utm_medium=ptwitter-dn-africa")</f>
        <v>https://mkto.cisco.com/devnet-create.html?utm_campaign=devnetcreate21&amp;utm_source=mediabuy&amp;utm_medium=ptwitter-dn-africa</v>
      </c>
      <c r="S195" s="81" t="s">
        <v>427</v>
      </c>
      <c r="T195" s="81" t="s">
        <v>429</v>
      </c>
      <c r="U195" s="81"/>
      <c r="V195" s="85" t="str">
        <f>HYPERLINK("https://pbs.twimg.com/profile_images/1228422543666753541/C5Nkdcxv_normal.jpg")</f>
        <v>https://pbs.twimg.com/profile_images/1228422543666753541/C5Nkdcxv_normal.jpg</v>
      </c>
      <c r="W195" s="83">
        <v>44088.76642361111</v>
      </c>
      <c r="X195" s="87">
        <v>44088</v>
      </c>
      <c r="Y195" s="89" t="s">
        <v>617</v>
      </c>
      <c r="Z195" s="85" t="str">
        <f>HYPERLINK("https://twitter.com/mohamedsalatba5/status/1305572940055040000")</f>
        <v>https://twitter.com/mohamedsalatba5/status/1305572940055040000</v>
      </c>
      <c r="AA195" s="81"/>
      <c r="AB195" s="81"/>
      <c r="AC195" s="89" t="s">
        <v>807</v>
      </c>
      <c r="AD195" s="81"/>
      <c r="AE195" s="81" t="b">
        <v>0</v>
      </c>
      <c r="AF195" s="81">
        <v>0</v>
      </c>
      <c r="AG195" s="89" t="s">
        <v>809</v>
      </c>
      <c r="AH195" s="81" t="b">
        <v>0</v>
      </c>
      <c r="AI195" s="81" t="s">
        <v>810</v>
      </c>
      <c r="AJ195" s="81"/>
      <c r="AK195" s="89" t="s">
        <v>809</v>
      </c>
      <c r="AL195" s="81" t="b">
        <v>0</v>
      </c>
      <c r="AM195" s="81">
        <v>245</v>
      </c>
      <c r="AN195" s="89" t="s">
        <v>806</v>
      </c>
      <c r="AO195" s="81" t="s">
        <v>813</v>
      </c>
      <c r="AP195" s="81" t="b">
        <v>0</v>
      </c>
      <c r="AQ195" s="89" t="s">
        <v>806</v>
      </c>
      <c r="AR195" s="81"/>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v>1</v>
      </c>
      <c r="BG195" s="50">
        <v>2.5</v>
      </c>
      <c r="BH195" s="49">
        <v>0</v>
      </c>
      <c r="BI195" s="50">
        <v>0</v>
      </c>
      <c r="BJ195" s="49">
        <v>0</v>
      </c>
      <c r="BK195" s="50">
        <v>0</v>
      </c>
      <c r="BL195" s="49">
        <v>39</v>
      </c>
      <c r="BM195" s="50">
        <v>97.5</v>
      </c>
      <c r="BN195" s="49">
        <v>40</v>
      </c>
    </row>
    <row r="196" spans="1:54" ht="15">
      <c r="A196" s="107"/>
      <c r="B196" s="107"/>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ErrorMessage="1" sqref="N2:N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Color" prompt="To select an optional edge color, right-click and select Select Color on the right-click menu." sqref="C3:C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Opacity" prompt="Enter an optional edge opacity between 0 (transparent) and 100 (opaque)." errorTitle="Invalid Edge Opacity" error="The optional edge opacity must be a whole number between 0 and 10." sqref="F3:F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showErrorMessage="1" promptTitle="Vertex 1 Name" prompt="Enter the name of the edge's first vertex." sqref="A3:A195"/>
    <dataValidation allowBlank="1" showInputMessage="1" showErrorMessage="1" promptTitle="Vertex 2 Name" prompt="Enter the name of the edge's second vertex." sqref="B3:B195"/>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AECEE-CD36-4548-9D4C-FDB14AF64494}">
  <dimension ref="A1:C711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1567</v>
      </c>
      <c r="B1" s="13" t="s">
        <v>1482</v>
      </c>
      <c r="C1" s="13" t="s">
        <v>208</v>
      </c>
    </row>
    <row r="2" spans="1:3" ht="15">
      <c r="A2" s="80" t="s">
        <v>421</v>
      </c>
      <c r="B2" s="80" t="s">
        <v>1568</v>
      </c>
      <c r="C2" s="88" t="s">
        <v>807</v>
      </c>
    </row>
    <row r="3" spans="1:3" ht="15">
      <c r="A3" s="81" t="s">
        <v>421</v>
      </c>
      <c r="B3" s="80" t="s">
        <v>1569</v>
      </c>
      <c r="C3" s="88" t="s">
        <v>807</v>
      </c>
    </row>
    <row r="4" spans="1:3" ht="15">
      <c r="A4" s="81" t="s">
        <v>421</v>
      </c>
      <c r="B4" s="80" t="s">
        <v>1498</v>
      </c>
      <c r="C4" s="88" t="s">
        <v>807</v>
      </c>
    </row>
    <row r="5" spans="1:3" ht="15">
      <c r="A5" s="81" t="s">
        <v>421</v>
      </c>
      <c r="B5" s="80" t="s">
        <v>1570</v>
      </c>
      <c r="C5" s="88" t="s">
        <v>807</v>
      </c>
    </row>
    <row r="6" spans="1:3" ht="15">
      <c r="A6" s="81" t="s">
        <v>421</v>
      </c>
      <c r="B6" s="80" t="s">
        <v>1571</v>
      </c>
      <c r="C6" s="88" t="s">
        <v>807</v>
      </c>
    </row>
    <row r="7" spans="1:3" ht="15">
      <c r="A7" s="81" t="s">
        <v>421</v>
      </c>
      <c r="B7" s="80" t="s">
        <v>1572</v>
      </c>
      <c r="C7" s="88" t="s">
        <v>807</v>
      </c>
    </row>
    <row r="8" spans="1:3" ht="15">
      <c r="A8" s="81" t="s">
        <v>421</v>
      </c>
      <c r="B8" s="80">
        <v>21</v>
      </c>
      <c r="C8" s="88" t="s">
        <v>807</v>
      </c>
    </row>
    <row r="9" spans="1:3" ht="15">
      <c r="A9" s="81" t="s">
        <v>421</v>
      </c>
      <c r="B9" s="80" t="s">
        <v>1491</v>
      </c>
      <c r="C9" s="88" t="s">
        <v>807</v>
      </c>
    </row>
    <row r="10" spans="1:3" ht="15">
      <c r="A10" s="81" t="s">
        <v>421</v>
      </c>
      <c r="B10" s="80" t="s">
        <v>1499</v>
      </c>
      <c r="C10" s="88" t="s">
        <v>807</v>
      </c>
    </row>
    <row r="11" spans="1:3" ht="15">
      <c r="A11" s="81" t="s">
        <v>421</v>
      </c>
      <c r="B11" s="80" t="s">
        <v>1500</v>
      </c>
      <c r="C11" s="88" t="s">
        <v>807</v>
      </c>
    </row>
    <row r="12" spans="1:3" ht="15">
      <c r="A12" s="81" t="s">
        <v>421</v>
      </c>
      <c r="B12" s="80" t="s">
        <v>1501</v>
      </c>
      <c r="C12" s="88" t="s">
        <v>807</v>
      </c>
    </row>
    <row r="13" spans="1:3" ht="15">
      <c r="A13" s="81" t="s">
        <v>421</v>
      </c>
      <c r="B13" s="80" t="s">
        <v>1502</v>
      </c>
      <c r="C13" s="88" t="s">
        <v>807</v>
      </c>
    </row>
    <row r="14" spans="1:3" ht="15">
      <c r="A14" s="81" t="s">
        <v>421</v>
      </c>
      <c r="B14" s="80" t="s">
        <v>1573</v>
      </c>
      <c r="C14" s="88" t="s">
        <v>807</v>
      </c>
    </row>
    <row r="15" spans="1:3" ht="15">
      <c r="A15" s="81" t="s">
        <v>421</v>
      </c>
      <c r="B15" s="80" t="s">
        <v>1574</v>
      </c>
      <c r="C15" s="88" t="s">
        <v>807</v>
      </c>
    </row>
    <row r="16" spans="1:3" ht="15">
      <c r="A16" s="81" t="s">
        <v>421</v>
      </c>
      <c r="B16" s="80" t="s">
        <v>1575</v>
      </c>
      <c r="C16" s="88" t="s">
        <v>807</v>
      </c>
    </row>
    <row r="17" spans="1:3" ht="15">
      <c r="A17" s="81" t="s">
        <v>421</v>
      </c>
      <c r="B17" s="80" t="s">
        <v>1504</v>
      </c>
      <c r="C17" s="88" t="s">
        <v>807</v>
      </c>
    </row>
    <row r="18" spans="1:3" ht="15">
      <c r="A18" s="81" t="s">
        <v>421</v>
      </c>
      <c r="B18" s="80" t="s">
        <v>1576</v>
      </c>
      <c r="C18" s="88" t="s">
        <v>807</v>
      </c>
    </row>
    <row r="19" spans="1:3" ht="15">
      <c r="A19" s="81" t="s">
        <v>421</v>
      </c>
      <c r="B19" s="80" t="s">
        <v>1577</v>
      </c>
      <c r="C19" s="88" t="s">
        <v>807</v>
      </c>
    </row>
    <row r="20" spans="1:3" ht="15">
      <c r="A20" s="81" t="s">
        <v>421</v>
      </c>
      <c r="B20" s="80" t="s">
        <v>1578</v>
      </c>
      <c r="C20" s="88" t="s">
        <v>807</v>
      </c>
    </row>
    <row r="21" spans="1:3" ht="15">
      <c r="A21" s="81" t="s">
        <v>421</v>
      </c>
      <c r="B21" s="80" t="s">
        <v>1579</v>
      </c>
      <c r="C21" s="88" t="s">
        <v>807</v>
      </c>
    </row>
    <row r="22" spans="1:3" ht="15">
      <c r="A22" s="81" t="s">
        <v>421</v>
      </c>
      <c r="B22" s="80" t="s">
        <v>1580</v>
      </c>
      <c r="C22" s="88" t="s">
        <v>807</v>
      </c>
    </row>
    <row r="23" spans="1:3" ht="15">
      <c r="A23" s="81" t="s">
        <v>421</v>
      </c>
      <c r="B23" s="80" t="s">
        <v>1581</v>
      </c>
      <c r="C23" s="88" t="s">
        <v>807</v>
      </c>
    </row>
    <row r="24" spans="1:3" ht="15">
      <c r="A24" s="81" t="s">
        <v>421</v>
      </c>
      <c r="B24" s="80" t="s">
        <v>1582</v>
      </c>
      <c r="C24" s="88" t="s">
        <v>807</v>
      </c>
    </row>
    <row r="25" spans="1:3" ht="15">
      <c r="A25" s="81" t="s">
        <v>421</v>
      </c>
      <c r="B25" s="80" t="s">
        <v>1583</v>
      </c>
      <c r="C25" s="88" t="s">
        <v>807</v>
      </c>
    </row>
    <row r="26" spans="1:3" ht="15">
      <c r="A26" s="81" t="s">
        <v>421</v>
      </c>
      <c r="B26" s="80" t="s">
        <v>1584</v>
      </c>
      <c r="C26" s="88" t="s">
        <v>807</v>
      </c>
    </row>
    <row r="27" spans="1:3" ht="15">
      <c r="A27" s="81" t="s">
        <v>421</v>
      </c>
      <c r="B27" s="80" t="s">
        <v>1585</v>
      </c>
      <c r="C27" s="88" t="s">
        <v>807</v>
      </c>
    </row>
    <row r="28" spans="1:3" ht="15">
      <c r="A28" s="81" t="s">
        <v>421</v>
      </c>
      <c r="B28" s="80" t="s">
        <v>1586</v>
      </c>
      <c r="C28" s="88" t="s">
        <v>807</v>
      </c>
    </row>
    <row r="29" spans="1:3" ht="15">
      <c r="A29" s="81" t="s">
        <v>421</v>
      </c>
      <c r="B29" s="80" t="s">
        <v>1492</v>
      </c>
      <c r="C29" s="88" t="s">
        <v>807</v>
      </c>
    </row>
    <row r="30" spans="1:3" ht="15">
      <c r="A30" s="81" t="s">
        <v>421</v>
      </c>
      <c r="B30" s="80" t="s">
        <v>1587</v>
      </c>
      <c r="C30" s="88" t="s">
        <v>807</v>
      </c>
    </row>
    <row r="31" spans="1:3" ht="15">
      <c r="A31" s="81" t="s">
        <v>421</v>
      </c>
      <c r="B31" s="80" t="s">
        <v>1588</v>
      </c>
      <c r="C31" s="88" t="s">
        <v>807</v>
      </c>
    </row>
    <row r="32" spans="1:3" ht="15">
      <c r="A32" s="81" t="s">
        <v>421</v>
      </c>
      <c r="B32" s="80" t="s">
        <v>1512</v>
      </c>
      <c r="C32" s="88" t="s">
        <v>807</v>
      </c>
    </row>
    <row r="33" spans="1:3" ht="15">
      <c r="A33" s="81" t="s">
        <v>421</v>
      </c>
      <c r="B33" s="80" t="s">
        <v>1513</v>
      </c>
      <c r="C33" s="88" t="s">
        <v>807</v>
      </c>
    </row>
    <row r="34" spans="1:3" ht="15">
      <c r="A34" s="81" t="s">
        <v>421</v>
      </c>
      <c r="B34" s="80" t="s">
        <v>1589</v>
      </c>
      <c r="C34" s="88" t="s">
        <v>807</v>
      </c>
    </row>
    <row r="35" spans="1:3" ht="15">
      <c r="A35" s="81" t="s">
        <v>421</v>
      </c>
      <c r="B35" s="80" t="s">
        <v>1590</v>
      </c>
      <c r="C35" s="88" t="s">
        <v>807</v>
      </c>
    </row>
    <row r="36" spans="1:3" ht="15">
      <c r="A36" s="81" t="s">
        <v>421</v>
      </c>
      <c r="B36" s="80" t="s">
        <v>1514</v>
      </c>
      <c r="C36" s="88" t="s">
        <v>807</v>
      </c>
    </row>
    <row r="37" spans="1:3" ht="15">
      <c r="A37" s="81" t="s">
        <v>421</v>
      </c>
      <c r="B37" s="80" t="s">
        <v>1515</v>
      </c>
      <c r="C37" s="88" t="s">
        <v>807</v>
      </c>
    </row>
    <row r="38" spans="1:3" ht="15">
      <c r="A38" s="81" t="s">
        <v>419</v>
      </c>
      <c r="B38" s="80" t="s">
        <v>1591</v>
      </c>
      <c r="C38" s="88" t="s">
        <v>804</v>
      </c>
    </row>
    <row r="39" spans="1:3" ht="15">
      <c r="A39" s="81" t="s">
        <v>419</v>
      </c>
      <c r="B39" s="80" t="s">
        <v>1516</v>
      </c>
      <c r="C39" s="88" t="s">
        <v>804</v>
      </c>
    </row>
    <row r="40" spans="1:3" ht="15">
      <c r="A40" s="81" t="s">
        <v>419</v>
      </c>
      <c r="B40" s="80" t="s">
        <v>1592</v>
      </c>
      <c r="C40" s="88" t="s">
        <v>804</v>
      </c>
    </row>
    <row r="41" spans="1:3" ht="15">
      <c r="A41" s="81" t="s">
        <v>419</v>
      </c>
      <c r="B41" s="80" t="s">
        <v>1593</v>
      </c>
      <c r="C41" s="88" t="s">
        <v>804</v>
      </c>
    </row>
    <row r="42" spans="1:3" ht="15">
      <c r="A42" s="81" t="s">
        <v>419</v>
      </c>
      <c r="B42" s="80" t="s">
        <v>1491</v>
      </c>
      <c r="C42" s="88" t="s">
        <v>804</v>
      </c>
    </row>
    <row r="43" spans="1:3" ht="15">
      <c r="A43" s="81" t="s">
        <v>419</v>
      </c>
      <c r="B43" s="80" t="s">
        <v>1588</v>
      </c>
      <c r="C43" s="88" t="s">
        <v>804</v>
      </c>
    </row>
    <row r="44" spans="1:3" ht="15">
      <c r="A44" s="81" t="s">
        <v>419</v>
      </c>
      <c r="B44" s="80" t="s">
        <v>1517</v>
      </c>
      <c r="C44" s="88" t="s">
        <v>804</v>
      </c>
    </row>
    <row r="45" spans="1:3" ht="15">
      <c r="A45" s="81" t="s">
        <v>419</v>
      </c>
      <c r="B45" s="80" t="s">
        <v>1571</v>
      </c>
      <c r="C45" s="88" t="s">
        <v>804</v>
      </c>
    </row>
    <row r="46" spans="1:3" ht="15">
      <c r="A46" s="81" t="s">
        <v>419</v>
      </c>
      <c r="B46" s="80" t="s">
        <v>1518</v>
      </c>
      <c r="C46" s="88" t="s">
        <v>804</v>
      </c>
    </row>
    <row r="47" spans="1:3" ht="15">
      <c r="A47" s="81" t="s">
        <v>419</v>
      </c>
      <c r="B47" s="80" t="s">
        <v>1519</v>
      </c>
      <c r="C47" s="88" t="s">
        <v>804</v>
      </c>
    </row>
    <row r="48" spans="1:3" ht="15">
      <c r="A48" s="81" t="s">
        <v>419</v>
      </c>
      <c r="B48" s="80" t="s">
        <v>1594</v>
      </c>
      <c r="C48" s="88" t="s">
        <v>804</v>
      </c>
    </row>
    <row r="49" spans="1:3" ht="15">
      <c r="A49" s="81" t="s">
        <v>419</v>
      </c>
      <c r="B49" s="80" t="s">
        <v>1573</v>
      </c>
      <c r="C49" s="88" t="s">
        <v>804</v>
      </c>
    </row>
    <row r="50" spans="1:3" ht="15">
      <c r="A50" s="81" t="s">
        <v>419</v>
      </c>
      <c r="B50" s="80" t="s">
        <v>1595</v>
      </c>
      <c r="C50" s="88" t="s">
        <v>804</v>
      </c>
    </row>
    <row r="51" spans="1:3" ht="15">
      <c r="A51" s="81" t="s">
        <v>419</v>
      </c>
      <c r="B51" s="80" t="s">
        <v>1596</v>
      </c>
      <c r="C51" s="88" t="s">
        <v>804</v>
      </c>
    </row>
    <row r="52" spans="1:3" ht="15">
      <c r="A52" s="81" t="s">
        <v>419</v>
      </c>
      <c r="B52" s="80" t="s">
        <v>1577</v>
      </c>
      <c r="C52" s="88" t="s">
        <v>804</v>
      </c>
    </row>
    <row r="53" spans="1:3" ht="15">
      <c r="A53" s="81" t="s">
        <v>419</v>
      </c>
      <c r="B53" s="80" t="s">
        <v>1597</v>
      </c>
      <c r="C53" s="88" t="s">
        <v>804</v>
      </c>
    </row>
    <row r="54" spans="1:3" ht="15">
      <c r="A54" s="81" t="s">
        <v>419</v>
      </c>
      <c r="B54" s="80" t="s">
        <v>1523</v>
      </c>
      <c r="C54" s="88" t="s">
        <v>804</v>
      </c>
    </row>
    <row r="55" spans="1:3" ht="15">
      <c r="A55" s="81" t="s">
        <v>419</v>
      </c>
      <c r="B55" s="80" t="s">
        <v>1524</v>
      </c>
      <c r="C55" s="88" t="s">
        <v>804</v>
      </c>
    </row>
    <row r="56" spans="1:3" ht="15">
      <c r="A56" s="81" t="s">
        <v>419</v>
      </c>
      <c r="B56" s="80" t="s">
        <v>1598</v>
      </c>
      <c r="C56" s="88" t="s">
        <v>804</v>
      </c>
    </row>
    <row r="57" spans="1:3" ht="15">
      <c r="A57" s="81" t="s">
        <v>419</v>
      </c>
      <c r="B57" s="80" t="s">
        <v>1525</v>
      </c>
      <c r="C57" s="88" t="s">
        <v>804</v>
      </c>
    </row>
    <row r="58" spans="1:3" ht="15">
      <c r="A58" s="81" t="s">
        <v>419</v>
      </c>
      <c r="B58" s="80" t="s">
        <v>1526</v>
      </c>
      <c r="C58" s="88" t="s">
        <v>804</v>
      </c>
    </row>
    <row r="59" spans="1:3" ht="15">
      <c r="A59" s="81" t="s">
        <v>419</v>
      </c>
      <c r="B59" s="80" t="s">
        <v>1527</v>
      </c>
      <c r="C59" s="88" t="s">
        <v>804</v>
      </c>
    </row>
    <row r="60" spans="1:3" ht="15">
      <c r="A60" s="81" t="s">
        <v>419</v>
      </c>
      <c r="B60" s="80" t="s">
        <v>1599</v>
      </c>
      <c r="C60" s="88" t="s">
        <v>804</v>
      </c>
    </row>
    <row r="61" spans="1:3" ht="15">
      <c r="A61" s="81" t="s">
        <v>419</v>
      </c>
      <c r="B61" s="80" t="s">
        <v>1600</v>
      </c>
      <c r="C61" s="88" t="s">
        <v>804</v>
      </c>
    </row>
    <row r="62" spans="1:3" ht="15">
      <c r="A62" s="81" t="s">
        <v>419</v>
      </c>
      <c r="B62" s="80" t="s">
        <v>1601</v>
      </c>
      <c r="C62" s="88" t="s">
        <v>804</v>
      </c>
    </row>
    <row r="63" spans="1:3" ht="15">
      <c r="A63" s="81" t="s">
        <v>419</v>
      </c>
      <c r="B63" s="80" t="s">
        <v>1575</v>
      </c>
      <c r="C63" s="88" t="s">
        <v>804</v>
      </c>
    </row>
    <row r="64" spans="1:3" ht="15">
      <c r="A64" s="81" t="s">
        <v>419</v>
      </c>
      <c r="B64" s="80" t="s">
        <v>1602</v>
      </c>
      <c r="C64" s="88" t="s">
        <v>804</v>
      </c>
    </row>
    <row r="65" spans="1:3" ht="15">
      <c r="A65" s="81" t="s">
        <v>419</v>
      </c>
      <c r="B65" s="80" t="s">
        <v>1572</v>
      </c>
      <c r="C65" s="88" t="s">
        <v>804</v>
      </c>
    </row>
    <row r="66" spans="1:3" ht="15">
      <c r="A66" s="81" t="s">
        <v>419</v>
      </c>
      <c r="B66" s="80">
        <v>21</v>
      </c>
      <c r="C66" s="88" t="s">
        <v>804</v>
      </c>
    </row>
    <row r="67" spans="1:3" ht="15">
      <c r="A67" s="81" t="s">
        <v>419</v>
      </c>
      <c r="B67" s="80" t="s">
        <v>1582</v>
      </c>
      <c r="C67" s="88" t="s">
        <v>804</v>
      </c>
    </row>
    <row r="68" spans="1:3" ht="15">
      <c r="A68" s="81" t="s">
        <v>419</v>
      </c>
      <c r="B68" s="80" t="s">
        <v>1532</v>
      </c>
      <c r="C68" s="88" t="s">
        <v>804</v>
      </c>
    </row>
    <row r="69" spans="1:3" ht="15">
      <c r="A69" s="81" t="s">
        <v>419</v>
      </c>
      <c r="B69" s="80" t="s">
        <v>1603</v>
      </c>
      <c r="C69" s="88" t="s">
        <v>804</v>
      </c>
    </row>
    <row r="70" spans="1:3" ht="15">
      <c r="A70" s="81" t="s">
        <v>419</v>
      </c>
      <c r="B70" s="80" t="s">
        <v>1533</v>
      </c>
      <c r="C70" s="88" t="s">
        <v>804</v>
      </c>
    </row>
    <row r="71" spans="1:3" ht="15">
      <c r="A71" s="81" t="s">
        <v>419</v>
      </c>
      <c r="B71" s="80" t="s">
        <v>1534</v>
      </c>
      <c r="C71" s="88" t="s">
        <v>804</v>
      </c>
    </row>
    <row r="72" spans="1:3" ht="15">
      <c r="A72" s="81" t="s">
        <v>419</v>
      </c>
      <c r="B72" s="80" t="s">
        <v>1604</v>
      </c>
      <c r="C72" s="88" t="s">
        <v>804</v>
      </c>
    </row>
    <row r="73" spans="1:3" ht="15">
      <c r="A73" s="81" t="s">
        <v>419</v>
      </c>
      <c r="B73" s="80" t="s">
        <v>1589</v>
      </c>
      <c r="C73" s="88" t="s">
        <v>804</v>
      </c>
    </row>
    <row r="74" spans="1:3" ht="15">
      <c r="A74" s="81" t="s">
        <v>419</v>
      </c>
      <c r="B74" s="80" t="s">
        <v>1605</v>
      </c>
      <c r="C74" s="88" t="s">
        <v>804</v>
      </c>
    </row>
    <row r="75" spans="1:3" ht="15">
      <c r="A75" s="81" t="s">
        <v>419</v>
      </c>
      <c r="B75" s="80" t="s">
        <v>1536</v>
      </c>
      <c r="C75" s="88" t="s">
        <v>804</v>
      </c>
    </row>
    <row r="76" spans="1:3" ht="15">
      <c r="A76" s="81" t="s">
        <v>419</v>
      </c>
      <c r="B76" s="80" t="s">
        <v>1537</v>
      </c>
      <c r="C76" s="88" t="s">
        <v>804</v>
      </c>
    </row>
    <row r="77" spans="1:3" ht="15">
      <c r="A77" s="81" t="s">
        <v>418</v>
      </c>
      <c r="B77" s="80" t="s">
        <v>1606</v>
      </c>
      <c r="C77" s="88" t="s">
        <v>803</v>
      </c>
    </row>
    <row r="78" spans="1:3" ht="15">
      <c r="A78" s="81" t="s">
        <v>418</v>
      </c>
      <c r="B78" s="80" t="s">
        <v>1607</v>
      </c>
      <c r="C78" s="88" t="s">
        <v>803</v>
      </c>
    </row>
    <row r="79" spans="1:3" ht="15">
      <c r="A79" s="81" t="s">
        <v>418</v>
      </c>
      <c r="B79" s="80" t="s">
        <v>1608</v>
      </c>
      <c r="C79" s="88" t="s">
        <v>803</v>
      </c>
    </row>
    <row r="80" spans="1:3" ht="15">
      <c r="A80" s="81" t="s">
        <v>418</v>
      </c>
      <c r="B80" s="80" t="s">
        <v>1609</v>
      </c>
      <c r="C80" s="88" t="s">
        <v>803</v>
      </c>
    </row>
    <row r="81" spans="1:3" ht="15">
      <c r="A81" s="81" t="s">
        <v>418</v>
      </c>
      <c r="B81" s="80" t="s">
        <v>810</v>
      </c>
      <c r="C81" s="88" t="s">
        <v>803</v>
      </c>
    </row>
    <row r="82" spans="1:3" ht="15">
      <c r="A82" s="81" t="s">
        <v>418</v>
      </c>
      <c r="B82" s="80" t="s">
        <v>1610</v>
      </c>
      <c r="C82" s="88" t="s">
        <v>803</v>
      </c>
    </row>
    <row r="83" spans="1:3" ht="15">
      <c r="A83" s="81" t="s">
        <v>418</v>
      </c>
      <c r="B83" s="80" t="s">
        <v>1611</v>
      </c>
      <c r="C83" s="88" t="s">
        <v>803</v>
      </c>
    </row>
    <row r="84" spans="1:3" ht="15">
      <c r="A84" s="81" t="s">
        <v>418</v>
      </c>
      <c r="B84" s="80" t="s">
        <v>1612</v>
      </c>
      <c r="C84" s="88" t="s">
        <v>803</v>
      </c>
    </row>
    <row r="85" spans="1:3" ht="15">
      <c r="A85" s="81" t="s">
        <v>418</v>
      </c>
      <c r="B85" s="80" t="s">
        <v>1613</v>
      </c>
      <c r="C85" s="88" t="s">
        <v>803</v>
      </c>
    </row>
    <row r="86" spans="1:3" ht="15">
      <c r="A86" s="81" t="s">
        <v>418</v>
      </c>
      <c r="B86" s="80" t="s">
        <v>1614</v>
      </c>
      <c r="C86" s="88" t="s">
        <v>803</v>
      </c>
    </row>
    <row r="87" spans="1:3" ht="15">
      <c r="A87" s="81" t="s">
        <v>418</v>
      </c>
      <c r="B87" s="80" t="s">
        <v>1615</v>
      </c>
      <c r="C87" s="88" t="s">
        <v>803</v>
      </c>
    </row>
    <row r="88" spans="1:3" ht="15">
      <c r="A88" s="81" t="s">
        <v>418</v>
      </c>
      <c r="B88" s="80" t="s">
        <v>1616</v>
      </c>
      <c r="C88" s="88" t="s">
        <v>803</v>
      </c>
    </row>
    <row r="89" spans="1:3" ht="15">
      <c r="A89" s="81" t="s">
        <v>418</v>
      </c>
      <c r="B89" s="80" t="s">
        <v>1617</v>
      </c>
      <c r="C89" s="88" t="s">
        <v>803</v>
      </c>
    </row>
    <row r="90" spans="1:3" ht="15">
      <c r="A90" s="81" t="s">
        <v>418</v>
      </c>
      <c r="B90" s="80" t="s">
        <v>1618</v>
      </c>
      <c r="C90" s="88" t="s">
        <v>803</v>
      </c>
    </row>
    <row r="91" spans="1:3" ht="15">
      <c r="A91" s="81" t="s">
        <v>418</v>
      </c>
      <c r="B91" s="80" t="s">
        <v>1619</v>
      </c>
      <c r="C91" s="88" t="s">
        <v>803</v>
      </c>
    </row>
    <row r="92" spans="1:3" ht="15">
      <c r="A92" s="81" t="s">
        <v>418</v>
      </c>
      <c r="B92" s="80" t="s">
        <v>1620</v>
      </c>
      <c r="C92" s="88" t="s">
        <v>803</v>
      </c>
    </row>
    <row r="93" spans="1:3" ht="15">
      <c r="A93" s="81" t="s">
        <v>418</v>
      </c>
      <c r="B93" s="80" t="s">
        <v>1621</v>
      </c>
      <c r="C93" s="88" t="s">
        <v>803</v>
      </c>
    </row>
    <row r="94" spans="1:3" ht="15">
      <c r="A94" s="81" t="s">
        <v>418</v>
      </c>
      <c r="B94" s="80" t="s">
        <v>1622</v>
      </c>
      <c r="C94" s="88" t="s">
        <v>803</v>
      </c>
    </row>
    <row r="95" spans="1:3" ht="15">
      <c r="A95" s="81" t="s">
        <v>418</v>
      </c>
      <c r="B95" s="80" t="s">
        <v>1623</v>
      </c>
      <c r="C95" s="88" t="s">
        <v>803</v>
      </c>
    </row>
    <row r="96" spans="1:3" ht="15">
      <c r="A96" s="81" t="s">
        <v>418</v>
      </c>
      <c r="B96" s="80" t="s">
        <v>1624</v>
      </c>
      <c r="C96" s="88" t="s">
        <v>803</v>
      </c>
    </row>
    <row r="97" spans="1:3" ht="15">
      <c r="A97" s="81" t="s">
        <v>418</v>
      </c>
      <c r="B97" s="80" t="s">
        <v>1625</v>
      </c>
      <c r="C97" s="88" t="s">
        <v>803</v>
      </c>
    </row>
    <row r="98" spans="1:3" ht="15">
      <c r="A98" s="81" t="s">
        <v>418</v>
      </c>
      <c r="B98" s="80" t="s">
        <v>1626</v>
      </c>
      <c r="C98" s="88" t="s">
        <v>803</v>
      </c>
    </row>
    <row r="99" spans="1:3" ht="15">
      <c r="A99" s="81" t="s">
        <v>418</v>
      </c>
      <c r="B99" s="80" t="s">
        <v>1627</v>
      </c>
      <c r="C99" s="88" t="s">
        <v>803</v>
      </c>
    </row>
    <row r="100" spans="1:3" ht="15">
      <c r="A100" s="81" t="s">
        <v>418</v>
      </c>
      <c r="B100" s="80" t="s">
        <v>1628</v>
      </c>
      <c r="C100" s="88" t="s">
        <v>803</v>
      </c>
    </row>
    <row r="101" spans="1:3" ht="15">
      <c r="A101" s="81" t="s">
        <v>418</v>
      </c>
      <c r="B101" s="80" t="s">
        <v>1629</v>
      </c>
      <c r="C101" s="88" t="s">
        <v>803</v>
      </c>
    </row>
    <row r="102" spans="1:3" ht="15">
      <c r="A102" s="81" t="s">
        <v>418</v>
      </c>
      <c r="B102" s="80" t="s">
        <v>1630</v>
      </c>
      <c r="C102" s="88" t="s">
        <v>803</v>
      </c>
    </row>
    <row r="103" spans="1:3" ht="15">
      <c r="A103" s="81" t="s">
        <v>418</v>
      </c>
      <c r="B103" s="80" t="s">
        <v>1631</v>
      </c>
      <c r="C103" s="88" t="s">
        <v>803</v>
      </c>
    </row>
    <row r="104" spans="1:3" ht="15">
      <c r="A104" s="81" t="s">
        <v>418</v>
      </c>
      <c r="B104" s="80" t="s">
        <v>1632</v>
      </c>
      <c r="C104" s="88" t="s">
        <v>803</v>
      </c>
    </row>
    <row r="105" spans="1:3" ht="15">
      <c r="A105" s="81" t="s">
        <v>418</v>
      </c>
      <c r="B105" s="80" t="s">
        <v>1633</v>
      </c>
      <c r="C105" s="88" t="s">
        <v>803</v>
      </c>
    </row>
    <row r="106" spans="1:3" ht="15">
      <c r="A106" s="81" t="s">
        <v>418</v>
      </c>
      <c r="B106" s="80" t="s">
        <v>1634</v>
      </c>
      <c r="C106" s="88" t="s">
        <v>803</v>
      </c>
    </row>
    <row r="107" spans="1:3" ht="15">
      <c r="A107" s="81" t="s">
        <v>418</v>
      </c>
      <c r="B107" s="80" t="s">
        <v>1635</v>
      </c>
      <c r="C107" s="88" t="s">
        <v>803</v>
      </c>
    </row>
    <row r="108" spans="1:3" ht="15">
      <c r="A108" s="81" t="s">
        <v>418</v>
      </c>
      <c r="B108" s="80" t="s">
        <v>1636</v>
      </c>
      <c r="C108" s="88" t="s">
        <v>803</v>
      </c>
    </row>
    <row r="109" spans="1:3" ht="15">
      <c r="A109" s="81" t="s">
        <v>417</v>
      </c>
      <c r="B109" s="80" t="s">
        <v>1568</v>
      </c>
      <c r="C109" s="88" t="s">
        <v>802</v>
      </c>
    </row>
    <row r="110" spans="1:3" ht="15">
      <c r="A110" s="81" t="s">
        <v>417</v>
      </c>
      <c r="B110" s="80" t="s">
        <v>1569</v>
      </c>
      <c r="C110" s="88" t="s">
        <v>802</v>
      </c>
    </row>
    <row r="111" spans="1:3" ht="15">
      <c r="A111" s="81" t="s">
        <v>417</v>
      </c>
      <c r="B111" s="80" t="s">
        <v>1498</v>
      </c>
      <c r="C111" s="88" t="s">
        <v>802</v>
      </c>
    </row>
    <row r="112" spans="1:3" ht="15">
      <c r="A112" s="81" t="s">
        <v>417</v>
      </c>
      <c r="B112" s="80" t="s">
        <v>1570</v>
      </c>
      <c r="C112" s="88" t="s">
        <v>802</v>
      </c>
    </row>
    <row r="113" spans="1:3" ht="15">
      <c r="A113" s="81" t="s">
        <v>417</v>
      </c>
      <c r="B113" s="80" t="s">
        <v>1571</v>
      </c>
      <c r="C113" s="88" t="s">
        <v>802</v>
      </c>
    </row>
    <row r="114" spans="1:3" ht="15">
      <c r="A114" s="81" t="s">
        <v>417</v>
      </c>
      <c r="B114" s="80" t="s">
        <v>1572</v>
      </c>
      <c r="C114" s="88" t="s">
        <v>802</v>
      </c>
    </row>
    <row r="115" spans="1:3" ht="15">
      <c r="A115" s="81" t="s">
        <v>417</v>
      </c>
      <c r="B115" s="80">
        <v>21</v>
      </c>
      <c r="C115" s="88" t="s">
        <v>802</v>
      </c>
    </row>
    <row r="116" spans="1:3" ht="15">
      <c r="A116" s="81" t="s">
        <v>417</v>
      </c>
      <c r="B116" s="80" t="s">
        <v>1491</v>
      </c>
      <c r="C116" s="88" t="s">
        <v>802</v>
      </c>
    </row>
    <row r="117" spans="1:3" ht="15">
      <c r="A117" s="81" t="s">
        <v>417</v>
      </c>
      <c r="B117" s="80" t="s">
        <v>1499</v>
      </c>
      <c r="C117" s="88" t="s">
        <v>802</v>
      </c>
    </row>
    <row r="118" spans="1:3" ht="15">
      <c r="A118" s="81" t="s">
        <v>417</v>
      </c>
      <c r="B118" s="80" t="s">
        <v>1500</v>
      </c>
      <c r="C118" s="88" t="s">
        <v>802</v>
      </c>
    </row>
    <row r="119" spans="1:3" ht="15">
      <c r="A119" s="81" t="s">
        <v>417</v>
      </c>
      <c r="B119" s="80" t="s">
        <v>1501</v>
      </c>
      <c r="C119" s="88" t="s">
        <v>802</v>
      </c>
    </row>
    <row r="120" spans="1:3" ht="15">
      <c r="A120" s="81" t="s">
        <v>417</v>
      </c>
      <c r="B120" s="80" t="s">
        <v>1502</v>
      </c>
      <c r="C120" s="88" t="s">
        <v>802</v>
      </c>
    </row>
    <row r="121" spans="1:3" ht="15">
      <c r="A121" s="81" t="s">
        <v>417</v>
      </c>
      <c r="B121" s="80" t="s">
        <v>1573</v>
      </c>
      <c r="C121" s="88" t="s">
        <v>802</v>
      </c>
    </row>
    <row r="122" spans="1:3" ht="15">
      <c r="A122" s="81" t="s">
        <v>417</v>
      </c>
      <c r="B122" s="80" t="s">
        <v>1574</v>
      </c>
      <c r="C122" s="88" t="s">
        <v>802</v>
      </c>
    </row>
    <row r="123" spans="1:3" ht="15">
      <c r="A123" s="81" t="s">
        <v>417</v>
      </c>
      <c r="B123" s="80" t="s">
        <v>1575</v>
      </c>
      <c r="C123" s="88" t="s">
        <v>802</v>
      </c>
    </row>
    <row r="124" spans="1:3" ht="15">
      <c r="A124" s="81" t="s">
        <v>417</v>
      </c>
      <c r="B124" s="80" t="s">
        <v>1504</v>
      </c>
      <c r="C124" s="88" t="s">
        <v>802</v>
      </c>
    </row>
    <row r="125" spans="1:3" ht="15">
      <c r="A125" s="81" t="s">
        <v>417</v>
      </c>
      <c r="B125" s="80" t="s">
        <v>1576</v>
      </c>
      <c r="C125" s="88" t="s">
        <v>802</v>
      </c>
    </row>
    <row r="126" spans="1:3" ht="15">
      <c r="A126" s="81" t="s">
        <v>417</v>
      </c>
      <c r="B126" s="80" t="s">
        <v>1577</v>
      </c>
      <c r="C126" s="88" t="s">
        <v>802</v>
      </c>
    </row>
    <row r="127" spans="1:3" ht="15">
      <c r="A127" s="81" t="s">
        <v>417</v>
      </c>
      <c r="B127" s="80" t="s">
        <v>1578</v>
      </c>
      <c r="C127" s="88" t="s">
        <v>802</v>
      </c>
    </row>
    <row r="128" spans="1:3" ht="15">
      <c r="A128" s="81" t="s">
        <v>417</v>
      </c>
      <c r="B128" s="80" t="s">
        <v>1579</v>
      </c>
      <c r="C128" s="88" t="s">
        <v>802</v>
      </c>
    </row>
    <row r="129" spans="1:3" ht="15">
      <c r="A129" s="81" t="s">
        <v>417</v>
      </c>
      <c r="B129" s="80" t="s">
        <v>1580</v>
      </c>
      <c r="C129" s="88" t="s">
        <v>802</v>
      </c>
    </row>
    <row r="130" spans="1:3" ht="15">
      <c r="A130" s="81" t="s">
        <v>417</v>
      </c>
      <c r="B130" s="80" t="s">
        <v>1581</v>
      </c>
      <c r="C130" s="88" t="s">
        <v>802</v>
      </c>
    </row>
    <row r="131" spans="1:3" ht="15">
      <c r="A131" s="81" t="s">
        <v>417</v>
      </c>
      <c r="B131" s="80" t="s">
        <v>1582</v>
      </c>
      <c r="C131" s="88" t="s">
        <v>802</v>
      </c>
    </row>
    <row r="132" spans="1:3" ht="15">
      <c r="A132" s="81" t="s">
        <v>417</v>
      </c>
      <c r="B132" s="80" t="s">
        <v>1583</v>
      </c>
      <c r="C132" s="88" t="s">
        <v>802</v>
      </c>
    </row>
    <row r="133" spans="1:3" ht="15">
      <c r="A133" s="81" t="s">
        <v>417</v>
      </c>
      <c r="B133" s="80" t="s">
        <v>1584</v>
      </c>
      <c r="C133" s="88" t="s">
        <v>802</v>
      </c>
    </row>
    <row r="134" spans="1:3" ht="15">
      <c r="A134" s="81" t="s">
        <v>417</v>
      </c>
      <c r="B134" s="80" t="s">
        <v>1585</v>
      </c>
      <c r="C134" s="88" t="s">
        <v>802</v>
      </c>
    </row>
    <row r="135" spans="1:3" ht="15">
      <c r="A135" s="81" t="s">
        <v>417</v>
      </c>
      <c r="B135" s="80" t="s">
        <v>1586</v>
      </c>
      <c r="C135" s="88" t="s">
        <v>802</v>
      </c>
    </row>
    <row r="136" spans="1:3" ht="15">
      <c r="A136" s="81" t="s">
        <v>417</v>
      </c>
      <c r="B136" s="80" t="s">
        <v>1492</v>
      </c>
      <c r="C136" s="88" t="s">
        <v>802</v>
      </c>
    </row>
    <row r="137" spans="1:3" ht="15">
      <c r="A137" s="81" t="s">
        <v>417</v>
      </c>
      <c r="B137" s="80" t="s">
        <v>1587</v>
      </c>
      <c r="C137" s="88" t="s">
        <v>802</v>
      </c>
    </row>
    <row r="138" spans="1:3" ht="15">
      <c r="A138" s="81" t="s">
        <v>417</v>
      </c>
      <c r="B138" s="80" t="s">
        <v>1588</v>
      </c>
      <c r="C138" s="88" t="s">
        <v>802</v>
      </c>
    </row>
    <row r="139" spans="1:3" ht="15">
      <c r="A139" s="81" t="s">
        <v>417</v>
      </c>
      <c r="B139" s="80" t="s">
        <v>1512</v>
      </c>
      <c r="C139" s="88" t="s">
        <v>802</v>
      </c>
    </row>
    <row r="140" spans="1:3" ht="15">
      <c r="A140" s="81" t="s">
        <v>417</v>
      </c>
      <c r="B140" s="80" t="s">
        <v>1513</v>
      </c>
      <c r="C140" s="88" t="s">
        <v>802</v>
      </c>
    </row>
    <row r="141" spans="1:3" ht="15">
      <c r="A141" s="81" t="s">
        <v>417</v>
      </c>
      <c r="B141" s="80" t="s">
        <v>1589</v>
      </c>
      <c r="C141" s="88" t="s">
        <v>802</v>
      </c>
    </row>
    <row r="142" spans="1:3" ht="15">
      <c r="A142" s="81" t="s">
        <v>417</v>
      </c>
      <c r="B142" s="80" t="s">
        <v>1590</v>
      </c>
      <c r="C142" s="88" t="s">
        <v>802</v>
      </c>
    </row>
    <row r="143" spans="1:3" ht="15">
      <c r="A143" s="81" t="s">
        <v>417</v>
      </c>
      <c r="B143" s="80" t="s">
        <v>1514</v>
      </c>
      <c r="C143" s="88" t="s">
        <v>802</v>
      </c>
    </row>
    <row r="144" spans="1:3" ht="15">
      <c r="A144" s="81" t="s">
        <v>417</v>
      </c>
      <c r="B144" s="80" t="s">
        <v>1515</v>
      </c>
      <c r="C144" s="88" t="s">
        <v>802</v>
      </c>
    </row>
    <row r="145" spans="1:3" ht="15">
      <c r="A145" s="81" t="s">
        <v>416</v>
      </c>
      <c r="B145" s="80" t="s">
        <v>1568</v>
      </c>
      <c r="C145" s="88" t="s">
        <v>801</v>
      </c>
    </row>
    <row r="146" spans="1:3" ht="15">
      <c r="A146" s="81" t="s">
        <v>416</v>
      </c>
      <c r="B146" s="80" t="s">
        <v>1569</v>
      </c>
      <c r="C146" s="88" t="s">
        <v>801</v>
      </c>
    </row>
    <row r="147" spans="1:3" ht="15">
      <c r="A147" s="81" t="s">
        <v>416</v>
      </c>
      <c r="B147" s="80" t="s">
        <v>1498</v>
      </c>
      <c r="C147" s="88" t="s">
        <v>801</v>
      </c>
    </row>
    <row r="148" spans="1:3" ht="15">
      <c r="A148" s="81" t="s">
        <v>416</v>
      </c>
      <c r="B148" s="80" t="s">
        <v>1570</v>
      </c>
      <c r="C148" s="88" t="s">
        <v>801</v>
      </c>
    </row>
    <row r="149" spans="1:3" ht="15">
      <c r="A149" s="81" t="s">
        <v>416</v>
      </c>
      <c r="B149" s="80" t="s">
        <v>1571</v>
      </c>
      <c r="C149" s="88" t="s">
        <v>801</v>
      </c>
    </row>
    <row r="150" spans="1:3" ht="15">
      <c r="A150" s="81" t="s">
        <v>416</v>
      </c>
      <c r="B150" s="80" t="s">
        <v>1572</v>
      </c>
      <c r="C150" s="88" t="s">
        <v>801</v>
      </c>
    </row>
    <row r="151" spans="1:3" ht="15">
      <c r="A151" s="81" t="s">
        <v>416</v>
      </c>
      <c r="B151" s="80">
        <v>21</v>
      </c>
      <c r="C151" s="88" t="s">
        <v>801</v>
      </c>
    </row>
    <row r="152" spans="1:3" ht="15">
      <c r="A152" s="81" t="s">
        <v>416</v>
      </c>
      <c r="B152" s="80" t="s">
        <v>1491</v>
      </c>
      <c r="C152" s="88" t="s">
        <v>801</v>
      </c>
    </row>
    <row r="153" spans="1:3" ht="15">
      <c r="A153" s="81" t="s">
        <v>416</v>
      </c>
      <c r="B153" s="80" t="s">
        <v>1499</v>
      </c>
      <c r="C153" s="88" t="s">
        <v>801</v>
      </c>
    </row>
    <row r="154" spans="1:3" ht="15">
      <c r="A154" s="81" t="s">
        <v>416</v>
      </c>
      <c r="B154" s="80" t="s">
        <v>1500</v>
      </c>
      <c r="C154" s="88" t="s">
        <v>801</v>
      </c>
    </row>
    <row r="155" spans="1:3" ht="15">
      <c r="A155" s="81" t="s">
        <v>416</v>
      </c>
      <c r="B155" s="80" t="s">
        <v>1501</v>
      </c>
      <c r="C155" s="88" t="s">
        <v>801</v>
      </c>
    </row>
    <row r="156" spans="1:3" ht="15">
      <c r="A156" s="81" t="s">
        <v>416</v>
      </c>
      <c r="B156" s="80" t="s">
        <v>1502</v>
      </c>
      <c r="C156" s="88" t="s">
        <v>801</v>
      </c>
    </row>
    <row r="157" spans="1:3" ht="15">
      <c r="A157" s="81" t="s">
        <v>416</v>
      </c>
      <c r="B157" s="80" t="s">
        <v>1573</v>
      </c>
      <c r="C157" s="88" t="s">
        <v>801</v>
      </c>
    </row>
    <row r="158" spans="1:3" ht="15">
      <c r="A158" s="81" t="s">
        <v>416</v>
      </c>
      <c r="B158" s="80" t="s">
        <v>1574</v>
      </c>
      <c r="C158" s="88" t="s">
        <v>801</v>
      </c>
    </row>
    <row r="159" spans="1:3" ht="15">
      <c r="A159" s="81" t="s">
        <v>416</v>
      </c>
      <c r="B159" s="80" t="s">
        <v>1575</v>
      </c>
      <c r="C159" s="88" t="s">
        <v>801</v>
      </c>
    </row>
    <row r="160" spans="1:3" ht="15">
      <c r="A160" s="81" t="s">
        <v>416</v>
      </c>
      <c r="B160" s="80" t="s">
        <v>1504</v>
      </c>
      <c r="C160" s="88" t="s">
        <v>801</v>
      </c>
    </row>
    <row r="161" spans="1:3" ht="15">
      <c r="A161" s="81" t="s">
        <v>416</v>
      </c>
      <c r="B161" s="80" t="s">
        <v>1576</v>
      </c>
      <c r="C161" s="88" t="s">
        <v>801</v>
      </c>
    </row>
    <row r="162" spans="1:3" ht="15">
      <c r="A162" s="81" t="s">
        <v>416</v>
      </c>
      <c r="B162" s="80" t="s">
        <v>1577</v>
      </c>
      <c r="C162" s="88" t="s">
        <v>801</v>
      </c>
    </row>
    <row r="163" spans="1:3" ht="15">
      <c r="A163" s="81" t="s">
        <v>416</v>
      </c>
      <c r="B163" s="80" t="s">
        <v>1578</v>
      </c>
      <c r="C163" s="88" t="s">
        <v>801</v>
      </c>
    </row>
    <row r="164" spans="1:3" ht="15">
      <c r="A164" s="81" t="s">
        <v>416</v>
      </c>
      <c r="B164" s="80" t="s">
        <v>1579</v>
      </c>
      <c r="C164" s="88" t="s">
        <v>801</v>
      </c>
    </row>
    <row r="165" spans="1:3" ht="15">
      <c r="A165" s="81" t="s">
        <v>416</v>
      </c>
      <c r="B165" s="80" t="s">
        <v>1580</v>
      </c>
      <c r="C165" s="88" t="s">
        <v>801</v>
      </c>
    </row>
    <row r="166" spans="1:3" ht="15">
      <c r="A166" s="81" t="s">
        <v>416</v>
      </c>
      <c r="B166" s="80" t="s">
        <v>1581</v>
      </c>
      <c r="C166" s="88" t="s">
        <v>801</v>
      </c>
    </row>
    <row r="167" spans="1:3" ht="15">
      <c r="A167" s="81" t="s">
        <v>416</v>
      </c>
      <c r="B167" s="80" t="s">
        <v>1582</v>
      </c>
      <c r="C167" s="88" t="s">
        <v>801</v>
      </c>
    </row>
    <row r="168" spans="1:3" ht="15">
      <c r="A168" s="81" t="s">
        <v>416</v>
      </c>
      <c r="B168" s="80" t="s">
        <v>1583</v>
      </c>
      <c r="C168" s="88" t="s">
        <v>801</v>
      </c>
    </row>
    <row r="169" spans="1:3" ht="15">
      <c r="A169" s="81" t="s">
        <v>416</v>
      </c>
      <c r="B169" s="80" t="s">
        <v>1584</v>
      </c>
      <c r="C169" s="88" t="s">
        <v>801</v>
      </c>
    </row>
    <row r="170" spans="1:3" ht="15">
      <c r="A170" s="81" t="s">
        <v>416</v>
      </c>
      <c r="B170" s="80" t="s">
        <v>1585</v>
      </c>
      <c r="C170" s="88" t="s">
        <v>801</v>
      </c>
    </row>
    <row r="171" spans="1:3" ht="15">
      <c r="A171" s="81" t="s">
        <v>416</v>
      </c>
      <c r="B171" s="80" t="s">
        <v>1586</v>
      </c>
      <c r="C171" s="88" t="s">
        <v>801</v>
      </c>
    </row>
    <row r="172" spans="1:3" ht="15">
      <c r="A172" s="81" t="s">
        <v>416</v>
      </c>
      <c r="B172" s="80" t="s">
        <v>1492</v>
      </c>
      <c r="C172" s="88" t="s">
        <v>801</v>
      </c>
    </row>
    <row r="173" spans="1:3" ht="15">
      <c r="A173" s="81" t="s">
        <v>416</v>
      </c>
      <c r="B173" s="80" t="s">
        <v>1587</v>
      </c>
      <c r="C173" s="88" t="s">
        <v>801</v>
      </c>
    </row>
    <row r="174" spans="1:3" ht="15">
      <c r="A174" s="81" t="s">
        <v>416</v>
      </c>
      <c r="B174" s="80" t="s">
        <v>1588</v>
      </c>
      <c r="C174" s="88" t="s">
        <v>801</v>
      </c>
    </row>
    <row r="175" spans="1:3" ht="15">
      <c r="A175" s="81" t="s">
        <v>416</v>
      </c>
      <c r="B175" s="80" t="s">
        <v>1512</v>
      </c>
      <c r="C175" s="88" t="s">
        <v>801</v>
      </c>
    </row>
    <row r="176" spans="1:3" ht="15">
      <c r="A176" s="81" t="s">
        <v>416</v>
      </c>
      <c r="B176" s="80" t="s">
        <v>1513</v>
      </c>
      <c r="C176" s="88" t="s">
        <v>801</v>
      </c>
    </row>
    <row r="177" spans="1:3" ht="15">
      <c r="A177" s="81" t="s">
        <v>416</v>
      </c>
      <c r="B177" s="80" t="s">
        <v>1589</v>
      </c>
      <c r="C177" s="88" t="s">
        <v>801</v>
      </c>
    </row>
    <row r="178" spans="1:3" ht="15">
      <c r="A178" s="81" t="s">
        <v>416</v>
      </c>
      <c r="B178" s="80" t="s">
        <v>1590</v>
      </c>
      <c r="C178" s="88" t="s">
        <v>801</v>
      </c>
    </row>
    <row r="179" spans="1:3" ht="15">
      <c r="A179" s="81" t="s">
        <v>416</v>
      </c>
      <c r="B179" s="80" t="s">
        <v>1514</v>
      </c>
      <c r="C179" s="88" t="s">
        <v>801</v>
      </c>
    </row>
    <row r="180" spans="1:3" ht="15">
      <c r="A180" s="81" t="s">
        <v>416</v>
      </c>
      <c r="B180" s="80" t="s">
        <v>1515</v>
      </c>
      <c r="C180" s="88" t="s">
        <v>801</v>
      </c>
    </row>
    <row r="181" spans="1:3" ht="15">
      <c r="A181" s="81" t="s">
        <v>415</v>
      </c>
      <c r="B181" s="80" t="s">
        <v>1568</v>
      </c>
      <c r="C181" s="88" t="s">
        <v>800</v>
      </c>
    </row>
    <row r="182" spans="1:3" ht="15">
      <c r="A182" s="81" t="s">
        <v>415</v>
      </c>
      <c r="B182" s="80" t="s">
        <v>1569</v>
      </c>
      <c r="C182" s="88" t="s">
        <v>800</v>
      </c>
    </row>
    <row r="183" spans="1:3" ht="15">
      <c r="A183" s="81" t="s">
        <v>415</v>
      </c>
      <c r="B183" s="80" t="s">
        <v>1498</v>
      </c>
      <c r="C183" s="88" t="s">
        <v>800</v>
      </c>
    </row>
    <row r="184" spans="1:3" ht="15">
      <c r="A184" s="81" t="s">
        <v>415</v>
      </c>
      <c r="B184" s="80" t="s">
        <v>1570</v>
      </c>
      <c r="C184" s="88" t="s">
        <v>800</v>
      </c>
    </row>
    <row r="185" spans="1:3" ht="15">
      <c r="A185" s="81" t="s">
        <v>415</v>
      </c>
      <c r="B185" s="80" t="s">
        <v>1571</v>
      </c>
      <c r="C185" s="88" t="s">
        <v>800</v>
      </c>
    </row>
    <row r="186" spans="1:3" ht="15">
      <c r="A186" s="81" t="s">
        <v>415</v>
      </c>
      <c r="B186" s="80" t="s">
        <v>1572</v>
      </c>
      <c r="C186" s="88" t="s">
        <v>800</v>
      </c>
    </row>
    <row r="187" spans="1:3" ht="15">
      <c r="A187" s="81" t="s">
        <v>415</v>
      </c>
      <c r="B187" s="80">
        <v>21</v>
      </c>
      <c r="C187" s="88" t="s">
        <v>800</v>
      </c>
    </row>
    <row r="188" spans="1:3" ht="15">
      <c r="A188" s="81" t="s">
        <v>415</v>
      </c>
      <c r="B188" s="80" t="s">
        <v>1491</v>
      </c>
      <c r="C188" s="88" t="s">
        <v>800</v>
      </c>
    </row>
    <row r="189" spans="1:3" ht="15">
      <c r="A189" s="81" t="s">
        <v>415</v>
      </c>
      <c r="B189" s="80" t="s">
        <v>1499</v>
      </c>
      <c r="C189" s="88" t="s">
        <v>800</v>
      </c>
    </row>
    <row r="190" spans="1:3" ht="15">
      <c r="A190" s="81" t="s">
        <v>415</v>
      </c>
      <c r="B190" s="80" t="s">
        <v>1500</v>
      </c>
      <c r="C190" s="88" t="s">
        <v>800</v>
      </c>
    </row>
    <row r="191" spans="1:3" ht="15">
      <c r="A191" s="81" t="s">
        <v>415</v>
      </c>
      <c r="B191" s="80" t="s">
        <v>1501</v>
      </c>
      <c r="C191" s="88" t="s">
        <v>800</v>
      </c>
    </row>
    <row r="192" spans="1:3" ht="15">
      <c r="A192" s="81" t="s">
        <v>415</v>
      </c>
      <c r="B192" s="80" t="s">
        <v>1502</v>
      </c>
      <c r="C192" s="88" t="s">
        <v>800</v>
      </c>
    </row>
    <row r="193" spans="1:3" ht="15">
      <c r="A193" s="81" t="s">
        <v>415</v>
      </c>
      <c r="B193" s="80" t="s">
        <v>1573</v>
      </c>
      <c r="C193" s="88" t="s">
        <v>800</v>
      </c>
    </row>
    <row r="194" spans="1:3" ht="15">
      <c r="A194" s="81" t="s">
        <v>415</v>
      </c>
      <c r="B194" s="80" t="s">
        <v>1574</v>
      </c>
      <c r="C194" s="88" t="s">
        <v>800</v>
      </c>
    </row>
    <row r="195" spans="1:3" ht="15">
      <c r="A195" s="81" t="s">
        <v>415</v>
      </c>
      <c r="B195" s="80" t="s">
        <v>1575</v>
      </c>
      <c r="C195" s="88" t="s">
        <v>800</v>
      </c>
    </row>
    <row r="196" spans="1:3" ht="15">
      <c r="A196" s="81" t="s">
        <v>415</v>
      </c>
      <c r="B196" s="80" t="s">
        <v>1504</v>
      </c>
      <c r="C196" s="88" t="s">
        <v>800</v>
      </c>
    </row>
    <row r="197" spans="1:3" ht="15">
      <c r="A197" s="81" t="s">
        <v>415</v>
      </c>
      <c r="B197" s="80" t="s">
        <v>1576</v>
      </c>
      <c r="C197" s="88" t="s">
        <v>800</v>
      </c>
    </row>
    <row r="198" spans="1:3" ht="15">
      <c r="A198" s="81" t="s">
        <v>415</v>
      </c>
      <c r="B198" s="80" t="s">
        <v>1577</v>
      </c>
      <c r="C198" s="88" t="s">
        <v>800</v>
      </c>
    </row>
    <row r="199" spans="1:3" ht="15">
      <c r="A199" s="81" t="s">
        <v>415</v>
      </c>
      <c r="B199" s="80" t="s">
        <v>1578</v>
      </c>
      <c r="C199" s="88" t="s">
        <v>800</v>
      </c>
    </row>
    <row r="200" spans="1:3" ht="15">
      <c r="A200" s="81" t="s">
        <v>415</v>
      </c>
      <c r="B200" s="80" t="s">
        <v>1579</v>
      </c>
      <c r="C200" s="88" t="s">
        <v>800</v>
      </c>
    </row>
    <row r="201" spans="1:3" ht="15">
      <c r="A201" s="81" t="s">
        <v>415</v>
      </c>
      <c r="B201" s="80" t="s">
        <v>1580</v>
      </c>
      <c r="C201" s="88" t="s">
        <v>800</v>
      </c>
    </row>
    <row r="202" spans="1:3" ht="15">
      <c r="A202" s="81" t="s">
        <v>415</v>
      </c>
      <c r="B202" s="80" t="s">
        <v>1581</v>
      </c>
      <c r="C202" s="88" t="s">
        <v>800</v>
      </c>
    </row>
    <row r="203" spans="1:3" ht="15">
      <c r="A203" s="81" t="s">
        <v>415</v>
      </c>
      <c r="B203" s="80" t="s">
        <v>1582</v>
      </c>
      <c r="C203" s="88" t="s">
        <v>800</v>
      </c>
    </row>
    <row r="204" spans="1:3" ht="15">
      <c r="A204" s="81" t="s">
        <v>415</v>
      </c>
      <c r="B204" s="80" t="s">
        <v>1583</v>
      </c>
      <c r="C204" s="88" t="s">
        <v>800</v>
      </c>
    </row>
    <row r="205" spans="1:3" ht="15">
      <c r="A205" s="81" t="s">
        <v>415</v>
      </c>
      <c r="B205" s="80" t="s">
        <v>1584</v>
      </c>
      <c r="C205" s="88" t="s">
        <v>800</v>
      </c>
    </row>
    <row r="206" spans="1:3" ht="15">
      <c r="A206" s="81" t="s">
        <v>415</v>
      </c>
      <c r="B206" s="80" t="s">
        <v>1585</v>
      </c>
      <c r="C206" s="88" t="s">
        <v>800</v>
      </c>
    </row>
    <row r="207" spans="1:3" ht="15">
      <c r="A207" s="81" t="s">
        <v>415</v>
      </c>
      <c r="B207" s="80" t="s">
        <v>1586</v>
      </c>
      <c r="C207" s="88" t="s">
        <v>800</v>
      </c>
    </row>
    <row r="208" spans="1:3" ht="15">
      <c r="A208" s="81" t="s">
        <v>415</v>
      </c>
      <c r="B208" s="80" t="s">
        <v>1492</v>
      </c>
      <c r="C208" s="88" t="s">
        <v>800</v>
      </c>
    </row>
    <row r="209" spans="1:3" ht="15">
      <c r="A209" s="81" t="s">
        <v>415</v>
      </c>
      <c r="B209" s="80" t="s">
        <v>1587</v>
      </c>
      <c r="C209" s="88" t="s">
        <v>800</v>
      </c>
    </row>
    <row r="210" spans="1:3" ht="15">
      <c r="A210" s="81" t="s">
        <v>415</v>
      </c>
      <c r="B210" s="80" t="s">
        <v>1588</v>
      </c>
      <c r="C210" s="88" t="s">
        <v>800</v>
      </c>
    </row>
    <row r="211" spans="1:3" ht="15">
      <c r="A211" s="81" t="s">
        <v>415</v>
      </c>
      <c r="B211" s="80" t="s">
        <v>1512</v>
      </c>
      <c r="C211" s="88" t="s">
        <v>800</v>
      </c>
    </row>
    <row r="212" spans="1:3" ht="15">
      <c r="A212" s="81" t="s">
        <v>415</v>
      </c>
      <c r="B212" s="80" t="s">
        <v>1513</v>
      </c>
      <c r="C212" s="88" t="s">
        <v>800</v>
      </c>
    </row>
    <row r="213" spans="1:3" ht="15">
      <c r="A213" s="81" t="s">
        <v>415</v>
      </c>
      <c r="B213" s="80" t="s">
        <v>1589</v>
      </c>
      <c r="C213" s="88" t="s">
        <v>800</v>
      </c>
    </row>
    <row r="214" spans="1:3" ht="15">
      <c r="A214" s="81" t="s">
        <v>415</v>
      </c>
      <c r="B214" s="80" t="s">
        <v>1590</v>
      </c>
      <c r="C214" s="88" t="s">
        <v>800</v>
      </c>
    </row>
    <row r="215" spans="1:3" ht="15">
      <c r="A215" s="81" t="s">
        <v>415</v>
      </c>
      <c r="B215" s="80" t="s">
        <v>1514</v>
      </c>
      <c r="C215" s="88" t="s">
        <v>800</v>
      </c>
    </row>
    <row r="216" spans="1:3" ht="15">
      <c r="A216" s="81" t="s">
        <v>415</v>
      </c>
      <c r="B216" s="80" t="s">
        <v>1515</v>
      </c>
      <c r="C216" s="88" t="s">
        <v>800</v>
      </c>
    </row>
    <row r="217" spans="1:3" ht="15">
      <c r="A217" s="81" t="s">
        <v>414</v>
      </c>
      <c r="B217" s="80" t="s">
        <v>1568</v>
      </c>
      <c r="C217" s="88" t="s">
        <v>799</v>
      </c>
    </row>
    <row r="218" spans="1:3" ht="15">
      <c r="A218" s="81" t="s">
        <v>414</v>
      </c>
      <c r="B218" s="80" t="s">
        <v>1569</v>
      </c>
      <c r="C218" s="88" t="s">
        <v>799</v>
      </c>
    </row>
    <row r="219" spans="1:3" ht="15">
      <c r="A219" s="81" t="s">
        <v>414</v>
      </c>
      <c r="B219" s="80" t="s">
        <v>1498</v>
      </c>
      <c r="C219" s="88" t="s">
        <v>799</v>
      </c>
    </row>
    <row r="220" spans="1:3" ht="15">
      <c r="A220" s="81" t="s">
        <v>414</v>
      </c>
      <c r="B220" s="80" t="s">
        <v>1570</v>
      </c>
      <c r="C220" s="88" t="s">
        <v>799</v>
      </c>
    </row>
    <row r="221" spans="1:3" ht="15">
      <c r="A221" s="81" t="s">
        <v>414</v>
      </c>
      <c r="B221" s="80" t="s">
        <v>1571</v>
      </c>
      <c r="C221" s="88" t="s">
        <v>799</v>
      </c>
    </row>
    <row r="222" spans="1:3" ht="15">
      <c r="A222" s="81" t="s">
        <v>414</v>
      </c>
      <c r="B222" s="80" t="s">
        <v>1572</v>
      </c>
      <c r="C222" s="88" t="s">
        <v>799</v>
      </c>
    </row>
    <row r="223" spans="1:3" ht="15">
      <c r="A223" s="81" t="s">
        <v>414</v>
      </c>
      <c r="B223" s="80">
        <v>21</v>
      </c>
      <c r="C223" s="88" t="s">
        <v>799</v>
      </c>
    </row>
    <row r="224" spans="1:3" ht="15">
      <c r="A224" s="81" t="s">
        <v>414</v>
      </c>
      <c r="B224" s="80" t="s">
        <v>1491</v>
      </c>
      <c r="C224" s="88" t="s">
        <v>799</v>
      </c>
    </row>
    <row r="225" spans="1:3" ht="15">
      <c r="A225" s="81" t="s">
        <v>414</v>
      </c>
      <c r="B225" s="80" t="s">
        <v>1499</v>
      </c>
      <c r="C225" s="88" t="s">
        <v>799</v>
      </c>
    </row>
    <row r="226" spans="1:3" ht="15">
      <c r="A226" s="81" t="s">
        <v>414</v>
      </c>
      <c r="B226" s="80" t="s">
        <v>1500</v>
      </c>
      <c r="C226" s="88" t="s">
        <v>799</v>
      </c>
    </row>
    <row r="227" spans="1:3" ht="15">
      <c r="A227" s="81" t="s">
        <v>414</v>
      </c>
      <c r="B227" s="80" t="s">
        <v>1501</v>
      </c>
      <c r="C227" s="88" t="s">
        <v>799</v>
      </c>
    </row>
    <row r="228" spans="1:3" ht="15">
      <c r="A228" s="81" t="s">
        <v>414</v>
      </c>
      <c r="B228" s="80" t="s">
        <v>1502</v>
      </c>
      <c r="C228" s="88" t="s">
        <v>799</v>
      </c>
    </row>
    <row r="229" spans="1:3" ht="15">
      <c r="A229" s="81" t="s">
        <v>414</v>
      </c>
      <c r="B229" s="80" t="s">
        <v>1573</v>
      </c>
      <c r="C229" s="88" t="s">
        <v>799</v>
      </c>
    </row>
    <row r="230" spans="1:3" ht="15">
      <c r="A230" s="81" t="s">
        <v>414</v>
      </c>
      <c r="B230" s="80" t="s">
        <v>1574</v>
      </c>
      <c r="C230" s="88" t="s">
        <v>799</v>
      </c>
    </row>
    <row r="231" spans="1:3" ht="15">
      <c r="A231" s="81" t="s">
        <v>414</v>
      </c>
      <c r="B231" s="80" t="s">
        <v>1575</v>
      </c>
      <c r="C231" s="88" t="s">
        <v>799</v>
      </c>
    </row>
    <row r="232" spans="1:3" ht="15">
      <c r="A232" s="81" t="s">
        <v>414</v>
      </c>
      <c r="B232" s="80" t="s">
        <v>1504</v>
      </c>
      <c r="C232" s="88" t="s">
        <v>799</v>
      </c>
    </row>
    <row r="233" spans="1:3" ht="15">
      <c r="A233" s="81" t="s">
        <v>414</v>
      </c>
      <c r="B233" s="80" t="s">
        <v>1576</v>
      </c>
      <c r="C233" s="88" t="s">
        <v>799</v>
      </c>
    </row>
    <row r="234" spans="1:3" ht="15">
      <c r="A234" s="81" t="s">
        <v>414</v>
      </c>
      <c r="B234" s="80" t="s">
        <v>1577</v>
      </c>
      <c r="C234" s="88" t="s">
        <v>799</v>
      </c>
    </row>
    <row r="235" spans="1:3" ht="15">
      <c r="A235" s="81" t="s">
        <v>414</v>
      </c>
      <c r="B235" s="80" t="s">
        <v>1578</v>
      </c>
      <c r="C235" s="88" t="s">
        <v>799</v>
      </c>
    </row>
    <row r="236" spans="1:3" ht="15">
      <c r="A236" s="81" t="s">
        <v>414</v>
      </c>
      <c r="B236" s="80" t="s">
        <v>1579</v>
      </c>
      <c r="C236" s="88" t="s">
        <v>799</v>
      </c>
    </row>
    <row r="237" spans="1:3" ht="15">
      <c r="A237" s="81" t="s">
        <v>414</v>
      </c>
      <c r="B237" s="80" t="s">
        <v>1580</v>
      </c>
      <c r="C237" s="88" t="s">
        <v>799</v>
      </c>
    </row>
    <row r="238" spans="1:3" ht="15">
      <c r="A238" s="81" t="s">
        <v>414</v>
      </c>
      <c r="B238" s="80" t="s">
        <v>1581</v>
      </c>
      <c r="C238" s="88" t="s">
        <v>799</v>
      </c>
    </row>
    <row r="239" spans="1:3" ht="15">
      <c r="A239" s="81" t="s">
        <v>414</v>
      </c>
      <c r="B239" s="80" t="s">
        <v>1582</v>
      </c>
      <c r="C239" s="88" t="s">
        <v>799</v>
      </c>
    </row>
    <row r="240" spans="1:3" ht="15">
      <c r="A240" s="81" t="s">
        <v>414</v>
      </c>
      <c r="B240" s="80" t="s">
        <v>1583</v>
      </c>
      <c r="C240" s="88" t="s">
        <v>799</v>
      </c>
    </row>
    <row r="241" spans="1:3" ht="15">
      <c r="A241" s="81" t="s">
        <v>414</v>
      </c>
      <c r="B241" s="80" t="s">
        <v>1584</v>
      </c>
      <c r="C241" s="88" t="s">
        <v>799</v>
      </c>
    </row>
    <row r="242" spans="1:3" ht="15">
      <c r="A242" s="81" t="s">
        <v>414</v>
      </c>
      <c r="B242" s="80" t="s">
        <v>1585</v>
      </c>
      <c r="C242" s="88" t="s">
        <v>799</v>
      </c>
    </row>
    <row r="243" spans="1:3" ht="15">
      <c r="A243" s="81" t="s">
        <v>414</v>
      </c>
      <c r="B243" s="80" t="s">
        <v>1586</v>
      </c>
      <c r="C243" s="88" t="s">
        <v>799</v>
      </c>
    </row>
    <row r="244" spans="1:3" ht="15">
      <c r="A244" s="81" t="s">
        <v>414</v>
      </c>
      <c r="B244" s="80" t="s">
        <v>1492</v>
      </c>
      <c r="C244" s="88" t="s">
        <v>799</v>
      </c>
    </row>
    <row r="245" spans="1:3" ht="15">
      <c r="A245" s="81" t="s">
        <v>414</v>
      </c>
      <c r="B245" s="80" t="s">
        <v>1587</v>
      </c>
      <c r="C245" s="88" t="s">
        <v>799</v>
      </c>
    </row>
    <row r="246" spans="1:3" ht="15">
      <c r="A246" s="81" t="s">
        <v>414</v>
      </c>
      <c r="B246" s="80" t="s">
        <v>1588</v>
      </c>
      <c r="C246" s="88" t="s">
        <v>799</v>
      </c>
    </row>
    <row r="247" spans="1:3" ht="15">
      <c r="A247" s="81" t="s">
        <v>414</v>
      </c>
      <c r="B247" s="80" t="s">
        <v>1512</v>
      </c>
      <c r="C247" s="88" t="s">
        <v>799</v>
      </c>
    </row>
    <row r="248" spans="1:3" ht="15">
      <c r="A248" s="81" t="s">
        <v>414</v>
      </c>
      <c r="B248" s="80" t="s">
        <v>1513</v>
      </c>
      <c r="C248" s="88" t="s">
        <v>799</v>
      </c>
    </row>
    <row r="249" spans="1:3" ht="15">
      <c r="A249" s="81" t="s">
        <v>414</v>
      </c>
      <c r="B249" s="80" t="s">
        <v>1589</v>
      </c>
      <c r="C249" s="88" t="s">
        <v>799</v>
      </c>
    </row>
    <row r="250" spans="1:3" ht="15">
      <c r="A250" s="81" t="s">
        <v>414</v>
      </c>
      <c r="B250" s="80" t="s">
        <v>1590</v>
      </c>
      <c r="C250" s="88" t="s">
        <v>799</v>
      </c>
    </row>
    <row r="251" spans="1:3" ht="15">
      <c r="A251" s="81" t="s">
        <v>414</v>
      </c>
      <c r="B251" s="80" t="s">
        <v>1514</v>
      </c>
      <c r="C251" s="88" t="s">
        <v>799</v>
      </c>
    </row>
    <row r="252" spans="1:3" ht="15">
      <c r="A252" s="81" t="s">
        <v>414</v>
      </c>
      <c r="B252" s="80" t="s">
        <v>1515</v>
      </c>
      <c r="C252" s="88" t="s">
        <v>799</v>
      </c>
    </row>
    <row r="253" spans="1:3" ht="15">
      <c r="A253" s="81" t="s">
        <v>413</v>
      </c>
      <c r="B253" s="80" t="s">
        <v>1568</v>
      </c>
      <c r="C253" s="88" t="s">
        <v>798</v>
      </c>
    </row>
    <row r="254" spans="1:3" ht="15">
      <c r="A254" s="81" t="s">
        <v>413</v>
      </c>
      <c r="B254" s="80" t="s">
        <v>1569</v>
      </c>
      <c r="C254" s="88" t="s">
        <v>798</v>
      </c>
    </row>
    <row r="255" spans="1:3" ht="15">
      <c r="A255" s="81" t="s">
        <v>413</v>
      </c>
      <c r="B255" s="80" t="s">
        <v>1498</v>
      </c>
      <c r="C255" s="88" t="s">
        <v>798</v>
      </c>
    </row>
    <row r="256" spans="1:3" ht="15">
      <c r="A256" s="81" t="s">
        <v>413</v>
      </c>
      <c r="B256" s="80" t="s">
        <v>1570</v>
      </c>
      <c r="C256" s="88" t="s">
        <v>798</v>
      </c>
    </row>
    <row r="257" spans="1:3" ht="15">
      <c r="A257" s="81" t="s">
        <v>413</v>
      </c>
      <c r="B257" s="80" t="s">
        <v>1571</v>
      </c>
      <c r="C257" s="88" t="s">
        <v>798</v>
      </c>
    </row>
    <row r="258" spans="1:3" ht="15">
      <c r="A258" s="81" t="s">
        <v>413</v>
      </c>
      <c r="B258" s="80" t="s">
        <v>1572</v>
      </c>
      <c r="C258" s="88" t="s">
        <v>798</v>
      </c>
    </row>
    <row r="259" spans="1:3" ht="15">
      <c r="A259" s="81" t="s">
        <v>413</v>
      </c>
      <c r="B259" s="80">
        <v>21</v>
      </c>
      <c r="C259" s="88" t="s">
        <v>798</v>
      </c>
    </row>
    <row r="260" spans="1:3" ht="15">
      <c r="A260" s="81" t="s">
        <v>413</v>
      </c>
      <c r="B260" s="80" t="s">
        <v>1491</v>
      </c>
      <c r="C260" s="88" t="s">
        <v>798</v>
      </c>
    </row>
    <row r="261" spans="1:3" ht="15">
      <c r="A261" s="81" t="s">
        <v>413</v>
      </c>
      <c r="B261" s="80" t="s">
        <v>1499</v>
      </c>
      <c r="C261" s="88" t="s">
        <v>798</v>
      </c>
    </row>
    <row r="262" spans="1:3" ht="15">
      <c r="A262" s="81" t="s">
        <v>413</v>
      </c>
      <c r="B262" s="80" t="s">
        <v>1500</v>
      </c>
      <c r="C262" s="88" t="s">
        <v>798</v>
      </c>
    </row>
    <row r="263" spans="1:3" ht="15">
      <c r="A263" s="81" t="s">
        <v>413</v>
      </c>
      <c r="B263" s="80" t="s">
        <v>1501</v>
      </c>
      <c r="C263" s="88" t="s">
        <v>798</v>
      </c>
    </row>
    <row r="264" spans="1:3" ht="15">
      <c r="A264" s="81" t="s">
        <v>413</v>
      </c>
      <c r="B264" s="80" t="s">
        <v>1502</v>
      </c>
      <c r="C264" s="88" t="s">
        <v>798</v>
      </c>
    </row>
    <row r="265" spans="1:3" ht="15">
      <c r="A265" s="81" t="s">
        <v>413</v>
      </c>
      <c r="B265" s="80" t="s">
        <v>1573</v>
      </c>
      <c r="C265" s="88" t="s">
        <v>798</v>
      </c>
    </row>
    <row r="266" spans="1:3" ht="15">
      <c r="A266" s="81" t="s">
        <v>413</v>
      </c>
      <c r="B266" s="80" t="s">
        <v>1574</v>
      </c>
      <c r="C266" s="88" t="s">
        <v>798</v>
      </c>
    </row>
    <row r="267" spans="1:3" ht="15">
      <c r="A267" s="81" t="s">
        <v>413</v>
      </c>
      <c r="B267" s="80" t="s">
        <v>1575</v>
      </c>
      <c r="C267" s="88" t="s">
        <v>798</v>
      </c>
    </row>
    <row r="268" spans="1:3" ht="15">
      <c r="A268" s="81" t="s">
        <v>413</v>
      </c>
      <c r="B268" s="80" t="s">
        <v>1504</v>
      </c>
      <c r="C268" s="88" t="s">
        <v>798</v>
      </c>
    </row>
    <row r="269" spans="1:3" ht="15">
      <c r="A269" s="81" t="s">
        <v>413</v>
      </c>
      <c r="B269" s="80" t="s">
        <v>1576</v>
      </c>
      <c r="C269" s="88" t="s">
        <v>798</v>
      </c>
    </row>
    <row r="270" spans="1:3" ht="15">
      <c r="A270" s="81" t="s">
        <v>413</v>
      </c>
      <c r="B270" s="80" t="s">
        <v>1577</v>
      </c>
      <c r="C270" s="88" t="s">
        <v>798</v>
      </c>
    </row>
    <row r="271" spans="1:3" ht="15">
      <c r="A271" s="81" t="s">
        <v>413</v>
      </c>
      <c r="B271" s="80" t="s">
        <v>1578</v>
      </c>
      <c r="C271" s="88" t="s">
        <v>798</v>
      </c>
    </row>
    <row r="272" spans="1:3" ht="15">
      <c r="A272" s="81" t="s">
        <v>413</v>
      </c>
      <c r="B272" s="80" t="s">
        <v>1579</v>
      </c>
      <c r="C272" s="88" t="s">
        <v>798</v>
      </c>
    </row>
    <row r="273" spans="1:3" ht="15">
      <c r="A273" s="81" t="s">
        <v>413</v>
      </c>
      <c r="B273" s="80" t="s">
        <v>1580</v>
      </c>
      <c r="C273" s="88" t="s">
        <v>798</v>
      </c>
    </row>
    <row r="274" spans="1:3" ht="15">
      <c r="A274" s="81" t="s">
        <v>413</v>
      </c>
      <c r="B274" s="80" t="s">
        <v>1581</v>
      </c>
      <c r="C274" s="88" t="s">
        <v>798</v>
      </c>
    </row>
    <row r="275" spans="1:3" ht="15">
      <c r="A275" s="81" t="s">
        <v>413</v>
      </c>
      <c r="B275" s="80" t="s">
        <v>1582</v>
      </c>
      <c r="C275" s="88" t="s">
        <v>798</v>
      </c>
    </row>
    <row r="276" spans="1:3" ht="15">
      <c r="A276" s="81" t="s">
        <v>413</v>
      </c>
      <c r="B276" s="80" t="s">
        <v>1583</v>
      </c>
      <c r="C276" s="88" t="s">
        <v>798</v>
      </c>
    </row>
    <row r="277" spans="1:3" ht="15">
      <c r="A277" s="81" t="s">
        <v>413</v>
      </c>
      <c r="B277" s="80" t="s">
        <v>1584</v>
      </c>
      <c r="C277" s="88" t="s">
        <v>798</v>
      </c>
    </row>
    <row r="278" spans="1:3" ht="15">
      <c r="A278" s="81" t="s">
        <v>413</v>
      </c>
      <c r="B278" s="80" t="s">
        <v>1585</v>
      </c>
      <c r="C278" s="88" t="s">
        <v>798</v>
      </c>
    </row>
    <row r="279" spans="1:3" ht="15">
      <c r="A279" s="81" t="s">
        <v>413</v>
      </c>
      <c r="B279" s="80" t="s">
        <v>1586</v>
      </c>
      <c r="C279" s="88" t="s">
        <v>798</v>
      </c>
    </row>
    <row r="280" spans="1:3" ht="15">
      <c r="A280" s="81" t="s">
        <v>413</v>
      </c>
      <c r="B280" s="80" t="s">
        <v>1492</v>
      </c>
      <c r="C280" s="88" t="s">
        <v>798</v>
      </c>
    </row>
    <row r="281" spans="1:3" ht="15">
      <c r="A281" s="81" t="s">
        <v>413</v>
      </c>
      <c r="B281" s="80" t="s">
        <v>1587</v>
      </c>
      <c r="C281" s="88" t="s">
        <v>798</v>
      </c>
    </row>
    <row r="282" spans="1:3" ht="15">
      <c r="A282" s="81" t="s">
        <v>413</v>
      </c>
      <c r="B282" s="80" t="s">
        <v>1588</v>
      </c>
      <c r="C282" s="88" t="s">
        <v>798</v>
      </c>
    </row>
    <row r="283" spans="1:3" ht="15">
      <c r="A283" s="81" t="s">
        <v>413</v>
      </c>
      <c r="B283" s="80" t="s">
        <v>1512</v>
      </c>
      <c r="C283" s="88" t="s">
        <v>798</v>
      </c>
    </row>
    <row r="284" spans="1:3" ht="15">
      <c r="A284" s="81" t="s">
        <v>413</v>
      </c>
      <c r="B284" s="80" t="s">
        <v>1513</v>
      </c>
      <c r="C284" s="88" t="s">
        <v>798</v>
      </c>
    </row>
    <row r="285" spans="1:3" ht="15">
      <c r="A285" s="81" t="s">
        <v>413</v>
      </c>
      <c r="B285" s="80" t="s">
        <v>1589</v>
      </c>
      <c r="C285" s="88" t="s">
        <v>798</v>
      </c>
    </row>
    <row r="286" spans="1:3" ht="15">
      <c r="A286" s="81" t="s">
        <v>413</v>
      </c>
      <c r="B286" s="80" t="s">
        <v>1590</v>
      </c>
      <c r="C286" s="88" t="s">
        <v>798</v>
      </c>
    </row>
    <row r="287" spans="1:3" ht="15">
      <c r="A287" s="81" t="s">
        <v>413</v>
      </c>
      <c r="B287" s="80" t="s">
        <v>1514</v>
      </c>
      <c r="C287" s="88" t="s">
        <v>798</v>
      </c>
    </row>
    <row r="288" spans="1:3" ht="15">
      <c r="A288" s="81" t="s">
        <v>413</v>
      </c>
      <c r="B288" s="80" t="s">
        <v>1515</v>
      </c>
      <c r="C288" s="88" t="s">
        <v>798</v>
      </c>
    </row>
    <row r="289" spans="1:3" ht="15">
      <c r="A289" s="81" t="s">
        <v>412</v>
      </c>
      <c r="B289" s="80" t="s">
        <v>1568</v>
      </c>
      <c r="C289" s="88" t="s">
        <v>797</v>
      </c>
    </row>
    <row r="290" spans="1:3" ht="15">
      <c r="A290" s="81" t="s">
        <v>412</v>
      </c>
      <c r="B290" s="80" t="s">
        <v>1569</v>
      </c>
      <c r="C290" s="88" t="s">
        <v>797</v>
      </c>
    </row>
    <row r="291" spans="1:3" ht="15">
      <c r="A291" s="81" t="s">
        <v>412</v>
      </c>
      <c r="B291" s="80" t="s">
        <v>1498</v>
      </c>
      <c r="C291" s="88" t="s">
        <v>797</v>
      </c>
    </row>
    <row r="292" spans="1:3" ht="15">
      <c r="A292" s="81" t="s">
        <v>412</v>
      </c>
      <c r="B292" s="80" t="s">
        <v>1570</v>
      </c>
      <c r="C292" s="88" t="s">
        <v>797</v>
      </c>
    </row>
    <row r="293" spans="1:3" ht="15">
      <c r="A293" s="81" t="s">
        <v>412</v>
      </c>
      <c r="B293" s="80" t="s">
        <v>1571</v>
      </c>
      <c r="C293" s="88" t="s">
        <v>797</v>
      </c>
    </row>
    <row r="294" spans="1:3" ht="15">
      <c r="A294" s="81" t="s">
        <v>412</v>
      </c>
      <c r="B294" s="80" t="s">
        <v>1572</v>
      </c>
      <c r="C294" s="88" t="s">
        <v>797</v>
      </c>
    </row>
    <row r="295" spans="1:3" ht="15">
      <c r="A295" s="81" t="s">
        <v>412</v>
      </c>
      <c r="B295" s="80">
        <v>21</v>
      </c>
      <c r="C295" s="88" t="s">
        <v>797</v>
      </c>
    </row>
    <row r="296" spans="1:3" ht="15">
      <c r="A296" s="81" t="s">
        <v>412</v>
      </c>
      <c r="B296" s="80" t="s">
        <v>1491</v>
      </c>
      <c r="C296" s="88" t="s">
        <v>797</v>
      </c>
    </row>
    <row r="297" spans="1:3" ht="15">
      <c r="A297" s="81" t="s">
        <v>412</v>
      </c>
      <c r="B297" s="80" t="s">
        <v>1499</v>
      </c>
      <c r="C297" s="88" t="s">
        <v>797</v>
      </c>
    </row>
    <row r="298" spans="1:3" ht="15">
      <c r="A298" s="81" t="s">
        <v>412</v>
      </c>
      <c r="B298" s="80" t="s">
        <v>1500</v>
      </c>
      <c r="C298" s="88" t="s">
        <v>797</v>
      </c>
    </row>
    <row r="299" spans="1:3" ht="15">
      <c r="A299" s="81" t="s">
        <v>412</v>
      </c>
      <c r="B299" s="80" t="s">
        <v>1501</v>
      </c>
      <c r="C299" s="88" t="s">
        <v>797</v>
      </c>
    </row>
    <row r="300" spans="1:3" ht="15">
      <c r="A300" s="81" t="s">
        <v>412</v>
      </c>
      <c r="B300" s="80" t="s">
        <v>1502</v>
      </c>
      <c r="C300" s="88" t="s">
        <v>797</v>
      </c>
    </row>
    <row r="301" spans="1:3" ht="15">
      <c r="A301" s="81" t="s">
        <v>412</v>
      </c>
      <c r="B301" s="80" t="s">
        <v>1573</v>
      </c>
      <c r="C301" s="88" t="s">
        <v>797</v>
      </c>
    </row>
    <row r="302" spans="1:3" ht="15">
      <c r="A302" s="81" t="s">
        <v>412</v>
      </c>
      <c r="B302" s="80" t="s">
        <v>1574</v>
      </c>
      <c r="C302" s="88" t="s">
        <v>797</v>
      </c>
    </row>
    <row r="303" spans="1:3" ht="15">
      <c r="A303" s="81" t="s">
        <v>412</v>
      </c>
      <c r="B303" s="80" t="s">
        <v>1575</v>
      </c>
      <c r="C303" s="88" t="s">
        <v>797</v>
      </c>
    </row>
    <row r="304" spans="1:3" ht="15">
      <c r="A304" s="81" t="s">
        <v>412</v>
      </c>
      <c r="B304" s="80" t="s">
        <v>1504</v>
      </c>
      <c r="C304" s="88" t="s">
        <v>797</v>
      </c>
    </row>
    <row r="305" spans="1:3" ht="15">
      <c r="A305" s="81" t="s">
        <v>412</v>
      </c>
      <c r="B305" s="80" t="s">
        <v>1576</v>
      </c>
      <c r="C305" s="88" t="s">
        <v>797</v>
      </c>
    </row>
    <row r="306" spans="1:3" ht="15">
      <c r="A306" s="81" t="s">
        <v>412</v>
      </c>
      <c r="B306" s="80" t="s">
        <v>1577</v>
      </c>
      <c r="C306" s="88" t="s">
        <v>797</v>
      </c>
    </row>
    <row r="307" spans="1:3" ht="15">
      <c r="A307" s="81" t="s">
        <v>412</v>
      </c>
      <c r="B307" s="80" t="s">
        <v>1578</v>
      </c>
      <c r="C307" s="88" t="s">
        <v>797</v>
      </c>
    </row>
    <row r="308" spans="1:3" ht="15">
      <c r="A308" s="81" t="s">
        <v>412</v>
      </c>
      <c r="B308" s="80" t="s">
        <v>1579</v>
      </c>
      <c r="C308" s="88" t="s">
        <v>797</v>
      </c>
    </row>
    <row r="309" spans="1:3" ht="15">
      <c r="A309" s="81" t="s">
        <v>412</v>
      </c>
      <c r="B309" s="80" t="s">
        <v>1580</v>
      </c>
      <c r="C309" s="88" t="s">
        <v>797</v>
      </c>
    </row>
    <row r="310" spans="1:3" ht="15">
      <c r="A310" s="81" t="s">
        <v>412</v>
      </c>
      <c r="B310" s="80" t="s">
        <v>1581</v>
      </c>
      <c r="C310" s="88" t="s">
        <v>797</v>
      </c>
    </row>
    <row r="311" spans="1:3" ht="15">
      <c r="A311" s="81" t="s">
        <v>412</v>
      </c>
      <c r="B311" s="80" t="s">
        <v>1582</v>
      </c>
      <c r="C311" s="88" t="s">
        <v>797</v>
      </c>
    </row>
    <row r="312" spans="1:3" ht="15">
      <c r="A312" s="81" t="s">
        <v>412</v>
      </c>
      <c r="B312" s="80" t="s">
        <v>1583</v>
      </c>
      <c r="C312" s="88" t="s">
        <v>797</v>
      </c>
    </row>
    <row r="313" spans="1:3" ht="15">
      <c r="A313" s="81" t="s">
        <v>412</v>
      </c>
      <c r="B313" s="80" t="s">
        <v>1584</v>
      </c>
      <c r="C313" s="88" t="s">
        <v>797</v>
      </c>
    </row>
    <row r="314" spans="1:3" ht="15">
      <c r="A314" s="81" t="s">
        <v>412</v>
      </c>
      <c r="B314" s="80" t="s">
        <v>1585</v>
      </c>
      <c r="C314" s="88" t="s">
        <v>797</v>
      </c>
    </row>
    <row r="315" spans="1:3" ht="15">
      <c r="A315" s="81" t="s">
        <v>412</v>
      </c>
      <c r="B315" s="80" t="s">
        <v>1586</v>
      </c>
      <c r="C315" s="88" t="s">
        <v>797</v>
      </c>
    </row>
    <row r="316" spans="1:3" ht="15">
      <c r="A316" s="81" t="s">
        <v>412</v>
      </c>
      <c r="B316" s="80" t="s">
        <v>1492</v>
      </c>
      <c r="C316" s="88" t="s">
        <v>797</v>
      </c>
    </row>
    <row r="317" spans="1:3" ht="15">
      <c r="A317" s="81" t="s">
        <v>412</v>
      </c>
      <c r="B317" s="80" t="s">
        <v>1587</v>
      </c>
      <c r="C317" s="88" t="s">
        <v>797</v>
      </c>
    </row>
    <row r="318" spans="1:3" ht="15">
      <c r="A318" s="81" t="s">
        <v>412</v>
      </c>
      <c r="B318" s="80" t="s">
        <v>1588</v>
      </c>
      <c r="C318" s="88" t="s">
        <v>797</v>
      </c>
    </row>
    <row r="319" spans="1:3" ht="15">
      <c r="A319" s="81" t="s">
        <v>412</v>
      </c>
      <c r="B319" s="80" t="s">
        <v>1512</v>
      </c>
      <c r="C319" s="88" t="s">
        <v>797</v>
      </c>
    </row>
    <row r="320" spans="1:3" ht="15">
      <c r="A320" s="81" t="s">
        <v>412</v>
      </c>
      <c r="B320" s="80" t="s">
        <v>1513</v>
      </c>
      <c r="C320" s="88" t="s">
        <v>797</v>
      </c>
    </row>
    <row r="321" spans="1:3" ht="15">
      <c r="A321" s="81" t="s">
        <v>412</v>
      </c>
      <c r="B321" s="80" t="s">
        <v>1589</v>
      </c>
      <c r="C321" s="88" t="s">
        <v>797</v>
      </c>
    </row>
    <row r="322" spans="1:3" ht="15">
      <c r="A322" s="81" t="s">
        <v>412</v>
      </c>
      <c r="B322" s="80" t="s">
        <v>1590</v>
      </c>
      <c r="C322" s="88" t="s">
        <v>797</v>
      </c>
    </row>
    <row r="323" spans="1:3" ht="15">
      <c r="A323" s="81" t="s">
        <v>412</v>
      </c>
      <c r="B323" s="80" t="s">
        <v>1514</v>
      </c>
      <c r="C323" s="88" t="s">
        <v>797</v>
      </c>
    </row>
    <row r="324" spans="1:3" ht="15">
      <c r="A324" s="81" t="s">
        <v>412</v>
      </c>
      <c r="B324" s="80" t="s">
        <v>1515</v>
      </c>
      <c r="C324" s="88" t="s">
        <v>797</v>
      </c>
    </row>
    <row r="325" spans="1:3" ht="15">
      <c r="A325" s="81" t="s">
        <v>411</v>
      </c>
      <c r="B325" s="80" t="s">
        <v>1568</v>
      </c>
      <c r="C325" s="88" t="s">
        <v>796</v>
      </c>
    </row>
    <row r="326" spans="1:3" ht="15">
      <c r="A326" s="81" t="s">
        <v>411</v>
      </c>
      <c r="B326" s="80" t="s">
        <v>1569</v>
      </c>
      <c r="C326" s="88" t="s">
        <v>796</v>
      </c>
    </row>
    <row r="327" spans="1:3" ht="15">
      <c r="A327" s="81" t="s">
        <v>411</v>
      </c>
      <c r="B327" s="80" t="s">
        <v>1498</v>
      </c>
      <c r="C327" s="88" t="s">
        <v>796</v>
      </c>
    </row>
    <row r="328" spans="1:3" ht="15">
      <c r="A328" s="81" t="s">
        <v>411</v>
      </c>
      <c r="B328" s="80" t="s">
        <v>1570</v>
      </c>
      <c r="C328" s="88" t="s">
        <v>796</v>
      </c>
    </row>
    <row r="329" spans="1:3" ht="15">
      <c r="A329" s="81" t="s">
        <v>411</v>
      </c>
      <c r="B329" s="80" t="s">
        <v>1571</v>
      </c>
      <c r="C329" s="88" t="s">
        <v>796</v>
      </c>
    </row>
    <row r="330" spans="1:3" ht="15">
      <c r="A330" s="81" t="s">
        <v>411</v>
      </c>
      <c r="B330" s="80" t="s">
        <v>1572</v>
      </c>
      <c r="C330" s="88" t="s">
        <v>796</v>
      </c>
    </row>
    <row r="331" spans="1:3" ht="15">
      <c r="A331" s="81" t="s">
        <v>411</v>
      </c>
      <c r="B331" s="80">
        <v>21</v>
      </c>
      <c r="C331" s="88" t="s">
        <v>796</v>
      </c>
    </row>
    <row r="332" spans="1:3" ht="15">
      <c r="A332" s="81" t="s">
        <v>411</v>
      </c>
      <c r="B332" s="80" t="s">
        <v>1491</v>
      </c>
      <c r="C332" s="88" t="s">
        <v>796</v>
      </c>
    </row>
    <row r="333" spans="1:3" ht="15">
      <c r="A333" s="81" t="s">
        <v>411</v>
      </c>
      <c r="B333" s="80" t="s">
        <v>1499</v>
      </c>
      <c r="C333" s="88" t="s">
        <v>796</v>
      </c>
    </row>
    <row r="334" spans="1:3" ht="15">
      <c r="A334" s="81" t="s">
        <v>411</v>
      </c>
      <c r="B334" s="80" t="s">
        <v>1500</v>
      </c>
      <c r="C334" s="88" t="s">
        <v>796</v>
      </c>
    </row>
    <row r="335" spans="1:3" ht="15">
      <c r="A335" s="81" t="s">
        <v>411</v>
      </c>
      <c r="B335" s="80" t="s">
        <v>1501</v>
      </c>
      <c r="C335" s="88" t="s">
        <v>796</v>
      </c>
    </row>
    <row r="336" spans="1:3" ht="15">
      <c r="A336" s="81" t="s">
        <v>411</v>
      </c>
      <c r="B336" s="80" t="s">
        <v>1502</v>
      </c>
      <c r="C336" s="88" t="s">
        <v>796</v>
      </c>
    </row>
    <row r="337" spans="1:3" ht="15">
      <c r="A337" s="81" t="s">
        <v>411</v>
      </c>
      <c r="B337" s="80" t="s">
        <v>1573</v>
      </c>
      <c r="C337" s="88" t="s">
        <v>796</v>
      </c>
    </row>
    <row r="338" spans="1:3" ht="15">
      <c r="A338" s="81" t="s">
        <v>411</v>
      </c>
      <c r="B338" s="80" t="s">
        <v>1574</v>
      </c>
      <c r="C338" s="88" t="s">
        <v>796</v>
      </c>
    </row>
    <row r="339" spans="1:3" ht="15">
      <c r="A339" s="81" t="s">
        <v>411</v>
      </c>
      <c r="B339" s="80" t="s">
        <v>1575</v>
      </c>
      <c r="C339" s="88" t="s">
        <v>796</v>
      </c>
    </row>
    <row r="340" spans="1:3" ht="15">
      <c r="A340" s="81" t="s">
        <v>411</v>
      </c>
      <c r="B340" s="80" t="s">
        <v>1504</v>
      </c>
      <c r="C340" s="88" t="s">
        <v>796</v>
      </c>
    </row>
    <row r="341" spans="1:3" ht="15">
      <c r="A341" s="81" t="s">
        <v>411</v>
      </c>
      <c r="B341" s="80" t="s">
        <v>1576</v>
      </c>
      <c r="C341" s="88" t="s">
        <v>796</v>
      </c>
    </row>
    <row r="342" spans="1:3" ht="15">
      <c r="A342" s="81" t="s">
        <v>411</v>
      </c>
      <c r="B342" s="80" t="s">
        <v>1577</v>
      </c>
      <c r="C342" s="88" t="s">
        <v>796</v>
      </c>
    </row>
    <row r="343" spans="1:3" ht="15">
      <c r="A343" s="81" t="s">
        <v>411</v>
      </c>
      <c r="B343" s="80" t="s">
        <v>1578</v>
      </c>
      <c r="C343" s="88" t="s">
        <v>796</v>
      </c>
    </row>
    <row r="344" spans="1:3" ht="15">
      <c r="A344" s="81" t="s">
        <v>411</v>
      </c>
      <c r="B344" s="80" t="s">
        <v>1579</v>
      </c>
      <c r="C344" s="88" t="s">
        <v>796</v>
      </c>
    </row>
    <row r="345" spans="1:3" ht="15">
      <c r="A345" s="81" t="s">
        <v>411</v>
      </c>
      <c r="B345" s="80" t="s">
        <v>1580</v>
      </c>
      <c r="C345" s="88" t="s">
        <v>796</v>
      </c>
    </row>
    <row r="346" spans="1:3" ht="15">
      <c r="A346" s="81" t="s">
        <v>411</v>
      </c>
      <c r="B346" s="80" t="s">
        <v>1581</v>
      </c>
      <c r="C346" s="88" t="s">
        <v>796</v>
      </c>
    </row>
    <row r="347" spans="1:3" ht="15">
      <c r="A347" s="81" t="s">
        <v>411</v>
      </c>
      <c r="B347" s="80" t="s">
        <v>1582</v>
      </c>
      <c r="C347" s="88" t="s">
        <v>796</v>
      </c>
    </row>
    <row r="348" spans="1:3" ht="15">
      <c r="A348" s="81" t="s">
        <v>411</v>
      </c>
      <c r="B348" s="80" t="s">
        <v>1583</v>
      </c>
      <c r="C348" s="88" t="s">
        <v>796</v>
      </c>
    </row>
    <row r="349" spans="1:3" ht="15">
      <c r="A349" s="81" t="s">
        <v>411</v>
      </c>
      <c r="B349" s="80" t="s">
        <v>1584</v>
      </c>
      <c r="C349" s="88" t="s">
        <v>796</v>
      </c>
    </row>
    <row r="350" spans="1:3" ht="15">
      <c r="A350" s="81" t="s">
        <v>411</v>
      </c>
      <c r="B350" s="80" t="s">
        <v>1585</v>
      </c>
      <c r="C350" s="88" t="s">
        <v>796</v>
      </c>
    </row>
    <row r="351" spans="1:3" ht="15">
      <c r="A351" s="81" t="s">
        <v>411</v>
      </c>
      <c r="B351" s="80" t="s">
        <v>1586</v>
      </c>
      <c r="C351" s="88" t="s">
        <v>796</v>
      </c>
    </row>
    <row r="352" spans="1:3" ht="15">
      <c r="A352" s="81" t="s">
        <v>411</v>
      </c>
      <c r="B352" s="80" t="s">
        <v>1492</v>
      </c>
      <c r="C352" s="88" t="s">
        <v>796</v>
      </c>
    </row>
    <row r="353" spans="1:3" ht="15">
      <c r="A353" s="81" t="s">
        <v>411</v>
      </c>
      <c r="B353" s="80" t="s">
        <v>1587</v>
      </c>
      <c r="C353" s="88" t="s">
        <v>796</v>
      </c>
    </row>
    <row r="354" spans="1:3" ht="15">
      <c r="A354" s="81" t="s">
        <v>411</v>
      </c>
      <c r="B354" s="80" t="s">
        <v>1588</v>
      </c>
      <c r="C354" s="88" t="s">
        <v>796</v>
      </c>
    </row>
    <row r="355" spans="1:3" ht="15">
      <c r="A355" s="81" t="s">
        <v>411</v>
      </c>
      <c r="B355" s="80" t="s">
        <v>1512</v>
      </c>
      <c r="C355" s="88" t="s">
        <v>796</v>
      </c>
    </row>
    <row r="356" spans="1:3" ht="15">
      <c r="A356" s="81" t="s">
        <v>411</v>
      </c>
      <c r="B356" s="80" t="s">
        <v>1513</v>
      </c>
      <c r="C356" s="88" t="s">
        <v>796</v>
      </c>
    </row>
    <row r="357" spans="1:3" ht="15">
      <c r="A357" s="81" t="s">
        <v>411</v>
      </c>
      <c r="B357" s="80" t="s">
        <v>1589</v>
      </c>
      <c r="C357" s="88" t="s">
        <v>796</v>
      </c>
    </row>
    <row r="358" spans="1:3" ht="15">
      <c r="A358" s="81" t="s">
        <v>411</v>
      </c>
      <c r="B358" s="80" t="s">
        <v>1590</v>
      </c>
      <c r="C358" s="88" t="s">
        <v>796</v>
      </c>
    </row>
    <row r="359" spans="1:3" ht="15">
      <c r="A359" s="81" t="s">
        <v>411</v>
      </c>
      <c r="B359" s="80" t="s">
        <v>1514</v>
      </c>
      <c r="C359" s="88" t="s">
        <v>796</v>
      </c>
    </row>
    <row r="360" spans="1:3" ht="15">
      <c r="A360" s="81" t="s">
        <v>411</v>
      </c>
      <c r="B360" s="80" t="s">
        <v>1515</v>
      </c>
      <c r="C360" s="88" t="s">
        <v>796</v>
      </c>
    </row>
    <row r="361" spans="1:3" ht="15">
      <c r="A361" s="81" t="s">
        <v>410</v>
      </c>
      <c r="B361" s="80" t="s">
        <v>1568</v>
      </c>
      <c r="C361" s="88" t="s">
        <v>795</v>
      </c>
    </row>
    <row r="362" spans="1:3" ht="15">
      <c r="A362" s="81" t="s">
        <v>410</v>
      </c>
      <c r="B362" s="80" t="s">
        <v>1569</v>
      </c>
      <c r="C362" s="88" t="s">
        <v>795</v>
      </c>
    </row>
    <row r="363" spans="1:3" ht="15">
      <c r="A363" s="81" t="s">
        <v>410</v>
      </c>
      <c r="B363" s="80" t="s">
        <v>1498</v>
      </c>
      <c r="C363" s="88" t="s">
        <v>795</v>
      </c>
    </row>
    <row r="364" spans="1:3" ht="15">
      <c r="A364" s="81" t="s">
        <v>410</v>
      </c>
      <c r="B364" s="80" t="s">
        <v>1570</v>
      </c>
      <c r="C364" s="88" t="s">
        <v>795</v>
      </c>
    </row>
    <row r="365" spans="1:3" ht="15">
      <c r="A365" s="81" t="s">
        <v>410</v>
      </c>
      <c r="B365" s="80" t="s">
        <v>1571</v>
      </c>
      <c r="C365" s="88" t="s">
        <v>795</v>
      </c>
    </row>
    <row r="366" spans="1:3" ht="15">
      <c r="A366" s="81" t="s">
        <v>410</v>
      </c>
      <c r="B366" s="80" t="s">
        <v>1572</v>
      </c>
      <c r="C366" s="88" t="s">
        <v>795</v>
      </c>
    </row>
    <row r="367" spans="1:3" ht="15">
      <c r="A367" s="81" t="s">
        <v>410</v>
      </c>
      <c r="B367" s="80">
        <v>21</v>
      </c>
      <c r="C367" s="88" t="s">
        <v>795</v>
      </c>
    </row>
    <row r="368" spans="1:3" ht="15">
      <c r="A368" s="81" t="s">
        <v>410</v>
      </c>
      <c r="B368" s="80" t="s">
        <v>1491</v>
      </c>
      <c r="C368" s="88" t="s">
        <v>795</v>
      </c>
    </row>
    <row r="369" spans="1:3" ht="15">
      <c r="A369" s="81" t="s">
        <v>410</v>
      </c>
      <c r="B369" s="80" t="s">
        <v>1499</v>
      </c>
      <c r="C369" s="88" t="s">
        <v>795</v>
      </c>
    </row>
    <row r="370" spans="1:3" ht="15">
      <c r="A370" s="81" t="s">
        <v>410</v>
      </c>
      <c r="B370" s="80" t="s">
        <v>1500</v>
      </c>
      <c r="C370" s="88" t="s">
        <v>795</v>
      </c>
    </row>
    <row r="371" spans="1:3" ht="15">
      <c r="A371" s="81" t="s">
        <v>410</v>
      </c>
      <c r="B371" s="80" t="s">
        <v>1501</v>
      </c>
      <c r="C371" s="88" t="s">
        <v>795</v>
      </c>
    </row>
    <row r="372" spans="1:3" ht="15">
      <c r="A372" s="81" t="s">
        <v>410</v>
      </c>
      <c r="B372" s="80" t="s">
        <v>1502</v>
      </c>
      <c r="C372" s="88" t="s">
        <v>795</v>
      </c>
    </row>
    <row r="373" spans="1:3" ht="15">
      <c r="A373" s="81" t="s">
        <v>410</v>
      </c>
      <c r="B373" s="80" t="s">
        <v>1573</v>
      </c>
      <c r="C373" s="88" t="s">
        <v>795</v>
      </c>
    </row>
    <row r="374" spans="1:3" ht="15">
      <c r="A374" s="81" t="s">
        <v>410</v>
      </c>
      <c r="B374" s="80" t="s">
        <v>1574</v>
      </c>
      <c r="C374" s="88" t="s">
        <v>795</v>
      </c>
    </row>
    <row r="375" spans="1:3" ht="15">
      <c r="A375" s="81" t="s">
        <v>410</v>
      </c>
      <c r="B375" s="80" t="s">
        <v>1575</v>
      </c>
      <c r="C375" s="88" t="s">
        <v>795</v>
      </c>
    </row>
    <row r="376" spans="1:3" ht="15">
      <c r="A376" s="81" t="s">
        <v>410</v>
      </c>
      <c r="B376" s="80" t="s">
        <v>1504</v>
      </c>
      <c r="C376" s="88" t="s">
        <v>795</v>
      </c>
    </row>
    <row r="377" spans="1:3" ht="15">
      <c r="A377" s="81" t="s">
        <v>410</v>
      </c>
      <c r="B377" s="80" t="s">
        <v>1576</v>
      </c>
      <c r="C377" s="88" t="s">
        <v>795</v>
      </c>
    </row>
    <row r="378" spans="1:3" ht="15">
      <c r="A378" s="81" t="s">
        <v>410</v>
      </c>
      <c r="B378" s="80" t="s">
        <v>1577</v>
      </c>
      <c r="C378" s="88" t="s">
        <v>795</v>
      </c>
    </row>
    <row r="379" spans="1:3" ht="15">
      <c r="A379" s="81" t="s">
        <v>410</v>
      </c>
      <c r="B379" s="80" t="s">
        <v>1578</v>
      </c>
      <c r="C379" s="88" t="s">
        <v>795</v>
      </c>
    </row>
    <row r="380" spans="1:3" ht="15">
      <c r="A380" s="81" t="s">
        <v>410</v>
      </c>
      <c r="B380" s="80" t="s">
        <v>1579</v>
      </c>
      <c r="C380" s="88" t="s">
        <v>795</v>
      </c>
    </row>
    <row r="381" spans="1:3" ht="15">
      <c r="A381" s="81" t="s">
        <v>410</v>
      </c>
      <c r="B381" s="80" t="s">
        <v>1580</v>
      </c>
      <c r="C381" s="88" t="s">
        <v>795</v>
      </c>
    </row>
    <row r="382" spans="1:3" ht="15">
      <c r="A382" s="81" t="s">
        <v>410</v>
      </c>
      <c r="B382" s="80" t="s">
        <v>1581</v>
      </c>
      <c r="C382" s="88" t="s">
        <v>795</v>
      </c>
    </row>
    <row r="383" spans="1:3" ht="15">
      <c r="A383" s="81" t="s">
        <v>410</v>
      </c>
      <c r="B383" s="80" t="s">
        <v>1582</v>
      </c>
      <c r="C383" s="88" t="s">
        <v>795</v>
      </c>
    </row>
    <row r="384" spans="1:3" ht="15">
      <c r="A384" s="81" t="s">
        <v>410</v>
      </c>
      <c r="B384" s="80" t="s">
        <v>1583</v>
      </c>
      <c r="C384" s="88" t="s">
        <v>795</v>
      </c>
    </row>
    <row r="385" spans="1:3" ht="15">
      <c r="A385" s="81" t="s">
        <v>410</v>
      </c>
      <c r="B385" s="80" t="s">
        <v>1584</v>
      </c>
      <c r="C385" s="88" t="s">
        <v>795</v>
      </c>
    </row>
    <row r="386" spans="1:3" ht="15">
      <c r="A386" s="81" t="s">
        <v>410</v>
      </c>
      <c r="B386" s="80" t="s">
        <v>1585</v>
      </c>
      <c r="C386" s="88" t="s">
        <v>795</v>
      </c>
    </row>
    <row r="387" spans="1:3" ht="15">
      <c r="A387" s="81" t="s">
        <v>410</v>
      </c>
      <c r="B387" s="80" t="s">
        <v>1586</v>
      </c>
      <c r="C387" s="88" t="s">
        <v>795</v>
      </c>
    </row>
    <row r="388" spans="1:3" ht="15">
      <c r="A388" s="81" t="s">
        <v>410</v>
      </c>
      <c r="B388" s="80" t="s">
        <v>1492</v>
      </c>
      <c r="C388" s="88" t="s">
        <v>795</v>
      </c>
    </row>
    <row r="389" spans="1:3" ht="15">
      <c r="A389" s="81" t="s">
        <v>410</v>
      </c>
      <c r="B389" s="80" t="s">
        <v>1587</v>
      </c>
      <c r="C389" s="88" t="s">
        <v>795</v>
      </c>
    </row>
    <row r="390" spans="1:3" ht="15">
      <c r="A390" s="81" t="s">
        <v>410</v>
      </c>
      <c r="B390" s="80" t="s">
        <v>1588</v>
      </c>
      <c r="C390" s="88" t="s">
        <v>795</v>
      </c>
    </row>
    <row r="391" spans="1:3" ht="15">
      <c r="A391" s="81" t="s">
        <v>410</v>
      </c>
      <c r="B391" s="80" t="s">
        <v>1512</v>
      </c>
      <c r="C391" s="88" t="s">
        <v>795</v>
      </c>
    </row>
    <row r="392" spans="1:3" ht="15">
      <c r="A392" s="81" t="s">
        <v>410</v>
      </c>
      <c r="B392" s="80" t="s">
        <v>1513</v>
      </c>
      <c r="C392" s="88" t="s">
        <v>795</v>
      </c>
    </row>
    <row r="393" spans="1:3" ht="15">
      <c r="A393" s="81" t="s">
        <v>410</v>
      </c>
      <c r="B393" s="80" t="s">
        <v>1589</v>
      </c>
      <c r="C393" s="88" t="s">
        <v>795</v>
      </c>
    </row>
    <row r="394" spans="1:3" ht="15">
      <c r="A394" s="81" t="s">
        <v>410</v>
      </c>
      <c r="B394" s="80" t="s">
        <v>1590</v>
      </c>
      <c r="C394" s="88" t="s">
        <v>795</v>
      </c>
    </row>
    <row r="395" spans="1:3" ht="15">
      <c r="A395" s="81" t="s">
        <v>410</v>
      </c>
      <c r="B395" s="80" t="s">
        <v>1514</v>
      </c>
      <c r="C395" s="88" t="s">
        <v>795</v>
      </c>
    </row>
    <row r="396" spans="1:3" ht="15">
      <c r="A396" s="81" t="s">
        <v>410</v>
      </c>
      <c r="B396" s="80" t="s">
        <v>1515</v>
      </c>
      <c r="C396" s="88" t="s">
        <v>795</v>
      </c>
    </row>
    <row r="397" spans="1:3" ht="15">
      <c r="A397" s="81" t="s">
        <v>409</v>
      </c>
      <c r="B397" s="80" t="s">
        <v>1568</v>
      </c>
      <c r="C397" s="88" t="s">
        <v>794</v>
      </c>
    </row>
    <row r="398" spans="1:3" ht="15">
      <c r="A398" s="81" t="s">
        <v>409</v>
      </c>
      <c r="B398" s="80" t="s">
        <v>1569</v>
      </c>
      <c r="C398" s="88" t="s">
        <v>794</v>
      </c>
    </row>
    <row r="399" spans="1:3" ht="15">
      <c r="A399" s="81" t="s">
        <v>409</v>
      </c>
      <c r="B399" s="80" t="s">
        <v>1498</v>
      </c>
      <c r="C399" s="88" t="s">
        <v>794</v>
      </c>
    </row>
    <row r="400" spans="1:3" ht="15">
      <c r="A400" s="81" t="s">
        <v>409</v>
      </c>
      <c r="B400" s="80" t="s">
        <v>1570</v>
      </c>
      <c r="C400" s="88" t="s">
        <v>794</v>
      </c>
    </row>
    <row r="401" spans="1:3" ht="15">
      <c r="A401" s="81" t="s">
        <v>409</v>
      </c>
      <c r="B401" s="80" t="s">
        <v>1571</v>
      </c>
      <c r="C401" s="88" t="s">
        <v>794</v>
      </c>
    </row>
    <row r="402" spans="1:3" ht="15">
      <c r="A402" s="81" t="s">
        <v>409</v>
      </c>
      <c r="B402" s="80" t="s">
        <v>1572</v>
      </c>
      <c r="C402" s="88" t="s">
        <v>794</v>
      </c>
    </row>
    <row r="403" spans="1:3" ht="15">
      <c r="A403" s="81" t="s">
        <v>409</v>
      </c>
      <c r="B403" s="80">
        <v>21</v>
      </c>
      <c r="C403" s="88" t="s">
        <v>794</v>
      </c>
    </row>
    <row r="404" spans="1:3" ht="15">
      <c r="A404" s="81" t="s">
        <v>409</v>
      </c>
      <c r="B404" s="80" t="s">
        <v>1491</v>
      </c>
      <c r="C404" s="88" t="s">
        <v>794</v>
      </c>
    </row>
    <row r="405" spans="1:3" ht="15">
      <c r="A405" s="81" t="s">
        <v>409</v>
      </c>
      <c r="B405" s="80" t="s">
        <v>1499</v>
      </c>
      <c r="C405" s="88" t="s">
        <v>794</v>
      </c>
    </row>
    <row r="406" spans="1:3" ht="15">
      <c r="A406" s="81" t="s">
        <v>409</v>
      </c>
      <c r="B406" s="80" t="s">
        <v>1500</v>
      </c>
      <c r="C406" s="88" t="s">
        <v>794</v>
      </c>
    </row>
    <row r="407" spans="1:3" ht="15">
      <c r="A407" s="81" t="s">
        <v>409</v>
      </c>
      <c r="B407" s="80" t="s">
        <v>1501</v>
      </c>
      <c r="C407" s="88" t="s">
        <v>794</v>
      </c>
    </row>
    <row r="408" spans="1:3" ht="15">
      <c r="A408" s="81" t="s">
        <v>409</v>
      </c>
      <c r="B408" s="80" t="s">
        <v>1502</v>
      </c>
      <c r="C408" s="88" t="s">
        <v>794</v>
      </c>
    </row>
    <row r="409" spans="1:3" ht="15">
      <c r="A409" s="81" t="s">
        <v>409</v>
      </c>
      <c r="B409" s="80" t="s">
        <v>1573</v>
      </c>
      <c r="C409" s="88" t="s">
        <v>794</v>
      </c>
    </row>
    <row r="410" spans="1:3" ht="15">
      <c r="A410" s="81" t="s">
        <v>409</v>
      </c>
      <c r="B410" s="80" t="s">
        <v>1574</v>
      </c>
      <c r="C410" s="88" t="s">
        <v>794</v>
      </c>
    </row>
    <row r="411" spans="1:3" ht="15">
      <c r="A411" s="81" t="s">
        <v>409</v>
      </c>
      <c r="B411" s="80" t="s">
        <v>1575</v>
      </c>
      <c r="C411" s="88" t="s">
        <v>794</v>
      </c>
    </row>
    <row r="412" spans="1:3" ht="15">
      <c r="A412" s="81" t="s">
        <v>409</v>
      </c>
      <c r="B412" s="80" t="s">
        <v>1504</v>
      </c>
      <c r="C412" s="88" t="s">
        <v>794</v>
      </c>
    </row>
    <row r="413" spans="1:3" ht="15">
      <c r="A413" s="81" t="s">
        <v>409</v>
      </c>
      <c r="B413" s="80" t="s">
        <v>1576</v>
      </c>
      <c r="C413" s="88" t="s">
        <v>794</v>
      </c>
    </row>
    <row r="414" spans="1:3" ht="15">
      <c r="A414" s="81" t="s">
        <v>409</v>
      </c>
      <c r="B414" s="80" t="s">
        <v>1577</v>
      </c>
      <c r="C414" s="88" t="s">
        <v>794</v>
      </c>
    </row>
    <row r="415" spans="1:3" ht="15">
      <c r="A415" s="81" t="s">
        <v>409</v>
      </c>
      <c r="B415" s="80" t="s">
        <v>1578</v>
      </c>
      <c r="C415" s="88" t="s">
        <v>794</v>
      </c>
    </row>
    <row r="416" spans="1:3" ht="15">
      <c r="A416" s="81" t="s">
        <v>409</v>
      </c>
      <c r="B416" s="80" t="s">
        <v>1579</v>
      </c>
      <c r="C416" s="88" t="s">
        <v>794</v>
      </c>
    </row>
    <row r="417" spans="1:3" ht="15">
      <c r="A417" s="81" t="s">
        <v>409</v>
      </c>
      <c r="B417" s="80" t="s">
        <v>1580</v>
      </c>
      <c r="C417" s="88" t="s">
        <v>794</v>
      </c>
    </row>
    <row r="418" spans="1:3" ht="15">
      <c r="A418" s="81" t="s">
        <v>409</v>
      </c>
      <c r="B418" s="80" t="s">
        <v>1581</v>
      </c>
      <c r="C418" s="88" t="s">
        <v>794</v>
      </c>
    </row>
    <row r="419" spans="1:3" ht="15">
      <c r="A419" s="81" t="s">
        <v>409</v>
      </c>
      <c r="B419" s="80" t="s">
        <v>1582</v>
      </c>
      <c r="C419" s="88" t="s">
        <v>794</v>
      </c>
    </row>
    <row r="420" spans="1:3" ht="15">
      <c r="A420" s="81" t="s">
        <v>409</v>
      </c>
      <c r="B420" s="80" t="s">
        <v>1583</v>
      </c>
      <c r="C420" s="88" t="s">
        <v>794</v>
      </c>
    </row>
    <row r="421" spans="1:3" ht="15">
      <c r="A421" s="81" t="s">
        <v>409</v>
      </c>
      <c r="B421" s="80" t="s">
        <v>1584</v>
      </c>
      <c r="C421" s="88" t="s">
        <v>794</v>
      </c>
    </row>
    <row r="422" spans="1:3" ht="15">
      <c r="A422" s="81" t="s">
        <v>409</v>
      </c>
      <c r="B422" s="80" t="s">
        <v>1585</v>
      </c>
      <c r="C422" s="88" t="s">
        <v>794</v>
      </c>
    </row>
    <row r="423" spans="1:3" ht="15">
      <c r="A423" s="81" t="s">
        <v>409</v>
      </c>
      <c r="B423" s="80" t="s">
        <v>1586</v>
      </c>
      <c r="C423" s="88" t="s">
        <v>794</v>
      </c>
    </row>
    <row r="424" spans="1:3" ht="15">
      <c r="A424" s="81" t="s">
        <v>409</v>
      </c>
      <c r="B424" s="80" t="s">
        <v>1492</v>
      </c>
      <c r="C424" s="88" t="s">
        <v>794</v>
      </c>
    </row>
    <row r="425" spans="1:3" ht="15">
      <c r="A425" s="81" t="s">
        <v>409</v>
      </c>
      <c r="B425" s="80" t="s">
        <v>1587</v>
      </c>
      <c r="C425" s="88" t="s">
        <v>794</v>
      </c>
    </row>
    <row r="426" spans="1:3" ht="15">
      <c r="A426" s="81" t="s">
        <v>409</v>
      </c>
      <c r="B426" s="80" t="s">
        <v>1588</v>
      </c>
      <c r="C426" s="88" t="s">
        <v>794</v>
      </c>
    </row>
    <row r="427" spans="1:3" ht="15">
      <c r="A427" s="81" t="s">
        <v>409</v>
      </c>
      <c r="B427" s="80" t="s">
        <v>1512</v>
      </c>
      <c r="C427" s="88" t="s">
        <v>794</v>
      </c>
    </row>
    <row r="428" spans="1:3" ht="15">
      <c r="A428" s="81" t="s">
        <v>409</v>
      </c>
      <c r="B428" s="80" t="s">
        <v>1513</v>
      </c>
      <c r="C428" s="88" t="s">
        <v>794</v>
      </c>
    </row>
    <row r="429" spans="1:3" ht="15">
      <c r="A429" s="81" t="s">
        <v>409</v>
      </c>
      <c r="B429" s="80" t="s">
        <v>1589</v>
      </c>
      <c r="C429" s="88" t="s">
        <v>794</v>
      </c>
    </row>
    <row r="430" spans="1:3" ht="15">
      <c r="A430" s="81" t="s">
        <v>409</v>
      </c>
      <c r="B430" s="80" t="s">
        <v>1590</v>
      </c>
      <c r="C430" s="88" t="s">
        <v>794</v>
      </c>
    </row>
    <row r="431" spans="1:3" ht="15">
      <c r="A431" s="81" t="s">
        <v>409</v>
      </c>
      <c r="B431" s="80" t="s">
        <v>1514</v>
      </c>
      <c r="C431" s="88" t="s">
        <v>794</v>
      </c>
    </row>
    <row r="432" spans="1:3" ht="15">
      <c r="A432" s="81" t="s">
        <v>409</v>
      </c>
      <c r="B432" s="80" t="s">
        <v>1515</v>
      </c>
      <c r="C432" s="88" t="s">
        <v>794</v>
      </c>
    </row>
    <row r="433" spans="1:3" ht="15">
      <c r="A433" s="81" t="s">
        <v>408</v>
      </c>
      <c r="B433" s="80" t="s">
        <v>1568</v>
      </c>
      <c r="C433" s="88" t="s">
        <v>793</v>
      </c>
    </row>
    <row r="434" spans="1:3" ht="15">
      <c r="A434" s="81" t="s">
        <v>408</v>
      </c>
      <c r="B434" s="80" t="s">
        <v>1569</v>
      </c>
      <c r="C434" s="88" t="s">
        <v>793</v>
      </c>
    </row>
    <row r="435" spans="1:3" ht="15">
      <c r="A435" s="81" t="s">
        <v>408</v>
      </c>
      <c r="B435" s="80" t="s">
        <v>1498</v>
      </c>
      <c r="C435" s="88" t="s">
        <v>793</v>
      </c>
    </row>
    <row r="436" spans="1:3" ht="15">
      <c r="A436" s="81" t="s">
        <v>408</v>
      </c>
      <c r="B436" s="80" t="s">
        <v>1570</v>
      </c>
      <c r="C436" s="88" t="s">
        <v>793</v>
      </c>
    </row>
    <row r="437" spans="1:3" ht="15">
      <c r="A437" s="81" t="s">
        <v>408</v>
      </c>
      <c r="B437" s="80" t="s">
        <v>1571</v>
      </c>
      <c r="C437" s="88" t="s">
        <v>793</v>
      </c>
    </row>
    <row r="438" spans="1:3" ht="15">
      <c r="A438" s="81" t="s">
        <v>408</v>
      </c>
      <c r="B438" s="80" t="s">
        <v>1572</v>
      </c>
      <c r="C438" s="88" t="s">
        <v>793</v>
      </c>
    </row>
    <row r="439" spans="1:3" ht="15">
      <c r="A439" s="81" t="s">
        <v>408</v>
      </c>
      <c r="B439" s="80">
        <v>21</v>
      </c>
      <c r="C439" s="88" t="s">
        <v>793</v>
      </c>
    </row>
    <row r="440" spans="1:3" ht="15">
      <c r="A440" s="81" t="s">
        <v>408</v>
      </c>
      <c r="B440" s="80" t="s">
        <v>1491</v>
      </c>
      <c r="C440" s="88" t="s">
        <v>793</v>
      </c>
    </row>
    <row r="441" spans="1:3" ht="15">
      <c r="A441" s="81" t="s">
        <v>408</v>
      </c>
      <c r="B441" s="80" t="s">
        <v>1499</v>
      </c>
      <c r="C441" s="88" t="s">
        <v>793</v>
      </c>
    </row>
    <row r="442" spans="1:3" ht="15">
      <c r="A442" s="81" t="s">
        <v>408</v>
      </c>
      <c r="B442" s="80" t="s">
        <v>1500</v>
      </c>
      <c r="C442" s="88" t="s">
        <v>793</v>
      </c>
    </row>
    <row r="443" spans="1:3" ht="15">
      <c r="A443" s="81" t="s">
        <v>408</v>
      </c>
      <c r="B443" s="80" t="s">
        <v>1501</v>
      </c>
      <c r="C443" s="88" t="s">
        <v>793</v>
      </c>
    </row>
    <row r="444" spans="1:3" ht="15">
      <c r="A444" s="81" t="s">
        <v>408</v>
      </c>
      <c r="B444" s="80" t="s">
        <v>1502</v>
      </c>
      <c r="C444" s="88" t="s">
        <v>793</v>
      </c>
    </row>
    <row r="445" spans="1:3" ht="15">
      <c r="A445" s="81" t="s">
        <v>408</v>
      </c>
      <c r="B445" s="80" t="s">
        <v>1573</v>
      </c>
      <c r="C445" s="88" t="s">
        <v>793</v>
      </c>
    </row>
    <row r="446" spans="1:3" ht="15">
      <c r="A446" s="81" t="s">
        <v>408</v>
      </c>
      <c r="B446" s="80" t="s">
        <v>1574</v>
      </c>
      <c r="C446" s="88" t="s">
        <v>793</v>
      </c>
    </row>
    <row r="447" spans="1:3" ht="15">
      <c r="A447" s="81" t="s">
        <v>408</v>
      </c>
      <c r="B447" s="80" t="s">
        <v>1575</v>
      </c>
      <c r="C447" s="88" t="s">
        <v>793</v>
      </c>
    </row>
    <row r="448" spans="1:3" ht="15">
      <c r="A448" s="81" t="s">
        <v>408</v>
      </c>
      <c r="B448" s="80" t="s">
        <v>1504</v>
      </c>
      <c r="C448" s="88" t="s">
        <v>793</v>
      </c>
    </row>
    <row r="449" spans="1:3" ht="15">
      <c r="A449" s="81" t="s">
        <v>408</v>
      </c>
      <c r="B449" s="80" t="s">
        <v>1576</v>
      </c>
      <c r="C449" s="88" t="s">
        <v>793</v>
      </c>
    </row>
    <row r="450" spans="1:3" ht="15">
      <c r="A450" s="81" t="s">
        <v>408</v>
      </c>
      <c r="B450" s="80" t="s">
        <v>1577</v>
      </c>
      <c r="C450" s="88" t="s">
        <v>793</v>
      </c>
    </row>
    <row r="451" spans="1:3" ht="15">
      <c r="A451" s="81" t="s">
        <v>408</v>
      </c>
      <c r="B451" s="80" t="s">
        <v>1578</v>
      </c>
      <c r="C451" s="88" t="s">
        <v>793</v>
      </c>
    </row>
    <row r="452" spans="1:3" ht="15">
      <c r="A452" s="81" t="s">
        <v>408</v>
      </c>
      <c r="B452" s="80" t="s">
        <v>1579</v>
      </c>
      <c r="C452" s="88" t="s">
        <v>793</v>
      </c>
    </row>
    <row r="453" spans="1:3" ht="15">
      <c r="A453" s="81" t="s">
        <v>408</v>
      </c>
      <c r="B453" s="80" t="s">
        <v>1580</v>
      </c>
      <c r="C453" s="88" t="s">
        <v>793</v>
      </c>
    </row>
    <row r="454" spans="1:3" ht="15">
      <c r="A454" s="81" t="s">
        <v>408</v>
      </c>
      <c r="B454" s="80" t="s">
        <v>1581</v>
      </c>
      <c r="C454" s="88" t="s">
        <v>793</v>
      </c>
    </row>
    <row r="455" spans="1:3" ht="15">
      <c r="A455" s="81" t="s">
        <v>408</v>
      </c>
      <c r="B455" s="80" t="s">
        <v>1582</v>
      </c>
      <c r="C455" s="88" t="s">
        <v>793</v>
      </c>
    </row>
    <row r="456" spans="1:3" ht="15">
      <c r="A456" s="81" t="s">
        <v>408</v>
      </c>
      <c r="B456" s="80" t="s">
        <v>1583</v>
      </c>
      <c r="C456" s="88" t="s">
        <v>793</v>
      </c>
    </row>
    <row r="457" spans="1:3" ht="15">
      <c r="A457" s="81" t="s">
        <v>408</v>
      </c>
      <c r="B457" s="80" t="s">
        <v>1584</v>
      </c>
      <c r="C457" s="88" t="s">
        <v>793</v>
      </c>
    </row>
    <row r="458" spans="1:3" ht="15">
      <c r="A458" s="81" t="s">
        <v>408</v>
      </c>
      <c r="B458" s="80" t="s">
        <v>1585</v>
      </c>
      <c r="C458" s="88" t="s">
        <v>793</v>
      </c>
    </row>
    <row r="459" spans="1:3" ht="15">
      <c r="A459" s="81" t="s">
        <v>408</v>
      </c>
      <c r="B459" s="80" t="s">
        <v>1586</v>
      </c>
      <c r="C459" s="88" t="s">
        <v>793</v>
      </c>
    </row>
    <row r="460" spans="1:3" ht="15">
      <c r="A460" s="81" t="s">
        <v>408</v>
      </c>
      <c r="B460" s="80" t="s">
        <v>1492</v>
      </c>
      <c r="C460" s="88" t="s">
        <v>793</v>
      </c>
    </row>
    <row r="461" spans="1:3" ht="15">
      <c r="A461" s="81" t="s">
        <v>408</v>
      </c>
      <c r="B461" s="80" t="s">
        <v>1587</v>
      </c>
      <c r="C461" s="88" t="s">
        <v>793</v>
      </c>
    </row>
    <row r="462" spans="1:3" ht="15">
      <c r="A462" s="81" t="s">
        <v>408</v>
      </c>
      <c r="B462" s="80" t="s">
        <v>1588</v>
      </c>
      <c r="C462" s="88" t="s">
        <v>793</v>
      </c>
    </row>
    <row r="463" spans="1:3" ht="15">
      <c r="A463" s="81" t="s">
        <v>408</v>
      </c>
      <c r="B463" s="80" t="s">
        <v>1512</v>
      </c>
      <c r="C463" s="88" t="s">
        <v>793</v>
      </c>
    </row>
    <row r="464" spans="1:3" ht="15">
      <c r="A464" s="81" t="s">
        <v>408</v>
      </c>
      <c r="B464" s="80" t="s">
        <v>1513</v>
      </c>
      <c r="C464" s="88" t="s">
        <v>793</v>
      </c>
    </row>
    <row r="465" spans="1:3" ht="15">
      <c r="A465" s="81" t="s">
        <v>408</v>
      </c>
      <c r="B465" s="80" t="s">
        <v>1589</v>
      </c>
      <c r="C465" s="88" t="s">
        <v>793</v>
      </c>
    </row>
    <row r="466" spans="1:3" ht="15">
      <c r="A466" s="81" t="s">
        <v>408</v>
      </c>
      <c r="B466" s="80" t="s">
        <v>1590</v>
      </c>
      <c r="C466" s="88" t="s">
        <v>793</v>
      </c>
    </row>
    <row r="467" spans="1:3" ht="15">
      <c r="A467" s="81" t="s">
        <v>408</v>
      </c>
      <c r="B467" s="80" t="s">
        <v>1514</v>
      </c>
      <c r="C467" s="88" t="s">
        <v>793</v>
      </c>
    </row>
    <row r="468" spans="1:3" ht="15">
      <c r="A468" s="81" t="s">
        <v>408</v>
      </c>
      <c r="B468" s="80" t="s">
        <v>1515</v>
      </c>
      <c r="C468" s="88" t="s">
        <v>793</v>
      </c>
    </row>
    <row r="469" spans="1:3" ht="15">
      <c r="A469" s="81" t="s">
        <v>407</v>
      </c>
      <c r="B469" s="80" t="s">
        <v>1568</v>
      </c>
      <c r="C469" s="88" t="s">
        <v>792</v>
      </c>
    </row>
    <row r="470" spans="1:3" ht="15">
      <c r="A470" s="81" t="s">
        <v>407</v>
      </c>
      <c r="B470" s="80" t="s">
        <v>1569</v>
      </c>
      <c r="C470" s="88" t="s">
        <v>792</v>
      </c>
    </row>
    <row r="471" spans="1:3" ht="15">
      <c r="A471" s="81" t="s">
        <v>407</v>
      </c>
      <c r="B471" s="80" t="s">
        <v>1498</v>
      </c>
      <c r="C471" s="88" t="s">
        <v>792</v>
      </c>
    </row>
    <row r="472" spans="1:3" ht="15">
      <c r="A472" s="81" t="s">
        <v>407</v>
      </c>
      <c r="B472" s="80" t="s">
        <v>1570</v>
      </c>
      <c r="C472" s="88" t="s">
        <v>792</v>
      </c>
    </row>
    <row r="473" spans="1:3" ht="15">
      <c r="A473" s="81" t="s">
        <v>407</v>
      </c>
      <c r="B473" s="80" t="s">
        <v>1571</v>
      </c>
      <c r="C473" s="88" t="s">
        <v>792</v>
      </c>
    </row>
    <row r="474" spans="1:3" ht="15">
      <c r="A474" s="81" t="s">
        <v>407</v>
      </c>
      <c r="B474" s="80" t="s">
        <v>1572</v>
      </c>
      <c r="C474" s="88" t="s">
        <v>792</v>
      </c>
    </row>
    <row r="475" spans="1:3" ht="15">
      <c r="A475" s="81" t="s">
        <v>407</v>
      </c>
      <c r="B475" s="80">
        <v>21</v>
      </c>
      <c r="C475" s="88" t="s">
        <v>792</v>
      </c>
    </row>
    <row r="476" spans="1:3" ht="15">
      <c r="A476" s="81" t="s">
        <v>407</v>
      </c>
      <c r="B476" s="80" t="s">
        <v>1491</v>
      </c>
      <c r="C476" s="88" t="s">
        <v>792</v>
      </c>
    </row>
    <row r="477" spans="1:3" ht="15">
      <c r="A477" s="81" t="s">
        <v>407</v>
      </c>
      <c r="B477" s="80" t="s">
        <v>1499</v>
      </c>
      <c r="C477" s="88" t="s">
        <v>792</v>
      </c>
    </row>
    <row r="478" spans="1:3" ht="15">
      <c r="A478" s="81" t="s">
        <v>407</v>
      </c>
      <c r="B478" s="80" t="s">
        <v>1500</v>
      </c>
      <c r="C478" s="88" t="s">
        <v>792</v>
      </c>
    </row>
    <row r="479" spans="1:3" ht="15">
      <c r="A479" s="81" t="s">
        <v>407</v>
      </c>
      <c r="B479" s="80" t="s">
        <v>1501</v>
      </c>
      <c r="C479" s="88" t="s">
        <v>792</v>
      </c>
    </row>
    <row r="480" spans="1:3" ht="15">
      <c r="A480" s="81" t="s">
        <v>407</v>
      </c>
      <c r="B480" s="80" t="s">
        <v>1502</v>
      </c>
      <c r="C480" s="88" t="s">
        <v>792</v>
      </c>
    </row>
    <row r="481" spans="1:3" ht="15">
      <c r="A481" s="81" t="s">
        <v>407</v>
      </c>
      <c r="B481" s="80" t="s">
        <v>1573</v>
      </c>
      <c r="C481" s="88" t="s">
        <v>792</v>
      </c>
    </row>
    <row r="482" spans="1:3" ht="15">
      <c r="A482" s="81" t="s">
        <v>407</v>
      </c>
      <c r="B482" s="80" t="s">
        <v>1574</v>
      </c>
      <c r="C482" s="88" t="s">
        <v>792</v>
      </c>
    </row>
    <row r="483" spans="1:3" ht="15">
      <c r="A483" s="81" t="s">
        <v>407</v>
      </c>
      <c r="B483" s="80" t="s">
        <v>1575</v>
      </c>
      <c r="C483" s="88" t="s">
        <v>792</v>
      </c>
    </row>
    <row r="484" spans="1:3" ht="15">
      <c r="A484" s="81" t="s">
        <v>407</v>
      </c>
      <c r="B484" s="80" t="s">
        <v>1504</v>
      </c>
      <c r="C484" s="88" t="s">
        <v>792</v>
      </c>
    </row>
    <row r="485" spans="1:3" ht="15">
      <c r="A485" s="81" t="s">
        <v>407</v>
      </c>
      <c r="B485" s="80" t="s">
        <v>1576</v>
      </c>
      <c r="C485" s="88" t="s">
        <v>792</v>
      </c>
    </row>
    <row r="486" spans="1:3" ht="15">
      <c r="A486" s="81" t="s">
        <v>407</v>
      </c>
      <c r="B486" s="80" t="s">
        <v>1577</v>
      </c>
      <c r="C486" s="88" t="s">
        <v>792</v>
      </c>
    </row>
    <row r="487" spans="1:3" ht="15">
      <c r="A487" s="81" t="s">
        <v>407</v>
      </c>
      <c r="B487" s="80" t="s">
        <v>1578</v>
      </c>
      <c r="C487" s="88" t="s">
        <v>792</v>
      </c>
    </row>
    <row r="488" spans="1:3" ht="15">
      <c r="A488" s="81" t="s">
        <v>407</v>
      </c>
      <c r="B488" s="80" t="s">
        <v>1579</v>
      </c>
      <c r="C488" s="88" t="s">
        <v>792</v>
      </c>
    </row>
    <row r="489" spans="1:3" ht="15">
      <c r="A489" s="81" t="s">
        <v>407</v>
      </c>
      <c r="B489" s="80" t="s">
        <v>1580</v>
      </c>
      <c r="C489" s="88" t="s">
        <v>792</v>
      </c>
    </row>
    <row r="490" spans="1:3" ht="15">
      <c r="A490" s="81" t="s">
        <v>407</v>
      </c>
      <c r="B490" s="80" t="s">
        <v>1581</v>
      </c>
      <c r="C490" s="88" t="s">
        <v>792</v>
      </c>
    </row>
    <row r="491" spans="1:3" ht="15">
      <c r="A491" s="81" t="s">
        <v>407</v>
      </c>
      <c r="B491" s="80" t="s">
        <v>1582</v>
      </c>
      <c r="C491" s="88" t="s">
        <v>792</v>
      </c>
    </row>
    <row r="492" spans="1:3" ht="15">
      <c r="A492" s="81" t="s">
        <v>407</v>
      </c>
      <c r="B492" s="80" t="s">
        <v>1583</v>
      </c>
      <c r="C492" s="88" t="s">
        <v>792</v>
      </c>
    </row>
    <row r="493" spans="1:3" ht="15">
      <c r="A493" s="81" t="s">
        <v>407</v>
      </c>
      <c r="B493" s="80" t="s">
        <v>1584</v>
      </c>
      <c r="C493" s="88" t="s">
        <v>792</v>
      </c>
    </row>
    <row r="494" spans="1:3" ht="15">
      <c r="A494" s="81" t="s">
        <v>407</v>
      </c>
      <c r="B494" s="80" t="s">
        <v>1585</v>
      </c>
      <c r="C494" s="88" t="s">
        <v>792</v>
      </c>
    </row>
    <row r="495" spans="1:3" ht="15">
      <c r="A495" s="81" t="s">
        <v>407</v>
      </c>
      <c r="B495" s="80" t="s">
        <v>1586</v>
      </c>
      <c r="C495" s="88" t="s">
        <v>792</v>
      </c>
    </row>
    <row r="496" spans="1:3" ht="15">
      <c r="A496" s="81" t="s">
        <v>407</v>
      </c>
      <c r="B496" s="80" t="s">
        <v>1492</v>
      </c>
      <c r="C496" s="88" t="s">
        <v>792</v>
      </c>
    </row>
    <row r="497" spans="1:3" ht="15">
      <c r="A497" s="81" t="s">
        <v>407</v>
      </c>
      <c r="B497" s="80" t="s">
        <v>1587</v>
      </c>
      <c r="C497" s="88" t="s">
        <v>792</v>
      </c>
    </row>
    <row r="498" spans="1:3" ht="15">
      <c r="A498" s="81" t="s">
        <v>407</v>
      </c>
      <c r="B498" s="80" t="s">
        <v>1588</v>
      </c>
      <c r="C498" s="88" t="s">
        <v>792</v>
      </c>
    </row>
    <row r="499" spans="1:3" ht="15">
      <c r="A499" s="81" t="s">
        <v>407</v>
      </c>
      <c r="B499" s="80" t="s">
        <v>1512</v>
      </c>
      <c r="C499" s="88" t="s">
        <v>792</v>
      </c>
    </row>
    <row r="500" spans="1:3" ht="15">
      <c r="A500" s="81" t="s">
        <v>407</v>
      </c>
      <c r="B500" s="80" t="s">
        <v>1513</v>
      </c>
      <c r="C500" s="88" t="s">
        <v>792</v>
      </c>
    </row>
    <row r="501" spans="1:3" ht="15">
      <c r="A501" s="81" t="s">
        <v>407</v>
      </c>
      <c r="B501" s="80" t="s">
        <v>1589</v>
      </c>
      <c r="C501" s="88" t="s">
        <v>792</v>
      </c>
    </row>
    <row r="502" spans="1:3" ht="15">
      <c r="A502" s="81" t="s">
        <v>407</v>
      </c>
      <c r="B502" s="80" t="s">
        <v>1590</v>
      </c>
      <c r="C502" s="88" t="s">
        <v>792</v>
      </c>
    </row>
    <row r="503" spans="1:3" ht="15">
      <c r="A503" s="81" t="s">
        <v>407</v>
      </c>
      <c r="B503" s="80" t="s">
        <v>1514</v>
      </c>
      <c r="C503" s="88" t="s">
        <v>792</v>
      </c>
    </row>
    <row r="504" spans="1:3" ht="15">
      <c r="A504" s="81" t="s">
        <v>407</v>
      </c>
      <c r="B504" s="80" t="s">
        <v>1515</v>
      </c>
      <c r="C504" s="88" t="s">
        <v>792</v>
      </c>
    </row>
    <row r="505" spans="1:3" ht="15">
      <c r="A505" s="81" t="s">
        <v>406</v>
      </c>
      <c r="B505" s="80" t="s">
        <v>1568</v>
      </c>
      <c r="C505" s="88" t="s">
        <v>791</v>
      </c>
    </row>
    <row r="506" spans="1:3" ht="15">
      <c r="A506" s="81" t="s">
        <v>406</v>
      </c>
      <c r="B506" s="80" t="s">
        <v>1569</v>
      </c>
      <c r="C506" s="88" t="s">
        <v>791</v>
      </c>
    </row>
    <row r="507" spans="1:3" ht="15">
      <c r="A507" s="81" t="s">
        <v>406</v>
      </c>
      <c r="B507" s="80" t="s">
        <v>1498</v>
      </c>
      <c r="C507" s="88" t="s">
        <v>791</v>
      </c>
    </row>
    <row r="508" spans="1:3" ht="15">
      <c r="A508" s="81" t="s">
        <v>406</v>
      </c>
      <c r="B508" s="80" t="s">
        <v>1570</v>
      </c>
      <c r="C508" s="88" t="s">
        <v>791</v>
      </c>
    </row>
    <row r="509" spans="1:3" ht="15">
      <c r="A509" s="81" t="s">
        <v>406</v>
      </c>
      <c r="B509" s="80" t="s">
        <v>1571</v>
      </c>
      <c r="C509" s="88" t="s">
        <v>791</v>
      </c>
    </row>
    <row r="510" spans="1:3" ht="15">
      <c r="A510" s="81" t="s">
        <v>406</v>
      </c>
      <c r="B510" s="80" t="s">
        <v>1572</v>
      </c>
      <c r="C510" s="88" t="s">
        <v>791</v>
      </c>
    </row>
    <row r="511" spans="1:3" ht="15">
      <c r="A511" s="81" t="s">
        <v>406</v>
      </c>
      <c r="B511" s="80">
        <v>21</v>
      </c>
      <c r="C511" s="88" t="s">
        <v>791</v>
      </c>
    </row>
    <row r="512" spans="1:3" ht="15">
      <c r="A512" s="81" t="s">
        <v>406</v>
      </c>
      <c r="B512" s="80" t="s">
        <v>1491</v>
      </c>
      <c r="C512" s="88" t="s">
        <v>791</v>
      </c>
    </row>
    <row r="513" spans="1:3" ht="15">
      <c r="A513" s="81" t="s">
        <v>406</v>
      </c>
      <c r="B513" s="80" t="s">
        <v>1499</v>
      </c>
      <c r="C513" s="88" t="s">
        <v>791</v>
      </c>
    </row>
    <row r="514" spans="1:3" ht="15">
      <c r="A514" s="81" t="s">
        <v>406</v>
      </c>
      <c r="B514" s="80" t="s">
        <v>1500</v>
      </c>
      <c r="C514" s="88" t="s">
        <v>791</v>
      </c>
    </row>
    <row r="515" spans="1:3" ht="15">
      <c r="A515" s="81" t="s">
        <v>406</v>
      </c>
      <c r="B515" s="80" t="s">
        <v>1501</v>
      </c>
      <c r="C515" s="88" t="s">
        <v>791</v>
      </c>
    </row>
    <row r="516" spans="1:3" ht="15">
      <c r="A516" s="81" t="s">
        <v>406</v>
      </c>
      <c r="B516" s="80" t="s">
        <v>1502</v>
      </c>
      <c r="C516" s="88" t="s">
        <v>791</v>
      </c>
    </row>
    <row r="517" spans="1:3" ht="15">
      <c r="A517" s="81" t="s">
        <v>406</v>
      </c>
      <c r="B517" s="80" t="s">
        <v>1573</v>
      </c>
      <c r="C517" s="88" t="s">
        <v>791</v>
      </c>
    </row>
    <row r="518" spans="1:3" ht="15">
      <c r="A518" s="81" t="s">
        <v>406</v>
      </c>
      <c r="B518" s="80" t="s">
        <v>1574</v>
      </c>
      <c r="C518" s="88" t="s">
        <v>791</v>
      </c>
    </row>
    <row r="519" spans="1:3" ht="15">
      <c r="A519" s="81" t="s">
        <v>406</v>
      </c>
      <c r="B519" s="80" t="s">
        <v>1575</v>
      </c>
      <c r="C519" s="88" t="s">
        <v>791</v>
      </c>
    </row>
    <row r="520" spans="1:3" ht="15">
      <c r="A520" s="81" t="s">
        <v>406</v>
      </c>
      <c r="B520" s="80" t="s">
        <v>1504</v>
      </c>
      <c r="C520" s="88" t="s">
        <v>791</v>
      </c>
    </row>
    <row r="521" spans="1:3" ht="15">
      <c r="A521" s="81" t="s">
        <v>406</v>
      </c>
      <c r="B521" s="80" t="s">
        <v>1576</v>
      </c>
      <c r="C521" s="88" t="s">
        <v>791</v>
      </c>
    </row>
    <row r="522" spans="1:3" ht="15">
      <c r="A522" s="81" t="s">
        <v>406</v>
      </c>
      <c r="B522" s="80" t="s">
        <v>1577</v>
      </c>
      <c r="C522" s="88" t="s">
        <v>791</v>
      </c>
    </row>
    <row r="523" spans="1:3" ht="15">
      <c r="A523" s="81" t="s">
        <v>406</v>
      </c>
      <c r="B523" s="80" t="s">
        <v>1578</v>
      </c>
      <c r="C523" s="88" t="s">
        <v>791</v>
      </c>
    </row>
    <row r="524" spans="1:3" ht="15">
      <c r="A524" s="81" t="s">
        <v>406</v>
      </c>
      <c r="B524" s="80" t="s">
        <v>1579</v>
      </c>
      <c r="C524" s="88" t="s">
        <v>791</v>
      </c>
    </row>
    <row r="525" spans="1:3" ht="15">
      <c r="A525" s="81" t="s">
        <v>406</v>
      </c>
      <c r="B525" s="80" t="s">
        <v>1580</v>
      </c>
      <c r="C525" s="88" t="s">
        <v>791</v>
      </c>
    </row>
    <row r="526" spans="1:3" ht="15">
      <c r="A526" s="81" t="s">
        <v>406</v>
      </c>
      <c r="B526" s="80" t="s">
        <v>1581</v>
      </c>
      <c r="C526" s="88" t="s">
        <v>791</v>
      </c>
    </row>
    <row r="527" spans="1:3" ht="15">
      <c r="A527" s="81" t="s">
        <v>406</v>
      </c>
      <c r="B527" s="80" t="s">
        <v>1582</v>
      </c>
      <c r="C527" s="88" t="s">
        <v>791</v>
      </c>
    </row>
    <row r="528" spans="1:3" ht="15">
      <c r="A528" s="81" t="s">
        <v>406</v>
      </c>
      <c r="B528" s="80" t="s">
        <v>1583</v>
      </c>
      <c r="C528" s="88" t="s">
        <v>791</v>
      </c>
    </row>
    <row r="529" spans="1:3" ht="15">
      <c r="A529" s="81" t="s">
        <v>406</v>
      </c>
      <c r="B529" s="80" t="s">
        <v>1584</v>
      </c>
      <c r="C529" s="88" t="s">
        <v>791</v>
      </c>
    </row>
    <row r="530" spans="1:3" ht="15">
      <c r="A530" s="81" t="s">
        <v>406</v>
      </c>
      <c r="B530" s="80" t="s">
        <v>1585</v>
      </c>
      <c r="C530" s="88" t="s">
        <v>791</v>
      </c>
    </row>
    <row r="531" spans="1:3" ht="15">
      <c r="A531" s="81" t="s">
        <v>406</v>
      </c>
      <c r="B531" s="80" t="s">
        <v>1586</v>
      </c>
      <c r="C531" s="88" t="s">
        <v>791</v>
      </c>
    </row>
    <row r="532" spans="1:3" ht="15">
      <c r="A532" s="81" t="s">
        <v>406</v>
      </c>
      <c r="B532" s="80" t="s">
        <v>1492</v>
      </c>
      <c r="C532" s="88" t="s">
        <v>791</v>
      </c>
    </row>
    <row r="533" spans="1:3" ht="15">
      <c r="A533" s="81" t="s">
        <v>406</v>
      </c>
      <c r="B533" s="80" t="s">
        <v>1587</v>
      </c>
      <c r="C533" s="88" t="s">
        <v>791</v>
      </c>
    </row>
    <row r="534" spans="1:3" ht="15">
      <c r="A534" s="81" t="s">
        <v>406</v>
      </c>
      <c r="B534" s="80" t="s">
        <v>1588</v>
      </c>
      <c r="C534" s="88" t="s">
        <v>791</v>
      </c>
    </row>
    <row r="535" spans="1:3" ht="15">
      <c r="A535" s="81" t="s">
        <v>406</v>
      </c>
      <c r="B535" s="80" t="s">
        <v>1512</v>
      </c>
      <c r="C535" s="88" t="s">
        <v>791</v>
      </c>
    </row>
    <row r="536" spans="1:3" ht="15">
      <c r="A536" s="81" t="s">
        <v>406</v>
      </c>
      <c r="B536" s="80" t="s">
        <v>1513</v>
      </c>
      <c r="C536" s="88" t="s">
        <v>791</v>
      </c>
    </row>
    <row r="537" spans="1:3" ht="15">
      <c r="A537" s="81" t="s">
        <v>406</v>
      </c>
      <c r="B537" s="80" t="s">
        <v>1589</v>
      </c>
      <c r="C537" s="88" t="s">
        <v>791</v>
      </c>
    </row>
    <row r="538" spans="1:3" ht="15">
      <c r="A538" s="81" t="s">
        <v>406</v>
      </c>
      <c r="B538" s="80" t="s">
        <v>1590</v>
      </c>
      <c r="C538" s="88" t="s">
        <v>791</v>
      </c>
    </row>
    <row r="539" spans="1:3" ht="15">
      <c r="A539" s="81" t="s">
        <v>406</v>
      </c>
      <c r="B539" s="80" t="s">
        <v>1514</v>
      </c>
      <c r="C539" s="88" t="s">
        <v>791</v>
      </c>
    </row>
    <row r="540" spans="1:3" ht="15">
      <c r="A540" s="81" t="s">
        <v>406</v>
      </c>
      <c r="B540" s="80" t="s">
        <v>1515</v>
      </c>
      <c r="C540" s="88" t="s">
        <v>791</v>
      </c>
    </row>
    <row r="541" spans="1:3" ht="15">
      <c r="A541" s="81" t="s">
        <v>405</v>
      </c>
      <c r="B541" s="80" t="s">
        <v>1568</v>
      </c>
      <c r="C541" s="88" t="s">
        <v>790</v>
      </c>
    </row>
    <row r="542" spans="1:3" ht="15">
      <c r="A542" s="81" t="s">
        <v>405</v>
      </c>
      <c r="B542" s="80" t="s">
        <v>1569</v>
      </c>
      <c r="C542" s="88" t="s">
        <v>790</v>
      </c>
    </row>
    <row r="543" spans="1:3" ht="15">
      <c r="A543" s="81" t="s">
        <v>405</v>
      </c>
      <c r="B543" s="80" t="s">
        <v>1498</v>
      </c>
      <c r="C543" s="88" t="s">
        <v>790</v>
      </c>
    </row>
    <row r="544" spans="1:3" ht="15">
      <c r="A544" s="81" t="s">
        <v>405</v>
      </c>
      <c r="B544" s="80" t="s">
        <v>1570</v>
      </c>
      <c r="C544" s="88" t="s">
        <v>790</v>
      </c>
    </row>
    <row r="545" spans="1:3" ht="15">
      <c r="A545" s="81" t="s">
        <v>405</v>
      </c>
      <c r="B545" s="80" t="s">
        <v>1571</v>
      </c>
      <c r="C545" s="88" t="s">
        <v>790</v>
      </c>
    </row>
    <row r="546" spans="1:3" ht="15">
      <c r="A546" s="81" t="s">
        <v>405</v>
      </c>
      <c r="B546" s="80" t="s">
        <v>1572</v>
      </c>
      <c r="C546" s="88" t="s">
        <v>790</v>
      </c>
    </row>
    <row r="547" spans="1:3" ht="15">
      <c r="A547" s="81" t="s">
        <v>405</v>
      </c>
      <c r="B547" s="80">
        <v>21</v>
      </c>
      <c r="C547" s="88" t="s">
        <v>790</v>
      </c>
    </row>
    <row r="548" spans="1:3" ht="15">
      <c r="A548" s="81" t="s">
        <v>405</v>
      </c>
      <c r="B548" s="80" t="s">
        <v>1491</v>
      </c>
      <c r="C548" s="88" t="s">
        <v>790</v>
      </c>
    </row>
    <row r="549" spans="1:3" ht="15">
      <c r="A549" s="81" t="s">
        <v>405</v>
      </c>
      <c r="B549" s="80" t="s">
        <v>1499</v>
      </c>
      <c r="C549" s="88" t="s">
        <v>790</v>
      </c>
    </row>
    <row r="550" spans="1:3" ht="15">
      <c r="A550" s="81" t="s">
        <v>405</v>
      </c>
      <c r="B550" s="80" t="s">
        <v>1500</v>
      </c>
      <c r="C550" s="88" t="s">
        <v>790</v>
      </c>
    </row>
    <row r="551" spans="1:3" ht="15">
      <c r="A551" s="81" t="s">
        <v>405</v>
      </c>
      <c r="B551" s="80" t="s">
        <v>1501</v>
      </c>
      <c r="C551" s="88" t="s">
        <v>790</v>
      </c>
    </row>
    <row r="552" spans="1:3" ht="15">
      <c r="A552" s="81" t="s">
        <v>405</v>
      </c>
      <c r="B552" s="80" t="s">
        <v>1502</v>
      </c>
      <c r="C552" s="88" t="s">
        <v>790</v>
      </c>
    </row>
    <row r="553" spans="1:3" ht="15">
      <c r="A553" s="81" t="s">
        <v>405</v>
      </c>
      <c r="B553" s="80" t="s">
        <v>1573</v>
      </c>
      <c r="C553" s="88" t="s">
        <v>790</v>
      </c>
    </row>
    <row r="554" spans="1:3" ht="15">
      <c r="A554" s="81" t="s">
        <v>405</v>
      </c>
      <c r="B554" s="80" t="s">
        <v>1574</v>
      </c>
      <c r="C554" s="88" t="s">
        <v>790</v>
      </c>
    </row>
    <row r="555" spans="1:3" ht="15">
      <c r="A555" s="81" t="s">
        <v>405</v>
      </c>
      <c r="B555" s="80" t="s">
        <v>1575</v>
      </c>
      <c r="C555" s="88" t="s">
        <v>790</v>
      </c>
    </row>
    <row r="556" spans="1:3" ht="15">
      <c r="A556" s="81" t="s">
        <v>405</v>
      </c>
      <c r="B556" s="80" t="s">
        <v>1504</v>
      </c>
      <c r="C556" s="88" t="s">
        <v>790</v>
      </c>
    </row>
    <row r="557" spans="1:3" ht="15">
      <c r="A557" s="81" t="s">
        <v>405</v>
      </c>
      <c r="B557" s="80" t="s">
        <v>1576</v>
      </c>
      <c r="C557" s="88" t="s">
        <v>790</v>
      </c>
    </row>
    <row r="558" spans="1:3" ht="15">
      <c r="A558" s="81" t="s">
        <v>405</v>
      </c>
      <c r="B558" s="80" t="s">
        <v>1577</v>
      </c>
      <c r="C558" s="88" t="s">
        <v>790</v>
      </c>
    </row>
    <row r="559" spans="1:3" ht="15">
      <c r="A559" s="81" t="s">
        <v>405</v>
      </c>
      <c r="B559" s="80" t="s">
        <v>1578</v>
      </c>
      <c r="C559" s="88" t="s">
        <v>790</v>
      </c>
    </row>
    <row r="560" spans="1:3" ht="15">
      <c r="A560" s="81" t="s">
        <v>405</v>
      </c>
      <c r="B560" s="80" t="s">
        <v>1579</v>
      </c>
      <c r="C560" s="88" t="s">
        <v>790</v>
      </c>
    </row>
    <row r="561" spans="1:3" ht="15">
      <c r="A561" s="81" t="s">
        <v>405</v>
      </c>
      <c r="B561" s="80" t="s">
        <v>1580</v>
      </c>
      <c r="C561" s="88" t="s">
        <v>790</v>
      </c>
    </row>
    <row r="562" spans="1:3" ht="15">
      <c r="A562" s="81" t="s">
        <v>405</v>
      </c>
      <c r="B562" s="80" t="s">
        <v>1581</v>
      </c>
      <c r="C562" s="88" t="s">
        <v>790</v>
      </c>
    </row>
    <row r="563" spans="1:3" ht="15">
      <c r="A563" s="81" t="s">
        <v>405</v>
      </c>
      <c r="B563" s="80" t="s">
        <v>1582</v>
      </c>
      <c r="C563" s="88" t="s">
        <v>790</v>
      </c>
    </row>
    <row r="564" spans="1:3" ht="15">
      <c r="A564" s="81" t="s">
        <v>405</v>
      </c>
      <c r="B564" s="80" t="s">
        <v>1583</v>
      </c>
      <c r="C564" s="88" t="s">
        <v>790</v>
      </c>
    </row>
    <row r="565" spans="1:3" ht="15">
      <c r="A565" s="81" t="s">
        <v>405</v>
      </c>
      <c r="B565" s="80" t="s">
        <v>1584</v>
      </c>
      <c r="C565" s="88" t="s">
        <v>790</v>
      </c>
    </row>
    <row r="566" spans="1:3" ht="15">
      <c r="A566" s="81" t="s">
        <v>405</v>
      </c>
      <c r="B566" s="80" t="s">
        <v>1585</v>
      </c>
      <c r="C566" s="88" t="s">
        <v>790</v>
      </c>
    </row>
    <row r="567" spans="1:3" ht="15">
      <c r="A567" s="81" t="s">
        <v>405</v>
      </c>
      <c r="B567" s="80" t="s">
        <v>1586</v>
      </c>
      <c r="C567" s="88" t="s">
        <v>790</v>
      </c>
    </row>
    <row r="568" spans="1:3" ht="15">
      <c r="A568" s="81" t="s">
        <v>405</v>
      </c>
      <c r="B568" s="80" t="s">
        <v>1492</v>
      </c>
      <c r="C568" s="88" t="s">
        <v>790</v>
      </c>
    </row>
    <row r="569" spans="1:3" ht="15">
      <c r="A569" s="81" t="s">
        <v>405</v>
      </c>
      <c r="B569" s="80" t="s">
        <v>1587</v>
      </c>
      <c r="C569" s="88" t="s">
        <v>790</v>
      </c>
    </row>
    <row r="570" spans="1:3" ht="15">
      <c r="A570" s="81" t="s">
        <v>405</v>
      </c>
      <c r="B570" s="80" t="s">
        <v>1588</v>
      </c>
      <c r="C570" s="88" t="s">
        <v>790</v>
      </c>
    </row>
    <row r="571" spans="1:3" ht="15">
      <c r="A571" s="81" t="s">
        <v>405</v>
      </c>
      <c r="B571" s="80" t="s">
        <v>1512</v>
      </c>
      <c r="C571" s="88" t="s">
        <v>790</v>
      </c>
    </row>
    <row r="572" spans="1:3" ht="15">
      <c r="A572" s="81" t="s">
        <v>405</v>
      </c>
      <c r="B572" s="80" t="s">
        <v>1513</v>
      </c>
      <c r="C572" s="88" t="s">
        <v>790</v>
      </c>
    </row>
    <row r="573" spans="1:3" ht="15">
      <c r="A573" s="81" t="s">
        <v>405</v>
      </c>
      <c r="B573" s="80" t="s">
        <v>1589</v>
      </c>
      <c r="C573" s="88" t="s">
        <v>790</v>
      </c>
    </row>
    <row r="574" spans="1:3" ht="15">
      <c r="A574" s="81" t="s">
        <v>405</v>
      </c>
      <c r="B574" s="80" t="s">
        <v>1590</v>
      </c>
      <c r="C574" s="88" t="s">
        <v>790</v>
      </c>
    </row>
    <row r="575" spans="1:3" ht="15">
      <c r="A575" s="81" t="s">
        <v>405</v>
      </c>
      <c r="B575" s="80" t="s">
        <v>1514</v>
      </c>
      <c r="C575" s="88" t="s">
        <v>790</v>
      </c>
    </row>
    <row r="576" spans="1:3" ht="15">
      <c r="A576" s="81" t="s">
        <v>405</v>
      </c>
      <c r="B576" s="80" t="s">
        <v>1515</v>
      </c>
      <c r="C576" s="88" t="s">
        <v>790</v>
      </c>
    </row>
    <row r="577" spans="1:3" ht="15">
      <c r="A577" s="81" t="s">
        <v>404</v>
      </c>
      <c r="B577" s="80" t="s">
        <v>1568</v>
      </c>
      <c r="C577" s="88" t="s">
        <v>789</v>
      </c>
    </row>
    <row r="578" spans="1:3" ht="15">
      <c r="A578" s="81" t="s">
        <v>404</v>
      </c>
      <c r="B578" s="80" t="s">
        <v>1569</v>
      </c>
      <c r="C578" s="88" t="s">
        <v>789</v>
      </c>
    </row>
    <row r="579" spans="1:3" ht="15">
      <c r="A579" s="81" t="s">
        <v>404</v>
      </c>
      <c r="B579" s="80" t="s">
        <v>1498</v>
      </c>
      <c r="C579" s="88" t="s">
        <v>789</v>
      </c>
    </row>
    <row r="580" spans="1:3" ht="15">
      <c r="A580" s="81" t="s">
        <v>404</v>
      </c>
      <c r="B580" s="80" t="s">
        <v>1570</v>
      </c>
      <c r="C580" s="88" t="s">
        <v>789</v>
      </c>
    </row>
    <row r="581" spans="1:3" ht="15">
      <c r="A581" s="81" t="s">
        <v>404</v>
      </c>
      <c r="B581" s="80" t="s">
        <v>1571</v>
      </c>
      <c r="C581" s="88" t="s">
        <v>789</v>
      </c>
    </row>
    <row r="582" spans="1:3" ht="15">
      <c r="A582" s="81" t="s">
        <v>404</v>
      </c>
      <c r="B582" s="80" t="s">
        <v>1572</v>
      </c>
      <c r="C582" s="88" t="s">
        <v>789</v>
      </c>
    </row>
    <row r="583" spans="1:3" ht="15">
      <c r="A583" s="81" t="s">
        <v>404</v>
      </c>
      <c r="B583" s="80">
        <v>21</v>
      </c>
      <c r="C583" s="88" t="s">
        <v>789</v>
      </c>
    </row>
    <row r="584" spans="1:3" ht="15">
      <c r="A584" s="81" t="s">
        <v>404</v>
      </c>
      <c r="B584" s="80" t="s">
        <v>1491</v>
      </c>
      <c r="C584" s="88" t="s">
        <v>789</v>
      </c>
    </row>
    <row r="585" spans="1:3" ht="15">
      <c r="A585" s="81" t="s">
        <v>404</v>
      </c>
      <c r="B585" s="80" t="s">
        <v>1499</v>
      </c>
      <c r="C585" s="88" t="s">
        <v>789</v>
      </c>
    </row>
    <row r="586" spans="1:3" ht="15">
      <c r="A586" s="81" t="s">
        <v>404</v>
      </c>
      <c r="B586" s="80" t="s">
        <v>1500</v>
      </c>
      <c r="C586" s="88" t="s">
        <v>789</v>
      </c>
    </row>
    <row r="587" spans="1:3" ht="15">
      <c r="A587" s="81" t="s">
        <v>404</v>
      </c>
      <c r="B587" s="80" t="s">
        <v>1501</v>
      </c>
      <c r="C587" s="88" t="s">
        <v>789</v>
      </c>
    </row>
    <row r="588" spans="1:3" ht="15">
      <c r="A588" s="81" t="s">
        <v>404</v>
      </c>
      <c r="B588" s="80" t="s">
        <v>1502</v>
      </c>
      <c r="C588" s="88" t="s">
        <v>789</v>
      </c>
    </row>
    <row r="589" spans="1:3" ht="15">
      <c r="A589" s="81" t="s">
        <v>404</v>
      </c>
      <c r="B589" s="80" t="s">
        <v>1573</v>
      </c>
      <c r="C589" s="88" t="s">
        <v>789</v>
      </c>
    </row>
    <row r="590" spans="1:3" ht="15">
      <c r="A590" s="81" t="s">
        <v>404</v>
      </c>
      <c r="B590" s="80" t="s">
        <v>1574</v>
      </c>
      <c r="C590" s="88" t="s">
        <v>789</v>
      </c>
    </row>
    <row r="591" spans="1:3" ht="15">
      <c r="A591" s="81" t="s">
        <v>404</v>
      </c>
      <c r="B591" s="80" t="s">
        <v>1575</v>
      </c>
      <c r="C591" s="88" t="s">
        <v>789</v>
      </c>
    </row>
    <row r="592" spans="1:3" ht="15">
      <c r="A592" s="81" t="s">
        <v>404</v>
      </c>
      <c r="B592" s="80" t="s">
        <v>1504</v>
      </c>
      <c r="C592" s="88" t="s">
        <v>789</v>
      </c>
    </row>
    <row r="593" spans="1:3" ht="15">
      <c r="A593" s="81" t="s">
        <v>404</v>
      </c>
      <c r="B593" s="80" t="s">
        <v>1576</v>
      </c>
      <c r="C593" s="88" t="s">
        <v>789</v>
      </c>
    </row>
    <row r="594" spans="1:3" ht="15">
      <c r="A594" s="81" t="s">
        <v>404</v>
      </c>
      <c r="B594" s="80" t="s">
        <v>1577</v>
      </c>
      <c r="C594" s="88" t="s">
        <v>789</v>
      </c>
    </row>
    <row r="595" spans="1:3" ht="15">
      <c r="A595" s="81" t="s">
        <v>404</v>
      </c>
      <c r="B595" s="80" t="s">
        <v>1578</v>
      </c>
      <c r="C595" s="88" t="s">
        <v>789</v>
      </c>
    </row>
    <row r="596" spans="1:3" ht="15">
      <c r="A596" s="81" t="s">
        <v>404</v>
      </c>
      <c r="B596" s="80" t="s">
        <v>1579</v>
      </c>
      <c r="C596" s="88" t="s">
        <v>789</v>
      </c>
    </row>
    <row r="597" spans="1:3" ht="15">
      <c r="A597" s="81" t="s">
        <v>404</v>
      </c>
      <c r="B597" s="80" t="s">
        <v>1580</v>
      </c>
      <c r="C597" s="88" t="s">
        <v>789</v>
      </c>
    </row>
    <row r="598" spans="1:3" ht="15">
      <c r="A598" s="81" t="s">
        <v>404</v>
      </c>
      <c r="B598" s="80" t="s">
        <v>1581</v>
      </c>
      <c r="C598" s="88" t="s">
        <v>789</v>
      </c>
    </row>
    <row r="599" spans="1:3" ht="15">
      <c r="A599" s="81" t="s">
        <v>404</v>
      </c>
      <c r="B599" s="80" t="s">
        <v>1582</v>
      </c>
      <c r="C599" s="88" t="s">
        <v>789</v>
      </c>
    </row>
    <row r="600" spans="1:3" ht="15">
      <c r="A600" s="81" t="s">
        <v>404</v>
      </c>
      <c r="B600" s="80" t="s">
        <v>1583</v>
      </c>
      <c r="C600" s="88" t="s">
        <v>789</v>
      </c>
    </row>
    <row r="601" spans="1:3" ht="15">
      <c r="A601" s="81" t="s">
        <v>404</v>
      </c>
      <c r="B601" s="80" t="s">
        <v>1584</v>
      </c>
      <c r="C601" s="88" t="s">
        <v>789</v>
      </c>
    </row>
    <row r="602" spans="1:3" ht="15">
      <c r="A602" s="81" t="s">
        <v>404</v>
      </c>
      <c r="B602" s="80" t="s">
        <v>1585</v>
      </c>
      <c r="C602" s="88" t="s">
        <v>789</v>
      </c>
    </row>
    <row r="603" spans="1:3" ht="15">
      <c r="A603" s="81" t="s">
        <v>404</v>
      </c>
      <c r="B603" s="80" t="s">
        <v>1586</v>
      </c>
      <c r="C603" s="88" t="s">
        <v>789</v>
      </c>
    </row>
    <row r="604" spans="1:3" ht="15">
      <c r="A604" s="81" t="s">
        <v>404</v>
      </c>
      <c r="B604" s="80" t="s">
        <v>1492</v>
      </c>
      <c r="C604" s="88" t="s">
        <v>789</v>
      </c>
    </row>
    <row r="605" spans="1:3" ht="15">
      <c r="A605" s="81" t="s">
        <v>404</v>
      </c>
      <c r="B605" s="80" t="s">
        <v>1587</v>
      </c>
      <c r="C605" s="88" t="s">
        <v>789</v>
      </c>
    </row>
    <row r="606" spans="1:3" ht="15">
      <c r="A606" s="81" t="s">
        <v>404</v>
      </c>
      <c r="B606" s="80" t="s">
        <v>1588</v>
      </c>
      <c r="C606" s="88" t="s">
        <v>789</v>
      </c>
    </row>
    <row r="607" spans="1:3" ht="15">
      <c r="A607" s="81" t="s">
        <v>404</v>
      </c>
      <c r="B607" s="80" t="s">
        <v>1512</v>
      </c>
      <c r="C607" s="88" t="s">
        <v>789</v>
      </c>
    </row>
    <row r="608" spans="1:3" ht="15">
      <c r="A608" s="81" t="s">
        <v>404</v>
      </c>
      <c r="B608" s="80" t="s">
        <v>1513</v>
      </c>
      <c r="C608" s="88" t="s">
        <v>789</v>
      </c>
    </row>
    <row r="609" spans="1:3" ht="15">
      <c r="A609" s="81" t="s">
        <v>404</v>
      </c>
      <c r="B609" s="80" t="s">
        <v>1589</v>
      </c>
      <c r="C609" s="88" t="s">
        <v>789</v>
      </c>
    </row>
    <row r="610" spans="1:3" ht="15">
      <c r="A610" s="81" t="s">
        <v>404</v>
      </c>
      <c r="B610" s="80" t="s">
        <v>1590</v>
      </c>
      <c r="C610" s="88" t="s">
        <v>789</v>
      </c>
    </row>
    <row r="611" spans="1:3" ht="15">
      <c r="A611" s="81" t="s">
        <v>404</v>
      </c>
      <c r="B611" s="80" t="s">
        <v>1514</v>
      </c>
      <c r="C611" s="88" t="s">
        <v>789</v>
      </c>
    </row>
    <row r="612" spans="1:3" ht="15">
      <c r="A612" s="81" t="s">
        <v>404</v>
      </c>
      <c r="B612" s="80" t="s">
        <v>1515</v>
      </c>
      <c r="C612" s="88" t="s">
        <v>789</v>
      </c>
    </row>
    <row r="613" spans="1:3" ht="15">
      <c r="A613" s="81" t="s">
        <v>403</v>
      </c>
      <c r="B613" s="80" t="s">
        <v>1568</v>
      </c>
      <c r="C613" s="88" t="s">
        <v>788</v>
      </c>
    </row>
    <row r="614" spans="1:3" ht="15">
      <c r="A614" s="81" t="s">
        <v>403</v>
      </c>
      <c r="B614" s="80" t="s">
        <v>1569</v>
      </c>
      <c r="C614" s="88" t="s">
        <v>788</v>
      </c>
    </row>
    <row r="615" spans="1:3" ht="15">
      <c r="A615" s="81" t="s">
        <v>403</v>
      </c>
      <c r="B615" s="80" t="s">
        <v>1498</v>
      </c>
      <c r="C615" s="88" t="s">
        <v>788</v>
      </c>
    </row>
    <row r="616" spans="1:3" ht="15">
      <c r="A616" s="81" t="s">
        <v>403</v>
      </c>
      <c r="B616" s="80" t="s">
        <v>1570</v>
      </c>
      <c r="C616" s="88" t="s">
        <v>788</v>
      </c>
    </row>
    <row r="617" spans="1:3" ht="15">
      <c r="A617" s="81" t="s">
        <v>403</v>
      </c>
      <c r="B617" s="80" t="s">
        <v>1571</v>
      </c>
      <c r="C617" s="88" t="s">
        <v>788</v>
      </c>
    </row>
    <row r="618" spans="1:3" ht="15">
      <c r="A618" s="81" t="s">
        <v>403</v>
      </c>
      <c r="B618" s="80" t="s">
        <v>1572</v>
      </c>
      <c r="C618" s="88" t="s">
        <v>788</v>
      </c>
    </row>
    <row r="619" spans="1:3" ht="15">
      <c r="A619" s="81" t="s">
        <v>403</v>
      </c>
      <c r="B619" s="80">
        <v>21</v>
      </c>
      <c r="C619" s="88" t="s">
        <v>788</v>
      </c>
    </row>
    <row r="620" spans="1:3" ht="15">
      <c r="A620" s="81" t="s">
        <v>403</v>
      </c>
      <c r="B620" s="80" t="s">
        <v>1491</v>
      </c>
      <c r="C620" s="88" t="s">
        <v>788</v>
      </c>
    </row>
    <row r="621" spans="1:3" ht="15">
      <c r="A621" s="81" t="s">
        <v>403</v>
      </c>
      <c r="B621" s="80" t="s">
        <v>1499</v>
      </c>
      <c r="C621" s="88" t="s">
        <v>788</v>
      </c>
    </row>
    <row r="622" spans="1:3" ht="15">
      <c r="A622" s="81" t="s">
        <v>403</v>
      </c>
      <c r="B622" s="80" t="s">
        <v>1500</v>
      </c>
      <c r="C622" s="88" t="s">
        <v>788</v>
      </c>
    </row>
    <row r="623" spans="1:3" ht="15">
      <c r="A623" s="81" t="s">
        <v>403</v>
      </c>
      <c r="B623" s="80" t="s">
        <v>1501</v>
      </c>
      <c r="C623" s="88" t="s">
        <v>788</v>
      </c>
    </row>
    <row r="624" spans="1:3" ht="15">
      <c r="A624" s="81" t="s">
        <v>403</v>
      </c>
      <c r="B624" s="80" t="s">
        <v>1502</v>
      </c>
      <c r="C624" s="88" t="s">
        <v>788</v>
      </c>
    </row>
    <row r="625" spans="1:3" ht="15">
      <c r="A625" s="81" t="s">
        <v>403</v>
      </c>
      <c r="B625" s="80" t="s">
        <v>1573</v>
      </c>
      <c r="C625" s="88" t="s">
        <v>788</v>
      </c>
    </row>
    <row r="626" spans="1:3" ht="15">
      <c r="A626" s="81" t="s">
        <v>403</v>
      </c>
      <c r="B626" s="80" t="s">
        <v>1574</v>
      </c>
      <c r="C626" s="88" t="s">
        <v>788</v>
      </c>
    </row>
    <row r="627" spans="1:3" ht="15">
      <c r="A627" s="81" t="s">
        <v>403</v>
      </c>
      <c r="B627" s="80" t="s">
        <v>1575</v>
      </c>
      <c r="C627" s="88" t="s">
        <v>788</v>
      </c>
    </row>
    <row r="628" spans="1:3" ht="15">
      <c r="A628" s="81" t="s">
        <v>403</v>
      </c>
      <c r="B628" s="80" t="s">
        <v>1504</v>
      </c>
      <c r="C628" s="88" t="s">
        <v>788</v>
      </c>
    </row>
    <row r="629" spans="1:3" ht="15">
      <c r="A629" s="81" t="s">
        <v>403</v>
      </c>
      <c r="B629" s="80" t="s">
        <v>1576</v>
      </c>
      <c r="C629" s="88" t="s">
        <v>788</v>
      </c>
    </row>
    <row r="630" spans="1:3" ht="15">
      <c r="A630" s="81" t="s">
        <v>403</v>
      </c>
      <c r="B630" s="80" t="s">
        <v>1577</v>
      </c>
      <c r="C630" s="88" t="s">
        <v>788</v>
      </c>
    </row>
    <row r="631" spans="1:3" ht="15">
      <c r="A631" s="81" t="s">
        <v>403</v>
      </c>
      <c r="B631" s="80" t="s">
        <v>1578</v>
      </c>
      <c r="C631" s="88" t="s">
        <v>788</v>
      </c>
    </row>
    <row r="632" spans="1:3" ht="15">
      <c r="A632" s="81" t="s">
        <v>403</v>
      </c>
      <c r="B632" s="80" t="s">
        <v>1579</v>
      </c>
      <c r="C632" s="88" t="s">
        <v>788</v>
      </c>
    </row>
    <row r="633" spans="1:3" ht="15">
      <c r="A633" s="81" t="s">
        <v>403</v>
      </c>
      <c r="B633" s="80" t="s">
        <v>1580</v>
      </c>
      <c r="C633" s="88" t="s">
        <v>788</v>
      </c>
    </row>
    <row r="634" spans="1:3" ht="15">
      <c r="A634" s="81" t="s">
        <v>403</v>
      </c>
      <c r="B634" s="80" t="s">
        <v>1581</v>
      </c>
      <c r="C634" s="88" t="s">
        <v>788</v>
      </c>
    </row>
    <row r="635" spans="1:3" ht="15">
      <c r="A635" s="81" t="s">
        <v>403</v>
      </c>
      <c r="B635" s="80" t="s">
        <v>1582</v>
      </c>
      <c r="C635" s="88" t="s">
        <v>788</v>
      </c>
    </row>
    <row r="636" spans="1:3" ht="15">
      <c r="A636" s="81" t="s">
        <v>403</v>
      </c>
      <c r="B636" s="80" t="s">
        <v>1583</v>
      </c>
      <c r="C636" s="88" t="s">
        <v>788</v>
      </c>
    </row>
    <row r="637" spans="1:3" ht="15">
      <c r="A637" s="81" t="s">
        <v>403</v>
      </c>
      <c r="B637" s="80" t="s">
        <v>1584</v>
      </c>
      <c r="C637" s="88" t="s">
        <v>788</v>
      </c>
    </row>
    <row r="638" spans="1:3" ht="15">
      <c r="A638" s="81" t="s">
        <v>403</v>
      </c>
      <c r="B638" s="80" t="s">
        <v>1585</v>
      </c>
      <c r="C638" s="88" t="s">
        <v>788</v>
      </c>
    </row>
    <row r="639" spans="1:3" ht="15">
      <c r="A639" s="81" t="s">
        <v>403</v>
      </c>
      <c r="B639" s="80" t="s">
        <v>1586</v>
      </c>
      <c r="C639" s="88" t="s">
        <v>788</v>
      </c>
    </row>
    <row r="640" spans="1:3" ht="15">
      <c r="A640" s="81" t="s">
        <v>403</v>
      </c>
      <c r="B640" s="80" t="s">
        <v>1492</v>
      </c>
      <c r="C640" s="88" t="s">
        <v>788</v>
      </c>
    </row>
    <row r="641" spans="1:3" ht="15">
      <c r="A641" s="81" t="s">
        <v>403</v>
      </c>
      <c r="B641" s="80" t="s">
        <v>1587</v>
      </c>
      <c r="C641" s="88" t="s">
        <v>788</v>
      </c>
    </row>
    <row r="642" spans="1:3" ht="15">
      <c r="A642" s="81" t="s">
        <v>403</v>
      </c>
      <c r="B642" s="80" t="s">
        <v>1588</v>
      </c>
      <c r="C642" s="88" t="s">
        <v>788</v>
      </c>
    </row>
    <row r="643" spans="1:3" ht="15">
      <c r="A643" s="81" t="s">
        <v>403</v>
      </c>
      <c r="B643" s="80" t="s">
        <v>1512</v>
      </c>
      <c r="C643" s="88" t="s">
        <v>788</v>
      </c>
    </row>
    <row r="644" spans="1:3" ht="15">
      <c r="A644" s="81" t="s">
        <v>403</v>
      </c>
      <c r="B644" s="80" t="s">
        <v>1513</v>
      </c>
      <c r="C644" s="88" t="s">
        <v>788</v>
      </c>
    </row>
    <row r="645" spans="1:3" ht="15">
      <c r="A645" s="81" t="s">
        <v>403</v>
      </c>
      <c r="B645" s="80" t="s">
        <v>1589</v>
      </c>
      <c r="C645" s="88" t="s">
        <v>788</v>
      </c>
    </row>
    <row r="646" spans="1:3" ht="15">
      <c r="A646" s="81" t="s">
        <v>403</v>
      </c>
      <c r="B646" s="80" t="s">
        <v>1590</v>
      </c>
      <c r="C646" s="88" t="s">
        <v>788</v>
      </c>
    </row>
    <row r="647" spans="1:3" ht="15">
      <c r="A647" s="81" t="s">
        <v>403</v>
      </c>
      <c r="B647" s="80" t="s">
        <v>1514</v>
      </c>
      <c r="C647" s="88" t="s">
        <v>788</v>
      </c>
    </row>
    <row r="648" spans="1:3" ht="15">
      <c r="A648" s="81" t="s">
        <v>403</v>
      </c>
      <c r="B648" s="80" t="s">
        <v>1515</v>
      </c>
      <c r="C648" s="88" t="s">
        <v>788</v>
      </c>
    </row>
    <row r="649" spans="1:3" ht="15">
      <c r="A649" s="81" t="s">
        <v>402</v>
      </c>
      <c r="B649" s="80" t="s">
        <v>1568</v>
      </c>
      <c r="C649" s="88" t="s">
        <v>787</v>
      </c>
    </row>
    <row r="650" spans="1:3" ht="15">
      <c r="A650" s="81" t="s">
        <v>402</v>
      </c>
      <c r="B650" s="80" t="s">
        <v>1569</v>
      </c>
      <c r="C650" s="88" t="s">
        <v>787</v>
      </c>
    </row>
    <row r="651" spans="1:3" ht="15">
      <c r="A651" s="81" t="s">
        <v>402</v>
      </c>
      <c r="B651" s="80" t="s">
        <v>1498</v>
      </c>
      <c r="C651" s="88" t="s">
        <v>787</v>
      </c>
    </row>
    <row r="652" spans="1:3" ht="15">
      <c r="A652" s="81" t="s">
        <v>402</v>
      </c>
      <c r="B652" s="80" t="s">
        <v>1570</v>
      </c>
      <c r="C652" s="88" t="s">
        <v>787</v>
      </c>
    </row>
    <row r="653" spans="1:3" ht="15">
      <c r="A653" s="81" t="s">
        <v>402</v>
      </c>
      <c r="B653" s="80" t="s">
        <v>1571</v>
      </c>
      <c r="C653" s="88" t="s">
        <v>787</v>
      </c>
    </row>
    <row r="654" spans="1:3" ht="15">
      <c r="A654" s="81" t="s">
        <v>402</v>
      </c>
      <c r="B654" s="80" t="s">
        <v>1572</v>
      </c>
      <c r="C654" s="88" t="s">
        <v>787</v>
      </c>
    </row>
    <row r="655" spans="1:3" ht="15">
      <c r="A655" s="81" t="s">
        <v>402</v>
      </c>
      <c r="B655" s="80">
        <v>21</v>
      </c>
      <c r="C655" s="88" t="s">
        <v>787</v>
      </c>
    </row>
    <row r="656" spans="1:3" ht="15">
      <c r="A656" s="81" t="s">
        <v>402</v>
      </c>
      <c r="B656" s="80" t="s">
        <v>1491</v>
      </c>
      <c r="C656" s="88" t="s">
        <v>787</v>
      </c>
    </row>
    <row r="657" spans="1:3" ht="15">
      <c r="A657" s="81" t="s">
        <v>402</v>
      </c>
      <c r="B657" s="80" t="s">
        <v>1499</v>
      </c>
      <c r="C657" s="88" t="s">
        <v>787</v>
      </c>
    </row>
    <row r="658" spans="1:3" ht="15">
      <c r="A658" s="81" t="s">
        <v>402</v>
      </c>
      <c r="B658" s="80" t="s">
        <v>1500</v>
      </c>
      <c r="C658" s="88" t="s">
        <v>787</v>
      </c>
    </row>
    <row r="659" spans="1:3" ht="15">
      <c r="A659" s="81" t="s">
        <v>402</v>
      </c>
      <c r="B659" s="80" t="s">
        <v>1501</v>
      </c>
      <c r="C659" s="88" t="s">
        <v>787</v>
      </c>
    </row>
    <row r="660" spans="1:3" ht="15">
      <c r="A660" s="81" t="s">
        <v>402</v>
      </c>
      <c r="B660" s="80" t="s">
        <v>1502</v>
      </c>
      <c r="C660" s="88" t="s">
        <v>787</v>
      </c>
    </row>
    <row r="661" spans="1:3" ht="15">
      <c r="A661" s="81" t="s">
        <v>402</v>
      </c>
      <c r="B661" s="80" t="s">
        <v>1573</v>
      </c>
      <c r="C661" s="88" t="s">
        <v>787</v>
      </c>
    </row>
    <row r="662" spans="1:3" ht="15">
      <c r="A662" s="81" t="s">
        <v>402</v>
      </c>
      <c r="B662" s="80" t="s">
        <v>1574</v>
      </c>
      <c r="C662" s="88" t="s">
        <v>787</v>
      </c>
    </row>
    <row r="663" spans="1:3" ht="15">
      <c r="A663" s="81" t="s">
        <v>402</v>
      </c>
      <c r="B663" s="80" t="s">
        <v>1575</v>
      </c>
      <c r="C663" s="88" t="s">
        <v>787</v>
      </c>
    </row>
    <row r="664" spans="1:3" ht="15">
      <c r="A664" s="81" t="s">
        <v>402</v>
      </c>
      <c r="B664" s="80" t="s">
        <v>1504</v>
      </c>
      <c r="C664" s="88" t="s">
        <v>787</v>
      </c>
    </row>
    <row r="665" spans="1:3" ht="15">
      <c r="A665" s="81" t="s">
        <v>402</v>
      </c>
      <c r="B665" s="80" t="s">
        <v>1576</v>
      </c>
      <c r="C665" s="88" t="s">
        <v>787</v>
      </c>
    </row>
    <row r="666" spans="1:3" ht="15">
      <c r="A666" s="81" t="s">
        <v>402</v>
      </c>
      <c r="B666" s="80" t="s">
        <v>1577</v>
      </c>
      <c r="C666" s="88" t="s">
        <v>787</v>
      </c>
    </row>
    <row r="667" spans="1:3" ht="15">
      <c r="A667" s="81" t="s">
        <v>402</v>
      </c>
      <c r="B667" s="80" t="s">
        <v>1578</v>
      </c>
      <c r="C667" s="88" t="s">
        <v>787</v>
      </c>
    </row>
    <row r="668" spans="1:3" ht="15">
      <c r="A668" s="81" t="s">
        <v>402</v>
      </c>
      <c r="B668" s="80" t="s">
        <v>1579</v>
      </c>
      <c r="C668" s="88" t="s">
        <v>787</v>
      </c>
    </row>
    <row r="669" spans="1:3" ht="15">
      <c r="A669" s="81" t="s">
        <v>402</v>
      </c>
      <c r="B669" s="80" t="s">
        <v>1580</v>
      </c>
      <c r="C669" s="88" t="s">
        <v>787</v>
      </c>
    </row>
    <row r="670" spans="1:3" ht="15">
      <c r="A670" s="81" t="s">
        <v>402</v>
      </c>
      <c r="B670" s="80" t="s">
        <v>1581</v>
      </c>
      <c r="C670" s="88" t="s">
        <v>787</v>
      </c>
    </row>
    <row r="671" spans="1:3" ht="15">
      <c r="A671" s="81" t="s">
        <v>402</v>
      </c>
      <c r="B671" s="80" t="s">
        <v>1582</v>
      </c>
      <c r="C671" s="88" t="s">
        <v>787</v>
      </c>
    </row>
    <row r="672" spans="1:3" ht="15">
      <c r="A672" s="81" t="s">
        <v>402</v>
      </c>
      <c r="B672" s="80" t="s">
        <v>1583</v>
      </c>
      <c r="C672" s="88" t="s">
        <v>787</v>
      </c>
    </row>
    <row r="673" spans="1:3" ht="15">
      <c r="A673" s="81" t="s">
        <v>402</v>
      </c>
      <c r="B673" s="80" t="s">
        <v>1584</v>
      </c>
      <c r="C673" s="88" t="s">
        <v>787</v>
      </c>
    </row>
    <row r="674" spans="1:3" ht="15">
      <c r="A674" s="81" t="s">
        <v>402</v>
      </c>
      <c r="B674" s="80" t="s">
        <v>1585</v>
      </c>
      <c r="C674" s="88" t="s">
        <v>787</v>
      </c>
    </row>
    <row r="675" spans="1:3" ht="15">
      <c r="A675" s="81" t="s">
        <v>402</v>
      </c>
      <c r="B675" s="80" t="s">
        <v>1586</v>
      </c>
      <c r="C675" s="88" t="s">
        <v>787</v>
      </c>
    </row>
    <row r="676" spans="1:3" ht="15">
      <c r="A676" s="81" t="s">
        <v>402</v>
      </c>
      <c r="B676" s="80" t="s">
        <v>1492</v>
      </c>
      <c r="C676" s="88" t="s">
        <v>787</v>
      </c>
    </row>
    <row r="677" spans="1:3" ht="15">
      <c r="A677" s="81" t="s">
        <v>402</v>
      </c>
      <c r="B677" s="80" t="s">
        <v>1587</v>
      </c>
      <c r="C677" s="88" t="s">
        <v>787</v>
      </c>
    </row>
    <row r="678" spans="1:3" ht="15">
      <c r="A678" s="81" t="s">
        <v>402</v>
      </c>
      <c r="B678" s="80" t="s">
        <v>1588</v>
      </c>
      <c r="C678" s="88" t="s">
        <v>787</v>
      </c>
    </row>
    <row r="679" spans="1:3" ht="15">
      <c r="A679" s="81" t="s">
        <v>402</v>
      </c>
      <c r="B679" s="80" t="s">
        <v>1512</v>
      </c>
      <c r="C679" s="88" t="s">
        <v>787</v>
      </c>
    </row>
    <row r="680" spans="1:3" ht="15">
      <c r="A680" s="81" t="s">
        <v>402</v>
      </c>
      <c r="B680" s="80" t="s">
        <v>1513</v>
      </c>
      <c r="C680" s="88" t="s">
        <v>787</v>
      </c>
    </row>
    <row r="681" spans="1:3" ht="15">
      <c r="A681" s="81" t="s">
        <v>402</v>
      </c>
      <c r="B681" s="80" t="s">
        <v>1589</v>
      </c>
      <c r="C681" s="88" t="s">
        <v>787</v>
      </c>
    </row>
    <row r="682" spans="1:3" ht="15">
      <c r="A682" s="81" t="s">
        <v>402</v>
      </c>
      <c r="B682" s="80" t="s">
        <v>1590</v>
      </c>
      <c r="C682" s="88" t="s">
        <v>787</v>
      </c>
    </row>
    <row r="683" spans="1:3" ht="15">
      <c r="A683" s="81" t="s">
        <v>402</v>
      </c>
      <c r="B683" s="80" t="s">
        <v>1514</v>
      </c>
      <c r="C683" s="88" t="s">
        <v>787</v>
      </c>
    </row>
    <row r="684" spans="1:3" ht="15">
      <c r="A684" s="81" t="s">
        <v>402</v>
      </c>
      <c r="B684" s="80" t="s">
        <v>1515</v>
      </c>
      <c r="C684" s="88" t="s">
        <v>787</v>
      </c>
    </row>
    <row r="685" spans="1:3" ht="15">
      <c r="A685" s="81" t="s">
        <v>401</v>
      </c>
      <c r="B685" s="80" t="s">
        <v>1568</v>
      </c>
      <c r="C685" s="88" t="s">
        <v>786</v>
      </c>
    </row>
    <row r="686" spans="1:3" ht="15">
      <c r="A686" s="81" t="s">
        <v>401</v>
      </c>
      <c r="B686" s="80" t="s">
        <v>1569</v>
      </c>
      <c r="C686" s="88" t="s">
        <v>786</v>
      </c>
    </row>
    <row r="687" spans="1:3" ht="15">
      <c r="A687" s="81" t="s">
        <v>401</v>
      </c>
      <c r="B687" s="80" t="s">
        <v>1498</v>
      </c>
      <c r="C687" s="88" t="s">
        <v>786</v>
      </c>
    </row>
    <row r="688" spans="1:3" ht="15">
      <c r="A688" s="81" t="s">
        <v>401</v>
      </c>
      <c r="B688" s="80" t="s">
        <v>1570</v>
      </c>
      <c r="C688" s="88" t="s">
        <v>786</v>
      </c>
    </row>
    <row r="689" spans="1:3" ht="15">
      <c r="A689" s="81" t="s">
        <v>401</v>
      </c>
      <c r="B689" s="80" t="s">
        <v>1571</v>
      </c>
      <c r="C689" s="88" t="s">
        <v>786</v>
      </c>
    </row>
    <row r="690" spans="1:3" ht="15">
      <c r="A690" s="81" t="s">
        <v>401</v>
      </c>
      <c r="B690" s="80" t="s">
        <v>1572</v>
      </c>
      <c r="C690" s="88" t="s">
        <v>786</v>
      </c>
    </row>
    <row r="691" spans="1:3" ht="15">
      <c r="A691" s="81" t="s">
        <v>401</v>
      </c>
      <c r="B691" s="80">
        <v>21</v>
      </c>
      <c r="C691" s="88" t="s">
        <v>786</v>
      </c>
    </row>
    <row r="692" spans="1:3" ht="15">
      <c r="A692" s="81" t="s">
        <v>401</v>
      </c>
      <c r="B692" s="80" t="s">
        <v>1491</v>
      </c>
      <c r="C692" s="88" t="s">
        <v>786</v>
      </c>
    </row>
    <row r="693" spans="1:3" ht="15">
      <c r="A693" s="81" t="s">
        <v>401</v>
      </c>
      <c r="B693" s="80" t="s">
        <v>1499</v>
      </c>
      <c r="C693" s="88" t="s">
        <v>786</v>
      </c>
    </row>
    <row r="694" spans="1:3" ht="15">
      <c r="A694" s="81" t="s">
        <v>401</v>
      </c>
      <c r="B694" s="80" t="s">
        <v>1500</v>
      </c>
      <c r="C694" s="88" t="s">
        <v>786</v>
      </c>
    </row>
    <row r="695" spans="1:3" ht="15">
      <c r="A695" s="81" t="s">
        <v>401</v>
      </c>
      <c r="B695" s="80" t="s">
        <v>1501</v>
      </c>
      <c r="C695" s="88" t="s">
        <v>786</v>
      </c>
    </row>
    <row r="696" spans="1:3" ht="15">
      <c r="A696" s="81" t="s">
        <v>401</v>
      </c>
      <c r="B696" s="80" t="s">
        <v>1502</v>
      </c>
      <c r="C696" s="88" t="s">
        <v>786</v>
      </c>
    </row>
    <row r="697" spans="1:3" ht="15">
      <c r="A697" s="81" t="s">
        <v>401</v>
      </c>
      <c r="B697" s="80" t="s">
        <v>1573</v>
      </c>
      <c r="C697" s="88" t="s">
        <v>786</v>
      </c>
    </row>
    <row r="698" spans="1:3" ht="15">
      <c r="A698" s="81" t="s">
        <v>401</v>
      </c>
      <c r="B698" s="80" t="s">
        <v>1574</v>
      </c>
      <c r="C698" s="88" t="s">
        <v>786</v>
      </c>
    </row>
    <row r="699" spans="1:3" ht="15">
      <c r="A699" s="81" t="s">
        <v>401</v>
      </c>
      <c r="B699" s="80" t="s">
        <v>1575</v>
      </c>
      <c r="C699" s="88" t="s">
        <v>786</v>
      </c>
    </row>
    <row r="700" spans="1:3" ht="15">
      <c r="A700" s="81" t="s">
        <v>401</v>
      </c>
      <c r="B700" s="80" t="s">
        <v>1504</v>
      </c>
      <c r="C700" s="88" t="s">
        <v>786</v>
      </c>
    </row>
    <row r="701" spans="1:3" ht="15">
      <c r="A701" s="81" t="s">
        <v>401</v>
      </c>
      <c r="B701" s="80" t="s">
        <v>1576</v>
      </c>
      <c r="C701" s="88" t="s">
        <v>786</v>
      </c>
    </row>
    <row r="702" spans="1:3" ht="15">
      <c r="A702" s="81" t="s">
        <v>401</v>
      </c>
      <c r="B702" s="80" t="s">
        <v>1577</v>
      </c>
      <c r="C702" s="88" t="s">
        <v>786</v>
      </c>
    </row>
    <row r="703" spans="1:3" ht="15">
      <c r="A703" s="81" t="s">
        <v>401</v>
      </c>
      <c r="B703" s="80" t="s">
        <v>1578</v>
      </c>
      <c r="C703" s="88" t="s">
        <v>786</v>
      </c>
    </row>
    <row r="704" spans="1:3" ht="15">
      <c r="A704" s="81" t="s">
        <v>401</v>
      </c>
      <c r="B704" s="80" t="s">
        <v>1579</v>
      </c>
      <c r="C704" s="88" t="s">
        <v>786</v>
      </c>
    </row>
    <row r="705" spans="1:3" ht="15">
      <c r="A705" s="81" t="s">
        <v>401</v>
      </c>
      <c r="B705" s="80" t="s">
        <v>1580</v>
      </c>
      <c r="C705" s="88" t="s">
        <v>786</v>
      </c>
    </row>
    <row r="706" spans="1:3" ht="15">
      <c r="A706" s="81" t="s">
        <v>401</v>
      </c>
      <c r="B706" s="80" t="s">
        <v>1581</v>
      </c>
      <c r="C706" s="88" t="s">
        <v>786</v>
      </c>
    </row>
    <row r="707" spans="1:3" ht="15">
      <c r="A707" s="81" t="s">
        <v>401</v>
      </c>
      <c r="B707" s="80" t="s">
        <v>1582</v>
      </c>
      <c r="C707" s="88" t="s">
        <v>786</v>
      </c>
    </row>
    <row r="708" spans="1:3" ht="15">
      <c r="A708" s="81" t="s">
        <v>401</v>
      </c>
      <c r="B708" s="80" t="s">
        <v>1583</v>
      </c>
      <c r="C708" s="88" t="s">
        <v>786</v>
      </c>
    </row>
    <row r="709" spans="1:3" ht="15">
      <c r="A709" s="81" t="s">
        <v>401</v>
      </c>
      <c r="B709" s="80" t="s">
        <v>1584</v>
      </c>
      <c r="C709" s="88" t="s">
        <v>786</v>
      </c>
    </row>
    <row r="710" spans="1:3" ht="15">
      <c r="A710" s="81" t="s">
        <v>401</v>
      </c>
      <c r="B710" s="80" t="s">
        <v>1585</v>
      </c>
      <c r="C710" s="88" t="s">
        <v>786</v>
      </c>
    </row>
    <row r="711" spans="1:3" ht="15">
      <c r="A711" s="81" t="s">
        <v>401</v>
      </c>
      <c r="B711" s="80" t="s">
        <v>1586</v>
      </c>
      <c r="C711" s="88" t="s">
        <v>786</v>
      </c>
    </row>
    <row r="712" spans="1:3" ht="15">
      <c r="A712" s="81" t="s">
        <v>401</v>
      </c>
      <c r="B712" s="80" t="s">
        <v>1492</v>
      </c>
      <c r="C712" s="88" t="s">
        <v>786</v>
      </c>
    </row>
    <row r="713" spans="1:3" ht="15">
      <c r="A713" s="81" t="s">
        <v>401</v>
      </c>
      <c r="B713" s="80" t="s">
        <v>1587</v>
      </c>
      <c r="C713" s="88" t="s">
        <v>786</v>
      </c>
    </row>
    <row r="714" spans="1:3" ht="15">
      <c r="A714" s="81" t="s">
        <v>401</v>
      </c>
      <c r="B714" s="80" t="s">
        <v>1588</v>
      </c>
      <c r="C714" s="88" t="s">
        <v>786</v>
      </c>
    </row>
    <row r="715" spans="1:3" ht="15">
      <c r="A715" s="81" t="s">
        <v>401</v>
      </c>
      <c r="B715" s="80" t="s">
        <v>1512</v>
      </c>
      <c r="C715" s="88" t="s">
        <v>786</v>
      </c>
    </row>
    <row r="716" spans="1:3" ht="15">
      <c r="A716" s="81" t="s">
        <v>401</v>
      </c>
      <c r="B716" s="80" t="s">
        <v>1513</v>
      </c>
      <c r="C716" s="88" t="s">
        <v>786</v>
      </c>
    </row>
    <row r="717" spans="1:3" ht="15">
      <c r="A717" s="81" t="s">
        <v>401</v>
      </c>
      <c r="B717" s="80" t="s">
        <v>1589</v>
      </c>
      <c r="C717" s="88" t="s">
        <v>786</v>
      </c>
    </row>
    <row r="718" spans="1:3" ht="15">
      <c r="A718" s="81" t="s">
        <v>401</v>
      </c>
      <c r="B718" s="80" t="s">
        <v>1590</v>
      </c>
      <c r="C718" s="88" t="s">
        <v>786</v>
      </c>
    </row>
    <row r="719" spans="1:3" ht="15">
      <c r="A719" s="81" t="s">
        <v>401</v>
      </c>
      <c r="B719" s="80" t="s">
        <v>1514</v>
      </c>
      <c r="C719" s="88" t="s">
        <v>786</v>
      </c>
    </row>
    <row r="720" spans="1:3" ht="15">
      <c r="A720" s="81" t="s">
        <v>401</v>
      </c>
      <c r="B720" s="80" t="s">
        <v>1515</v>
      </c>
      <c r="C720" s="88" t="s">
        <v>786</v>
      </c>
    </row>
    <row r="721" spans="1:3" ht="15">
      <c r="A721" s="81" t="s">
        <v>400</v>
      </c>
      <c r="B721" s="80" t="s">
        <v>1568</v>
      </c>
      <c r="C721" s="88" t="s">
        <v>785</v>
      </c>
    </row>
    <row r="722" spans="1:3" ht="15">
      <c r="A722" s="81" t="s">
        <v>400</v>
      </c>
      <c r="B722" s="80" t="s">
        <v>1569</v>
      </c>
      <c r="C722" s="88" t="s">
        <v>785</v>
      </c>
    </row>
    <row r="723" spans="1:3" ht="15">
      <c r="A723" s="81" t="s">
        <v>400</v>
      </c>
      <c r="B723" s="80" t="s">
        <v>1498</v>
      </c>
      <c r="C723" s="88" t="s">
        <v>785</v>
      </c>
    </row>
    <row r="724" spans="1:3" ht="15">
      <c r="A724" s="81" t="s">
        <v>400</v>
      </c>
      <c r="B724" s="80" t="s">
        <v>1570</v>
      </c>
      <c r="C724" s="88" t="s">
        <v>785</v>
      </c>
    </row>
    <row r="725" spans="1:3" ht="15">
      <c r="A725" s="81" t="s">
        <v>400</v>
      </c>
      <c r="B725" s="80" t="s">
        <v>1571</v>
      </c>
      <c r="C725" s="88" t="s">
        <v>785</v>
      </c>
    </row>
    <row r="726" spans="1:3" ht="15">
      <c r="A726" s="81" t="s">
        <v>400</v>
      </c>
      <c r="B726" s="80" t="s">
        <v>1572</v>
      </c>
      <c r="C726" s="88" t="s">
        <v>785</v>
      </c>
    </row>
    <row r="727" spans="1:3" ht="15">
      <c r="A727" s="81" t="s">
        <v>400</v>
      </c>
      <c r="B727" s="80">
        <v>21</v>
      </c>
      <c r="C727" s="88" t="s">
        <v>785</v>
      </c>
    </row>
    <row r="728" spans="1:3" ht="15">
      <c r="A728" s="81" t="s">
        <v>400</v>
      </c>
      <c r="B728" s="80" t="s">
        <v>1491</v>
      </c>
      <c r="C728" s="88" t="s">
        <v>785</v>
      </c>
    </row>
    <row r="729" spans="1:3" ht="15">
      <c r="A729" s="81" t="s">
        <v>400</v>
      </c>
      <c r="B729" s="80" t="s">
        <v>1499</v>
      </c>
      <c r="C729" s="88" t="s">
        <v>785</v>
      </c>
    </row>
    <row r="730" spans="1:3" ht="15">
      <c r="A730" s="81" t="s">
        <v>400</v>
      </c>
      <c r="B730" s="80" t="s">
        <v>1500</v>
      </c>
      <c r="C730" s="88" t="s">
        <v>785</v>
      </c>
    </row>
    <row r="731" spans="1:3" ht="15">
      <c r="A731" s="81" t="s">
        <v>400</v>
      </c>
      <c r="B731" s="80" t="s">
        <v>1501</v>
      </c>
      <c r="C731" s="88" t="s">
        <v>785</v>
      </c>
    </row>
    <row r="732" spans="1:3" ht="15">
      <c r="A732" s="81" t="s">
        <v>400</v>
      </c>
      <c r="B732" s="80" t="s">
        <v>1502</v>
      </c>
      <c r="C732" s="88" t="s">
        <v>785</v>
      </c>
    </row>
    <row r="733" spans="1:3" ht="15">
      <c r="A733" s="81" t="s">
        <v>400</v>
      </c>
      <c r="B733" s="80" t="s">
        <v>1573</v>
      </c>
      <c r="C733" s="88" t="s">
        <v>785</v>
      </c>
    </row>
    <row r="734" spans="1:3" ht="15">
      <c r="A734" s="81" t="s">
        <v>400</v>
      </c>
      <c r="B734" s="80" t="s">
        <v>1574</v>
      </c>
      <c r="C734" s="88" t="s">
        <v>785</v>
      </c>
    </row>
    <row r="735" spans="1:3" ht="15">
      <c r="A735" s="81" t="s">
        <v>400</v>
      </c>
      <c r="B735" s="80" t="s">
        <v>1575</v>
      </c>
      <c r="C735" s="88" t="s">
        <v>785</v>
      </c>
    </row>
    <row r="736" spans="1:3" ht="15">
      <c r="A736" s="81" t="s">
        <v>400</v>
      </c>
      <c r="B736" s="80" t="s">
        <v>1504</v>
      </c>
      <c r="C736" s="88" t="s">
        <v>785</v>
      </c>
    </row>
    <row r="737" spans="1:3" ht="15">
      <c r="A737" s="81" t="s">
        <v>400</v>
      </c>
      <c r="B737" s="80" t="s">
        <v>1576</v>
      </c>
      <c r="C737" s="88" t="s">
        <v>785</v>
      </c>
    </row>
    <row r="738" spans="1:3" ht="15">
      <c r="A738" s="81" t="s">
        <v>400</v>
      </c>
      <c r="B738" s="80" t="s">
        <v>1577</v>
      </c>
      <c r="C738" s="88" t="s">
        <v>785</v>
      </c>
    </row>
    <row r="739" spans="1:3" ht="15">
      <c r="A739" s="81" t="s">
        <v>400</v>
      </c>
      <c r="B739" s="80" t="s">
        <v>1578</v>
      </c>
      <c r="C739" s="88" t="s">
        <v>785</v>
      </c>
    </row>
    <row r="740" spans="1:3" ht="15">
      <c r="A740" s="81" t="s">
        <v>400</v>
      </c>
      <c r="B740" s="80" t="s">
        <v>1579</v>
      </c>
      <c r="C740" s="88" t="s">
        <v>785</v>
      </c>
    </row>
    <row r="741" spans="1:3" ht="15">
      <c r="A741" s="81" t="s">
        <v>400</v>
      </c>
      <c r="B741" s="80" t="s">
        <v>1580</v>
      </c>
      <c r="C741" s="88" t="s">
        <v>785</v>
      </c>
    </row>
    <row r="742" spans="1:3" ht="15">
      <c r="A742" s="81" t="s">
        <v>400</v>
      </c>
      <c r="B742" s="80" t="s">
        <v>1581</v>
      </c>
      <c r="C742" s="88" t="s">
        <v>785</v>
      </c>
    </row>
    <row r="743" spans="1:3" ht="15">
      <c r="A743" s="81" t="s">
        <v>400</v>
      </c>
      <c r="B743" s="80" t="s">
        <v>1582</v>
      </c>
      <c r="C743" s="88" t="s">
        <v>785</v>
      </c>
    </row>
    <row r="744" spans="1:3" ht="15">
      <c r="A744" s="81" t="s">
        <v>400</v>
      </c>
      <c r="B744" s="80" t="s">
        <v>1583</v>
      </c>
      <c r="C744" s="88" t="s">
        <v>785</v>
      </c>
    </row>
    <row r="745" spans="1:3" ht="15">
      <c r="A745" s="81" t="s">
        <v>400</v>
      </c>
      <c r="B745" s="80" t="s">
        <v>1584</v>
      </c>
      <c r="C745" s="88" t="s">
        <v>785</v>
      </c>
    </row>
    <row r="746" spans="1:3" ht="15">
      <c r="A746" s="81" t="s">
        <v>400</v>
      </c>
      <c r="B746" s="80" t="s">
        <v>1585</v>
      </c>
      <c r="C746" s="88" t="s">
        <v>785</v>
      </c>
    </row>
    <row r="747" spans="1:3" ht="15">
      <c r="A747" s="81" t="s">
        <v>400</v>
      </c>
      <c r="B747" s="80" t="s">
        <v>1586</v>
      </c>
      <c r="C747" s="88" t="s">
        <v>785</v>
      </c>
    </row>
    <row r="748" spans="1:3" ht="15">
      <c r="A748" s="81" t="s">
        <v>400</v>
      </c>
      <c r="B748" s="80" t="s">
        <v>1492</v>
      </c>
      <c r="C748" s="88" t="s">
        <v>785</v>
      </c>
    </row>
    <row r="749" spans="1:3" ht="15">
      <c r="A749" s="81" t="s">
        <v>400</v>
      </c>
      <c r="B749" s="80" t="s">
        <v>1587</v>
      </c>
      <c r="C749" s="88" t="s">
        <v>785</v>
      </c>
    </row>
    <row r="750" spans="1:3" ht="15">
      <c r="A750" s="81" t="s">
        <v>400</v>
      </c>
      <c r="B750" s="80" t="s">
        <v>1588</v>
      </c>
      <c r="C750" s="88" t="s">
        <v>785</v>
      </c>
    </row>
    <row r="751" spans="1:3" ht="15">
      <c r="A751" s="81" t="s">
        <v>400</v>
      </c>
      <c r="B751" s="80" t="s">
        <v>1512</v>
      </c>
      <c r="C751" s="88" t="s">
        <v>785</v>
      </c>
    </row>
    <row r="752" spans="1:3" ht="15">
      <c r="A752" s="81" t="s">
        <v>400</v>
      </c>
      <c r="B752" s="80" t="s">
        <v>1513</v>
      </c>
      <c r="C752" s="88" t="s">
        <v>785</v>
      </c>
    </row>
    <row r="753" spans="1:3" ht="15">
      <c r="A753" s="81" t="s">
        <v>400</v>
      </c>
      <c r="B753" s="80" t="s">
        <v>1589</v>
      </c>
      <c r="C753" s="88" t="s">
        <v>785</v>
      </c>
    </row>
    <row r="754" spans="1:3" ht="15">
      <c r="A754" s="81" t="s">
        <v>400</v>
      </c>
      <c r="B754" s="80" t="s">
        <v>1590</v>
      </c>
      <c r="C754" s="88" t="s">
        <v>785</v>
      </c>
    </row>
    <row r="755" spans="1:3" ht="15">
      <c r="A755" s="81" t="s">
        <v>400</v>
      </c>
      <c r="B755" s="80" t="s">
        <v>1514</v>
      </c>
      <c r="C755" s="88" t="s">
        <v>785</v>
      </c>
    </row>
    <row r="756" spans="1:3" ht="15">
      <c r="A756" s="81" t="s">
        <v>400</v>
      </c>
      <c r="B756" s="80" t="s">
        <v>1515</v>
      </c>
      <c r="C756" s="88" t="s">
        <v>785</v>
      </c>
    </row>
    <row r="757" spans="1:3" ht="15">
      <c r="A757" s="81" t="s">
        <v>399</v>
      </c>
      <c r="B757" s="80" t="s">
        <v>1568</v>
      </c>
      <c r="C757" s="88" t="s">
        <v>784</v>
      </c>
    </row>
    <row r="758" spans="1:3" ht="15">
      <c r="A758" s="81" t="s">
        <v>399</v>
      </c>
      <c r="B758" s="80" t="s">
        <v>1569</v>
      </c>
      <c r="C758" s="88" t="s">
        <v>784</v>
      </c>
    </row>
    <row r="759" spans="1:3" ht="15">
      <c r="A759" s="81" t="s">
        <v>399</v>
      </c>
      <c r="B759" s="80" t="s">
        <v>1498</v>
      </c>
      <c r="C759" s="88" t="s">
        <v>784</v>
      </c>
    </row>
    <row r="760" spans="1:3" ht="15">
      <c r="A760" s="81" t="s">
        <v>399</v>
      </c>
      <c r="B760" s="80" t="s">
        <v>1570</v>
      </c>
      <c r="C760" s="88" t="s">
        <v>784</v>
      </c>
    </row>
    <row r="761" spans="1:3" ht="15">
      <c r="A761" s="81" t="s">
        <v>399</v>
      </c>
      <c r="B761" s="80" t="s">
        <v>1571</v>
      </c>
      <c r="C761" s="88" t="s">
        <v>784</v>
      </c>
    </row>
    <row r="762" spans="1:3" ht="15">
      <c r="A762" s="81" t="s">
        <v>399</v>
      </c>
      <c r="B762" s="80" t="s">
        <v>1572</v>
      </c>
      <c r="C762" s="88" t="s">
        <v>784</v>
      </c>
    </row>
    <row r="763" spans="1:3" ht="15">
      <c r="A763" s="81" t="s">
        <v>399</v>
      </c>
      <c r="B763" s="80">
        <v>21</v>
      </c>
      <c r="C763" s="88" t="s">
        <v>784</v>
      </c>
    </row>
    <row r="764" spans="1:3" ht="15">
      <c r="A764" s="81" t="s">
        <v>399</v>
      </c>
      <c r="B764" s="80" t="s">
        <v>1491</v>
      </c>
      <c r="C764" s="88" t="s">
        <v>784</v>
      </c>
    </row>
    <row r="765" spans="1:3" ht="15">
      <c r="A765" s="81" t="s">
        <v>399</v>
      </c>
      <c r="B765" s="80" t="s">
        <v>1499</v>
      </c>
      <c r="C765" s="88" t="s">
        <v>784</v>
      </c>
    </row>
    <row r="766" spans="1:3" ht="15">
      <c r="A766" s="81" t="s">
        <v>399</v>
      </c>
      <c r="B766" s="80" t="s">
        <v>1500</v>
      </c>
      <c r="C766" s="88" t="s">
        <v>784</v>
      </c>
    </row>
    <row r="767" spans="1:3" ht="15">
      <c r="A767" s="81" t="s">
        <v>399</v>
      </c>
      <c r="B767" s="80" t="s">
        <v>1501</v>
      </c>
      <c r="C767" s="88" t="s">
        <v>784</v>
      </c>
    </row>
    <row r="768" spans="1:3" ht="15">
      <c r="A768" s="81" t="s">
        <v>399</v>
      </c>
      <c r="B768" s="80" t="s">
        <v>1502</v>
      </c>
      <c r="C768" s="88" t="s">
        <v>784</v>
      </c>
    </row>
    <row r="769" spans="1:3" ht="15">
      <c r="A769" s="81" t="s">
        <v>399</v>
      </c>
      <c r="B769" s="80" t="s">
        <v>1573</v>
      </c>
      <c r="C769" s="88" t="s">
        <v>784</v>
      </c>
    </row>
    <row r="770" spans="1:3" ht="15">
      <c r="A770" s="81" t="s">
        <v>399</v>
      </c>
      <c r="B770" s="80" t="s">
        <v>1574</v>
      </c>
      <c r="C770" s="88" t="s">
        <v>784</v>
      </c>
    </row>
    <row r="771" spans="1:3" ht="15">
      <c r="A771" s="81" t="s">
        <v>399</v>
      </c>
      <c r="B771" s="80" t="s">
        <v>1575</v>
      </c>
      <c r="C771" s="88" t="s">
        <v>784</v>
      </c>
    </row>
    <row r="772" spans="1:3" ht="15">
      <c r="A772" s="81" t="s">
        <v>399</v>
      </c>
      <c r="B772" s="80" t="s">
        <v>1504</v>
      </c>
      <c r="C772" s="88" t="s">
        <v>784</v>
      </c>
    </row>
    <row r="773" spans="1:3" ht="15">
      <c r="A773" s="81" t="s">
        <v>399</v>
      </c>
      <c r="B773" s="80" t="s">
        <v>1576</v>
      </c>
      <c r="C773" s="88" t="s">
        <v>784</v>
      </c>
    </row>
    <row r="774" spans="1:3" ht="15">
      <c r="A774" s="81" t="s">
        <v>399</v>
      </c>
      <c r="B774" s="80" t="s">
        <v>1577</v>
      </c>
      <c r="C774" s="88" t="s">
        <v>784</v>
      </c>
    </row>
    <row r="775" spans="1:3" ht="15">
      <c r="A775" s="81" t="s">
        <v>399</v>
      </c>
      <c r="B775" s="80" t="s">
        <v>1578</v>
      </c>
      <c r="C775" s="88" t="s">
        <v>784</v>
      </c>
    </row>
    <row r="776" spans="1:3" ht="15">
      <c r="A776" s="81" t="s">
        <v>399</v>
      </c>
      <c r="B776" s="80" t="s">
        <v>1579</v>
      </c>
      <c r="C776" s="88" t="s">
        <v>784</v>
      </c>
    </row>
    <row r="777" spans="1:3" ht="15">
      <c r="A777" s="81" t="s">
        <v>399</v>
      </c>
      <c r="B777" s="80" t="s">
        <v>1580</v>
      </c>
      <c r="C777" s="88" t="s">
        <v>784</v>
      </c>
    </row>
    <row r="778" spans="1:3" ht="15">
      <c r="A778" s="81" t="s">
        <v>399</v>
      </c>
      <c r="B778" s="80" t="s">
        <v>1581</v>
      </c>
      <c r="C778" s="88" t="s">
        <v>784</v>
      </c>
    </row>
    <row r="779" spans="1:3" ht="15">
      <c r="A779" s="81" t="s">
        <v>399</v>
      </c>
      <c r="B779" s="80" t="s">
        <v>1582</v>
      </c>
      <c r="C779" s="88" t="s">
        <v>784</v>
      </c>
    </row>
    <row r="780" spans="1:3" ht="15">
      <c r="A780" s="81" t="s">
        <v>399</v>
      </c>
      <c r="B780" s="80" t="s">
        <v>1583</v>
      </c>
      <c r="C780" s="88" t="s">
        <v>784</v>
      </c>
    </row>
    <row r="781" spans="1:3" ht="15">
      <c r="A781" s="81" t="s">
        <v>399</v>
      </c>
      <c r="B781" s="80" t="s">
        <v>1584</v>
      </c>
      <c r="C781" s="88" t="s">
        <v>784</v>
      </c>
    </row>
    <row r="782" spans="1:3" ht="15">
      <c r="A782" s="81" t="s">
        <v>399</v>
      </c>
      <c r="B782" s="80" t="s">
        <v>1585</v>
      </c>
      <c r="C782" s="88" t="s">
        <v>784</v>
      </c>
    </row>
    <row r="783" spans="1:3" ht="15">
      <c r="A783" s="81" t="s">
        <v>399</v>
      </c>
      <c r="B783" s="80" t="s">
        <v>1586</v>
      </c>
      <c r="C783" s="88" t="s">
        <v>784</v>
      </c>
    </row>
    <row r="784" spans="1:3" ht="15">
      <c r="A784" s="81" t="s">
        <v>399</v>
      </c>
      <c r="B784" s="80" t="s">
        <v>1492</v>
      </c>
      <c r="C784" s="88" t="s">
        <v>784</v>
      </c>
    </row>
    <row r="785" spans="1:3" ht="15">
      <c r="A785" s="81" t="s">
        <v>399</v>
      </c>
      <c r="B785" s="80" t="s">
        <v>1587</v>
      </c>
      <c r="C785" s="88" t="s">
        <v>784</v>
      </c>
    </row>
    <row r="786" spans="1:3" ht="15">
      <c r="A786" s="81" t="s">
        <v>399</v>
      </c>
      <c r="B786" s="80" t="s">
        <v>1588</v>
      </c>
      <c r="C786" s="88" t="s">
        <v>784</v>
      </c>
    </row>
    <row r="787" spans="1:3" ht="15">
      <c r="A787" s="81" t="s">
        <v>399</v>
      </c>
      <c r="B787" s="80" t="s">
        <v>1512</v>
      </c>
      <c r="C787" s="88" t="s">
        <v>784</v>
      </c>
    </row>
    <row r="788" spans="1:3" ht="15">
      <c r="A788" s="81" t="s">
        <v>399</v>
      </c>
      <c r="B788" s="80" t="s">
        <v>1513</v>
      </c>
      <c r="C788" s="88" t="s">
        <v>784</v>
      </c>
    </row>
    <row r="789" spans="1:3" ht="15">
      <c r="A789" s="81" t="s">
        <v>399</v>
      </c>
      <c r="B789" s="80" t="s">
        <v>1589</v>
      </c>
      <c r="C789" s="88" t="s">
        <v>784</v>
      </c>
    </row>
    <row r="790" spans="1:3" ht="15">
      <c r="A790" s="81" t="s">
        <v>399</v>
      </c>
      <c r="B790" s="80" t="s">
        <v>1590</v>
      </c>
      <c r="C790" s="88" t="s">
        <v>784</v>
      </c>
    </row>
    <row r="791" spans="1:3" ht="15">
      <c r="A791" s="81" t="s">
        <v>399</v>
      </c>
      <c r="B791" s="80" t="s">
        <v>1514</v>
      </c>
      <c r="C791" s="88" t="s">
        <v>784</v>
      </c>
    </row>
    <row r="792" spans="1:3" ht="15">
      <c r="A792" s="81" t="s">
        <v>399</v>
      </c>
      <c r="B792" s="80" t="s">
        <v>1515</v>
      </c>
      <c r="C792" s="88" t="s">
        <v>784</v>
      </c>
    </row>
    <row r="793" spans="1:3" ht="15">
      <c r="A793" s="81" t="s">
        <v>398</v>
      </c>
      <c r="B793" s="80" t="s">
        <v>1568</v>
      </c>
      <c r="C793" s="88" t="s">
        <v>783</v>
      </c>
    </row>
    <row r="794" spans="1:3" ht="15">
      <c r="A794" s="81" t="s">
        <v>398</v>
      </c>
      <c r="B794" s="80" t="s">
        <v>1569</v>
      </c>
      <c r="C794" s="88" t="s">
        <v>783</v>
      </c>
    </row>
    <row r="795" spans="1:3" ht="15">
      <c r="A795" s="81" t="s">
        <v>398</v>
      </c>
      <c r="B795" s="80" t="s">
        <v>1498</v>
      </c>
      <c r="C795" s="88" t="s">
        <v>783</v>
      </c>
    </row>
    <row r="796" spans="1:3" ht="15">
      <c r="A796" s="81" t="s">
        <v>398</v>
      </c>
      <c r="B796" s="80" t="s">
        <v>1570</v>
      </c>
      <c r="C796" s="88" t="s">
        <v>783</v>
      </c>
    </row>
    <row r="797" spans="1:3" ht="15">
      <c r="A797" s="81" t="s">
        <v>398</v>
      </c>
      <c r="B797" s="80" t="s">
        <v>1571</v>
      </c>
      <c r="C797" s="88" t="s">
        <v>783</v>
      </c>
    </row>
    <row r="798" spans="1:3" ht="15">
      <c r="A798" s="81" t="s">
        <v>398</v>
      </c>
      <c r="B798" s="80" t="s">
        <v>1572</v>
      </c>
      <c r="C798" s="88" t="s">
        <v>783</v>
      </c>
    </row>
    <row r="799" spans="1:3" ht="15">
      <c r="A799" s="81" t="s">
        <v>398</v>
      </c>
      <c r="B799" s="80">
        <v>21</v>
      </c>
      <c r="C799" s="88" t="s">
        <v>783</v>
      </c>
    </row>
    <row r="800" spans="1:3" ht="15">
      <c r="A800" s="81" t="s">
        <v>398</v>
      </c>
      <c r="B800" s="80" t="s">
        <v>1491</v>
      </c>
      <c r="C800" s="88" t="s">
        <v>783</v>
      </c>
    </row>
    <row r="801" spans="1:3" ht="15">
      <c r="A801" s="81" t="s">
        <v>398</v>
      </c>
      <c r="B801" s="80" t="s">
        <v>1499</v>
      </c>
      <c r="C801" s="88" t="s">
        <v>783</v>
      </c>
    </row>
    <row r="802" spans="1:3" ht="15">
      <c r="A802" s="81" t="s">
        <v>398</v>
      </c>
      <c r="B802" s="80" t="s">
        <v>1500</v>
      </c>
      <c r="C802" s="88" t="s">
        <v>783</v>
      </c>
    </row>
    <row r="803" spans="1:3" ht="15">
      <c r="A803" s="81" t="s">
        <v>398</v>
      </c>
      <c r="B803" s="80" t="s">
        <v>1501</v>
      </c>
      <c r="C803" s="88" t="s">
        <v>783</v>
      </c>
    </row>
    <row r="804" spans="1:3" ht="15">
      <c r="A804" s="81" t="s">
        <v>398</v>
      </c>
      <c r="B804" s="80" t="s">
        <v>1502</v>
      </c>
      <c r="C804" s="88" t="s">
        <v>783</v>
      </c>
    </row>
    <row r="805" spans="1:3" ht="15">
      <c r="A805" s="81" t="s">
        <v>398</v>
      </c>
      <c r="B805" s="80" t="s">
        <v>1573</v>
      </c>
      <c r="C805" s="88" t="s">
        <v>783</v>
      </c>
    </row>
    <row r="806" spans="1:3" ht="15">
      <c r="A806" s="81" t="s">
        <v>398</v>
      </c>
      <c r="B806" s="80" t="s">
        <v>1574</v>
      </c>
      <c r="C806" s="88" t="s">
        <v>783</v>
      </c>
    </row>
    <row r="807" spans="1:3" ht="15">
      <c r="A807" s="81" t="s">
        <v>398</v>
      </c>
      <c r="B807" s="80" t="s">
        <v>1575</v>
      </c>
      <c r="C807" s="88" t="s">
        <v>783</v>
      </c>
    </row>
    <row r="808" spans="1:3" ht="15">
      <c r="A808" s="81" t="s">
        <v>398</v>
      </c>
      <c r="B808" s="80" t="s">
        <v>1504</v>
      </c>
      <c r="C808" s="88" t="s">
        <v>783</v>
      </c>
    </row>
    <row r="809" spans="1:3" ht="15">
      <c r="A809" s="81" t="s">
        <v>398</v>
      </c>
      <c r="B809" s="80" t="s">
        <v>1576</v>
      </c>
      <c r="C809" s="88" t="s">
        <v>783</v>
      </c>
    </row>
    <row r="810" spans="1:3" ht="15">
      <c r="A810" s="81" t="s">
        <v>398</v>
      </c>
      <c r="B810" s="80" t="s">
        <v>1577</v>
      </c>
      <c r="C810" s="88" t="s">
        <v>783</v>
      </c>
    </row>
    <row r="811" spans="1:3" ht="15">
      <c r="A811" s="81" t="s">
        <v>398</v>
      </c>
      <c r="B811" s="80" t="s">
        <v>1578</v>
      </c>
      <c r="C811" s="88" t="s">
        <v>783</v>
      </c>
    </row>
    <row r="812" spans="1:3" ht="15">
      <c r="A812" s="81" t="s">
        <v>398</v>
      </c>
      <c r="B812" s="80" t="s">
        <v>1579</v>
      </c>
      <c r="C812" s="88" t="s">
        <v>783</v>
      </c>
    </row>
    <row r="813" spans="1:3" ht="15">
      <c r="A813" s="81" t="s">
        <v>398</v>
      </c>
      <c r="B813" s="80" t="s">
        <v>1580</v>
      </c>
      <c r="C813" s="88" t="s">
        <v>783</v>
      </c>
    </row>
    <row r="814" spans="1:3" ht="15">
      <c r="A814" s="81" t="s">
        <v>398</v>
      </c>
      <c r="B814" s="80" t="s">
        <v>1581</v>
      </c>
      <c r="C814" s="88" t="s">
        <v>783</v>
      </c>
    </row>
    <row r="815" spans="1:3" ht="15">
      <c r="A815" s="81" t="s">
        <v>398</v>
      </c>
      <c r="B815" s="80" t="s">
        <v>1582</v>
      </c>
      <c r="C815" s="88" t="s">
        <v>783</v>
      </c>
    </row>
    <row r="816" spans="1:3" ht="15">
      <c r="A816" s="81" t="s">
        <v>398</v>
      </c>
      <c r="B816" s="80" t="s">
        <v>1583</v>
      </c>
      <c r="C816" s="88" t="s">
        <v>783</v>
      </c>
    </row>
    <row r="817" spans="1:3" ht="15">
      <c r="A817" s="81" t="s">
        <v>398</v>
      </c>
      <c r="B817" s="80" t="s">
        <v>1584</v>
      </c>
      <c r="C817" s="88" t="s">
        <v>783</v>
      </c>
    </row>
    <row r="818" spans="1:3" ht="15">
      <c r="A818" s="81" t="s">
        <v>398</v>
      </c>
      <c r="B818" s="80" t="s">
        <v>1585</v>
      </c>
      <c r="C818" s="88" t="s">
        <v>783</v>
      </c>
    </row>
    <row r="819" spans="1:3" ht="15">
      <c r="A819" s="81" t="s">
        <v>398</v>
      </c>
      <c r="B819" s="80" t="s">
        <v>1586</v>
      </c>
      <c r="C819" s="88" t="s">
        <v>783</v>
      </c>
    </row>
    <row r="820" spans="1:3" ht="15">
      <c r="A820" s="81" t="s">
        <v>398</v>
      </c>
      <c r="B820" s="80" t="s">
        <v>1492</v>
      </c>
      <c r="C820" s="88" t="s">
        <v>783</v>
      </c>
    </row>
    <row r="821" spans="1:3" ht="15">
      <c r="A821" s="81" t="s">
        <v>398</v>
      </c>
      <c r="B821" s="80" t="s">
        <v>1587</v>
      </c>
      <c r="C821" s="88" t="s">
        <v>783</v>
      </c>
    </row>
    <row r="822" spans="1:3" ht="15">
      <c r="A822" s="81" t="s">
        <v>398</v>
      </c>
      <c r="B822" s="80" t="s">
        <v>1588</v>
      </c>
      <c r="C822" s="88" t="s">
        <v>783</v>
      </c>
    </row>
    <row r="823" spans="1:3" ht="15">
      <c r="A823" s="81" t="s">
        <v>398</v>
      </c>
      <c r="B823" s="80" t="s">
        <v>1512</v>
      </c>
      <c r="C823" s="88" t="s">
        <v>783</v>
      </c>
    </row>
    <row r="824" spans="1:3" ht="15">
      <c r="A824" s="81" t="s">
        <v>398</v>
      </c>
      <c r="B824" s="80" t="s">
        <v>1513</v>
      </c>
      <c r="C824" s="88" t="s">
        <v>783</v>
      </c>
    </row>
    <row r="825" spans="1:3" ht="15">
      <c r="A825" s="81" t="s">
        <v>398</v>
      </c>
      <c r="B825" s="80" t="s">
        <v>1589</v>
      </c>
      <c r="C825" s="88" t="s">
        <v>783</v>
      </c>
    </row>
    <row r="826" spans="1:3" ht="15">
      <c r="A826" s="81" t="s">
        <v>398</v>
      </c>
      <c r="B826" s="80" t="s">
        <v>1590</v>
      </c>
      <c r="C826" s="88" t="s">
        <v>783</v>
      </c>
    </row>
    <row r="827" spans="1:3" ht="15">
      <c r="A827" s="81" t="s">
        <v>398</v>
      </c>
      <c r="B827" s="80" t="s">
        <v>1514</v>
      </c>
      <c r="C827" s="88" t="s">
        <v>783</v>
      </c>
    </row>
    <row r="828" spans="1:3" ht="15">
      <c r="A828" s="81" t="s">
        <v>398</v>
      </c>
      <c r="B828" s="80" t="s">
        <v>1515</v>
      </c>
      <c r="C828" s="88" t="s">
        <v>783</v>
      </c>
    </row>
    <row r="829" spans="1:3" ht="15">
      <c r="A829" s="81" t="s">
        <v>397</v>
      </c>
      <c r="B829" s="80" t="s">
        <v>1568</v>
      </c>
      <c r="C829" s="88" t="s">
        <v>782</v>
      </c>
    </row>
    <row r="830" spans="1:3" ht="15">
      <c r="A830" s="81" t="s">
        <v>397</v>
      </c>
      <c r="B830" s="80" t="s">
        <v>1569</v>
      </c>
      <c r="C830" s="88" t="s">
        <v>782</v>
      </c>
    </row>
    <row r="831" spans="1:3" ht="15">
      <c r="A831" s="81" t="s">
        <v>397</v>
      </c>
      <c r="B831" s="80" t="s">
        <v>1498</v>
      </c>
      <c r="C831" s="88" t="s">
        <v>782</v>
      </c>
    </row>
    <row r="832" spans="1:3" ht="15">
      <c r="A832" s="81" t="s">
        <v>397</v>
      </c>
      <c r="B832" s="80" t="s">
        <v>1570</v>
      </c>
      <c r="C832" s="88" t="s">
        <v>782</v>
      </c>
    </row>
    <row r="833" spans="1:3" ht="15">
      <c r="A833" s="81" t="s">
        <v>397</v>
      </c>
      <c r="B833" s="80" t="s">
        <v>1571</v>
      </c>
      <c r="C833" s="88" t="s">
        <v>782</v>
      </c>
    </row>
    <row r="834" spans="1:3" ht="15">
      <c r="A834" s="81" t="s">
        <v>397</v>
      </c>
      <c r="B834" s="80" t="s">
        <v>1572</v>
      </c>
      <c r="C834" s="88" t="s">
        <v>782</v>
      </c>
    </row>
    <row r="835" spans="1:3" ht="15">
      <c r="A835" s="81" t="s">
        <v>397</v>
      </c>
      <c r="B835" s="80">
        <v>21</v>
      </c>
      <c r="C835" s="88" t="s">
        <v>782</v>
      </c>
    </row>
    <row r="836" spans="1:3" ht="15">
      <c r="A836" s="81" t="s">
        <v>397</v>
      </c>
      <c r="B836" s="80" t="s">
        <v>1491</v>
      </c>
      <c r="C836" s="88" t="s">
        <v>782</v>
      </c>
    </row>
    <row r="837" spans="1:3" ht="15">
      <c r="A837" s="81" t="s">
        <v>397</v>
      </c>
      <c r="B837" s="80" t="s">
        <v>1499</v>
      </c>
      <c r="C837" s="88" t="s">
        <v>782</v>
      </c>
    </row>
    <row r="838" spans="1:3" ht="15">
      <c r="A838" s="81" t="s">
        <v>397</v>
      </c>
      <c r="B838" s="80" t="s">
        <v>1500</v>
      </c>
      <c r="C838" s="88" t="s">
        <v>782</v>
      </c>
    </row>
    <row r="839" spans="1:3" ht="15">
      <c r="A839" s="81" t="s">
        <v>397</v>
      </c>
      <c r="B839" s="80" t="s">
        <v>1501</v>
      </c>
      <c r="C839" s="88" t="s">
        <v>782</v>
      </c>
    </row>
    <row r="840" spans="1:3" ht="15">
      <c r="A840" s="81" t="s">
        <v>397</v>
      </c>
      <c r="B840" s="80" t="s">
        <v>1502</v>
      </c>
      <c r="C840" s="88" t="s">
        <v>782</v>
      </c>
    </row>
    <row r="841" spans="1:3" ht="15">
      <c r="A841" s="81" t="s">
        <v>397</v>
      </c>
      <c r="B841" s="80" t="s">
        <v>1573</v>
      </c>
      <c r="C841" s="88" t="s">
        <v>782</v>
      </c>
    </row>
    <row r="842" spans="1:3" ht="15">
      <c r="A842" s="81" t="s">
        <v>397</v>
      </c>
      <c r="B842" s="80" t="s">
        <v>1574</v>
      </c>
      <c r="C842" s="88" t="s">
        <v>782</v>
      </c>
    </row>
    <row r="843" spans="1:3" ht="15">
      <c r="A843" s="81" t="s">
        <v>397</v>
      </c>
      <c r="B843" s="80" t="s">
        <v>1575</v>
      </c>
      <c r="C843" s="88" t="s">
        <v>782</v>
      </c>
    </row>
    <row r="844" spans="1:3" ht="15">
      <c r="A844" s="81" t="s">
        <v>397</v>
      </c>
      <c r="B844" s="80" t="s">
        <v>1504</v>
      </c>
      <c r="C844" s="88" t="s">
        <v>782</v>
      </c>
    </row>
    <row r="845" spans="1:3" ht="15">
      <c r="A845" s="81" t="s">
        <v>397</v>
      </c>
      <c r="B845" s="80" t="s">
        <v>1576</v>
      </c>
      <c r="C845" s="88" t="s">
        <v>782</v>
      </c>
    </row>
    <row r="846" spans="1:3" ht="15">
      <c r="A846" s="81" t="s">
        <v>397</v>
      </c>
      <c r="B846" s="80" t="s">
        <v>1577</v>
      </c>
      <c r="C846" s="88" t="s">
        <v>782</v>
      </c>
    </row>
    <row r="847" spans="1:3" ht="15">
      <c r="A847" s="81" t="s">
        <v>397</v>
      </c>
      <c r="B847" s="80" t="s">
        <v>1578</v>
      </c>
      <c r="C847" s="88" t="s">
        <v>782</v>
      </c>
    </row>
    <row r="848" spans="1:3" ht="15">
      <c r="A848" s="81" t="s">
        <v>397</v>
      </c>
      <c r="B848" s="80" t="s">
        <v>1579</v>
      </c>
      <c r="C848" s="88" t="s">
        <v>782</v>
      </c>
    </row>
    <row r="849" spans="1:3" ht="15">
      <c r="A849" s="81" t="s">
        <v>397</v>
      </c>
      <c r="B849" s="80" t="s">
        <v>1580</v>
      </c>
      <c r="C849" s="88" t="s">
        <v>782</v>
      </c>
    </row>
    <row r="850" spans="1:3" ht="15">
      <c r="A850" s="81" t="s">
        <v>397</v>
      </c>
      <c r="B850" s="80" t="s">
        <v>1581</v>
      </c>
      <c r="C850" s="88" t="s">
        <v>782</v>
      </c>
    </row>
    <row r="851" spans="1:3" ht="15">
      <c r="A851" s="81" t="s">
        <v>397</v>
      </c>
      <c r="B851" s="80" t="s">
        <v>1582</v>
      </c>
      <c r="C851" s="88" t="s">
        <v>782</v>
      </c>
    </row>
    <row r="852" spans="1:3" ht="15">
      <c r="A852" s="81" t="s">
        <v>397</v>
      </c>
      <c r="B852" s="80" t="s">
        <v>1583</v>
      </c>
      <c r="C852" s="88" t="s">
        <v>782</v>
      </c>
    </row>
    <row r="853" spans="1:3" ht="15">
      <c r="A853" s="81" t="s">
        <v>397</v>
      </c>
      <c r="B853" s="80" t="s">
        <v>1584</v>
      </c>
      <c r="C853" s="88" t="s">
        <v>782</v>
      </c>
    </row>
    <row r="854" spans="1:3" ht="15">
      <c r="A854" s="81" t="s">
        <v>397</v>
      </c>
      <c r="B854" s="80" t="s">
        <v>1585</v>
      </c>
      <c r="C854" s="88" t="s">
        <v>782</v>
      </c>
    </row>
    <row r="855" spans="1:3" ht="15">
      <c r="A855" s="81" t="s">
        <v>397</v>
      </c>
      <c r="B855" s="80" t="s">
        <v>1586</v>
      </c>
      <c r="C855" s="88" t="s">
        <v>782</v>
      </c>
    </row>
    <row r="856" spans="1:3" ht="15">
      <c r="A856" s="81" t="s">
        <v>397</v>
      </c>
      <c r="B856" s="80" t="s">
        <v>1492</v>
      </c>
      <c r="C856" s="88" t="s">
        <v>782</v>
      </c>
    </row>
    <row r="857" spans="1:3" ht="15">
      <c r="A857" s="81" t="s">
        <v>397</v>
      </c>
      <c r="B857" s="80" t="s">
        <v>1587</v>
      </c>
      <c r="C857" s="88" t="s">
        <v>782</v>
      </c>
    </row>
    <row r="858" spans="1:3" ht="15">
      <c r="A858" s="81" t="s">
        <v>397</v>
      </c>
      <c r="B858" s="80" t="s">
        <v>1588</v>
      </c>
      <c r="C858" s="88" t="s">
        <v>782</v>
      </c>
    </row>
    <row r="859" spans="1:3" ht="15">
      <c r="A859" s="81" t="s">
        <v>397</v>
      </c>
      <c r="B859" s="80" t="s">
        <v>1512</v>
      </c>
      <c r="C859" s="88" t="s">
        <v>782</v>
      </c>
    </row>
    <row r="860" spans="1:3" ht="15">
      <c r="A860" s="81" t="s">
        <v>397</v>
      </c>
      <c r="B860" s="80" t="s">
        <v>1513</v>
      </c>
      <c r="C860" s="88" t="s">
        <v>782</v>
      </c>
    </row>
    <row r="861" spans="1:3" ht="15">
      <c r="A861" s="81" t="s">
        <v>397</v>
      </c>
      <c r="B861" s="80" t="s">
        <v>1589</v>
      </c>
      <c r="C861" s="88" t="s">
        <v>782</v>
      </c>
    </row>
    <row r="862" spans="1:3" ht="15">
      <c r="A862" s="81" t="s">
        <v>397</v>
      </c>
      <c r="B862" s="80" t="s">
        <v>1590</v>
      </c>
      <c r="C862" s="88" t="s">
        <v>782</v>
      </c>
    </row>
    <row r="863" spans="1:3" ht="15">
      <c r="A863" s="81" t="s">
        <v>397</v>
      </c>
      <c r="B863" s="80" t="s">
        <v>1514</v>
      </c>
      <c r="C863" s="88" t="s">
        <v>782</v>
      </c>
    </row>
    <row r="864" spans="1:3" ht="15">
      <c r="A864" s="81" t="s">
        <v>397</v>
      </c>
      <c r="B864" s="80" t="s">
        <v>1515</v>
      </c>
      <c r="C864" s="88" t="s">
        <v>782</v>
      </c>
    </row>
    <row r="865" spans="1:3" ht="15">
      <c r="A865" s="81" t="s">
        <v>396</v>
      </c>
      <c r="B865" s="80" t="s">
        <v>1568</v>
      </c>
      <c r="C865" s="88" t="s">
        <v>781</v>
      </c>
    </row>
    <row r="866" spans="1:3" ht="15">
      <c r="A866" s="81" t="s">
        <v>396</v>
      </c>
      <c r="B866" s="80" t="s">
        <v>1569</v>
      </c>
      <c r="C866" s="88" t="s">
        <v>781</v>
      </c>
    </row>
    <row r="867" spans="1:3" ht="15">
      <c r="A867" s="81" t="s">
        <v>396</v>
      </c>
      <c r="B867" s="80" t="s">
        <v>1498</v>
      </c>
      <c r="C867" s="88" t="s">
        <v>781</v>
      </c>
    </row>
    <row r="868" spans="1:3" ht="15">
      <c r="A868" s="81" t="s">
        <v>396</v>
      </c>
      <c r="B868" s="80" t="s">
        <v>1570</v>
      </c>
      <c r="C868" s="88" t="s">
        <v>781</v>
      </c>
    </row>
    <row r="869" spans="1:3" ht="15">
      <c r="A869" s="81" t="s">
        <v>396</v>
      </c>
      <c r="B869" s="80" t="s">
        <v>1571</v>
      </c>
      <c r="C869" s="88" t="s">
        <v>781</v>
      </c>
    </row>
    <row r="870" spans="1:3" ht="15">
      <c r="A870" s="81" t="s">
        <v>396</v>
      </c>
      <c r="B870" s="80" t="s">
        <v>1572</v>
      </c>
      <c r="C870" s="88" t="s">
        <v>781</v>
      </c>
    </row>
    <row r="871" spans="1:3" ht="15">
      <c r="A871" s="81" t="s">
        <v>396</v>
      </c>
      <c r="B871" s="80">
        <v>21</v>
      </c>
      <c r="C871" s="88" t="s">
        <v>781</v>
      </c>
    </row>
    <row r="872" spans="1:3" ht="15">
      <c r="A872" s="81" t="s">
        <v>396</v>
      </c>
      <c r="B872" s="80" t="s">
        <v>1491</v>
      </c>
      <c r="C872" s="88" t="s">
        <v>781</v>
      </c>
    </row>
    <row r="873" spans="1:3" ht="15">
      <c r="A873" s="81" t="s">
        <v>396</v>
      </c>
      <c r="B873" s="80" t="s">
        <v>1499</v>
      </c>
      <c r="C873" s="88" t="s">
        <v>781</v>
      </c>
    </row>
    <row r="874" spans="1:3" ht="15">
      <c r="A874" s="81" t="s">
        <v>396</v>
      </c>
      <c r="B874" s="80" t="s">
        <v>1500</v>
      </c>
      <c r="C874" s="88" t="s">
        <v>781</v>
      </c>
    </row>
    <row r="875" spans="1:3" ht="15">
      <c r="A875" s="81" t="s">
        <v>396</v>
      </c>
      <c r="B875" s="80" t="s">
        <v>1501</v>
      </c>
      <c r="C875" s="88" t="s">
        <v>781</v>
      </c>
    </row>
    <row r="876" spans="1:3" ht="15">
      <c r="A876" s="81" t="s">
        <v>396</v>
      </c>
      <c r="B876" s="80" t="s">
        <v>1502</v>
      </c>
      <c r="C876" s="88" t="s">
        <v>781</v>
      </c>
    </row>
    <row r="877" spans="1:3" ht="15">
      <c r="A877" s="81" t="s">
        <v>396</v>
      </c>
      <c r="B877" s="80" t="s">
        <v>1573</v>
      </c>
      <c r="C877" s="88" t="s">
        <v>781</v>
      </c>
    </row>
    <row r="878" spans="1:3" ht="15">
      <c r="A878" s="81" t="s">
        <v>396</v>
      </c>
      <c r="B878" s="80" t="s">
        <v>1574</v>
      </c>
      <c r="C878" s="88" t="s">
        <v>781</v>
      </c>
    </row>
    <row r="879" spans="1:3" ht="15">
      <c r="A879" s="81" t="s">
        <v>396</v>
      </c>
      <c r="B879" s="80" t="s">
        <v>1575</v>
      </c>
      <c r="C879" s="88" t="s">
        <v>781</v>
      </c>
    </row>
    <row r="880" spans="1:3" ht="15">
      <c r="A880" s="81" t="s">
        <v>396</v>
      </c>
      <c r="B880" s="80" t="s">
        <v>1504</v>
      </c>
      <c r="C880" s="88" t="s">
        <v>781</v>
      </c>
    </row>
    <row r="881" spans="1:3" ht="15">
      <c r="A881" s="81" t="s">
        <v>396</v>
      </c>
      <c r="B881" s="80" t="s">
        <v>1576</v>
      </c>
      <c r="C881" s="88" t="s">
        <v>781</v>
      </c>
    </row>
    <row r="882" spans="1:3" ht="15">
      <c r="A882" s="81" t="s">
        <v>396</v>
      </c>
      <c r="B882" s="80" t="s">
        <v>1577</v>
      </c>
      <c r="C882" s="88" t="s">
        <v>781</v>
      </c>
    </row>
    <row r="883" spans="1:3" ht="15">
      <c r="A883" s="81" t="s">
        <v>396</v>
      </c>
      <c r="B883" s="80" t="s">
        <v>1578</v>
      </c>
      <c r="C883" s="88" t="s">
        <v>781</v>
      </c>
    </row>
    <row r="884" spans="1:3" ht="15">
      <c r="A884" s="81" t="s">
        <v>396</v>
      </c>
      <c r="B884" s="80" t="s">
        <v>1579</v>
      </c>
      <c r="C884" s="88" t="s">
        <v>781</v>
      </c>
    </row>
    <row r="885" spans="1:3" ht="15">
      <c r="A885" s="81" t="s">
        <v>396</v>
      </c>
      <c r="B885" s="80" t="s">
        <v>1580</v>
      </c>
      <c r="C885" s="88" t="s">
        <v>781</v>
      </c>
    </row>
    <row r="886" spans="1:3" ht="15">
      <c r="A886" s="81" t="s">
        <v>396</v>
      </c>
      <c r="B886" s="80" t="s">
        <v>1581</v>
      </c>
      <c r="C886" s="88" t="s">
        <v>781</v>
      </c>
    </row>
    <row r="887" spans="1:3" ht="15">
      <c r="A887" s="81" t="s">
        <v>396</v>
      </c>
      <c r="B887" s="80" t="s">
        <v>1582</v>
      </c>
      <c r="C887" s="88" t="s">
        <v>781</v>
      </c>
    </row>
    <row r="888" spans="1:3" ht="15">
      <c r="A888" s="81" t="s">
        <v>396</v>
      </c>
      <c r="B888" s="80" t="s">
        <v>1583</v>
      </c>
      <c r="C888" s="88" t="s">
        <v>781</v>
      </c>
    </row>
    <row r="889" spans="1:3" ht="15">
      <c r="A889" s="81" t="s">
        <v>396</v>
      </c>
      <c r="B889" s="80" t="s">
        <v>1584</v>
      </c>
      <c r="C889" s="88" t="s">
        <v>781</v>
      </c>
    </row>
    <row r="890" spans="1:3" ht="15">
      <c r="A890" s="81" t="s">
        <v>396</v>
      </c>
      <c r="B890" s="80" t="s">
        <v>1585</v>
      </c>
      <c r="C890" s="88" t="s">
        <v>781</v>
      </c>
    </row>
    <row r="891" spans="1:3" ht="15">
      <c r="A891" s="81" t="s">
        <v>396</v>
      </c>
      <c r="B891" s="80" t="s">
        <v>1586</v>
      </c>
      <c r="C891" s="88" t="s">
        <v>781</v>
      </c>
    </row>
    <row r="892" spans="1:3" ht="15">
      <c r="A892" s="81" t="s">
        <v>396</v>
      </c>
      <c r="B892" s="80" t="s">
        <v>1492</v>
      </c>
      <c r="C892" s="88" t="s">
        <v>781</v>
      </c>
    </row>
    <row r="893" spans="1:3" ht="15">
      <c r="A893" s="81" t="s">
        <v>396</v>
      </c>
      <c r="B893" s="80" t="s">
        <v>1587</v>
      </c>
      <c r="C893" s="88" t="s">
        <v>781</v>
      </c>
    </row>
    <row r="894" spans="1:3" ht="15">
      <c r="A894" s="81" t="s">
        <v>396</v>
      </c>
      <c r="B894" s="80" t="s">
        <v>1588</v>
      </c>
      <c r="C894" s="88" t="s">
        <v>781</v>
      </c>
    </row>
    <row r="895" spans="1:3" ht="15">
      <c r="A895" s="81" t="s">
        <v>396</v>
      </c>
      <c r="B895" s="80" t="s">
        <v>1512</v>
      </c>
      <c r="C895" s="88" t="s">
        <v>781</v>
      </c>
    </row>
    <row r="896" spans="1:3" ht="15">
      <c r="A896" s="81" t="s">
        <v>396</v>
      </c>
      <c r="B896" s="80" t="s">
        <v>1513</v>
      </c>
      <c r="C896" s="88" t="s">
        <v>781</v>
      </c>
    </row>
    <row r="897" spans="1:3" ht="15">
      <c r="A897" s="81" t="s">
        <v>396</v>
      </c>
      <c r="B897" s="80" t="s">
        <v>1589</v>
      </c>
      <c r="C897" s="88" t="s">
        <v>781</v>
      </c>
    </row>
    <row r="898" spans="1:3" ht="15">
      <c r="A898" s="81" t="s">
        <v>396</v>
      </c>
      <c r="B898" s="80" t="s">
        <v>1590</v>
      </c>
      <c r="C898" s="88" t="s">
        <v>781</v>
      </c>
    </row>
    <row r="899" spans="1:3" ht="15">
      <c r="A899" s="81" t="s">
        <v>396</v>
      </c>
      <c r="B899" s="80" t="s">
        <v>1514</v>
      </c>
      <c r="C899" s="88" t="s">
        <v>781</v>
      </c>
    </row>
    <row r="900" spans="1:3" ht="15">
      <c r="A900" s="81" t="s">
        <v>396</v>
      </c>
      <c r="B900" s="80" t="s">
        <v>1515</v>
      </c>
      <c r="C900" s="88" t="s">
        <v>781</v>
      </c>
    </row>
    <row r="901" spans="1:3" ht="15">
      <c r="A901" s="81" t="s">
        <v>395</v>
      </c>
      <c r="B901" s="80" t="s">
        <v>1568</v>
      </c>
      <c r="C901" s="88" t="s">
        <v>780</v>
      </c>
    </row>
    <row r="902" spans="1:3" ht="15">
      <c r="A902" s="81" t="s">
        <v>395</v>
      </c>
      <c r="B902" s="80" t="s">
        <v>1569</v>
      </c>
      <c r="C902" s="88" t="s">
        <v>780</v>
      </c>
    </row>
    <row r="903" spans="1:3" ht="15">
      <c r="A903" s="81" t="s">
        <v>395</v>
      </c>
      <c r="B903" s="80" t="s">
        <v>1498</v>
      </c>
      <c r="C903" s="88" t="s">
        <v>780</v>
      </c>
    </row>
    <row r="904" spans="1:3" ht="15">
      <c r="A904" s="81" t="s">
        <v>395</v>
      </c>
      <c r="B904" s="80" t="s">
        <v>1570</v>
      </c>
      <c r="C904" s="88" t="s">
        <v>780</v>
      </c>
    </row>
    <row r="905" spans="1:3" ht="15">
      <c r="A905" s="81" t="s">
        <v>395</v>
      </c>
      <c r="B905" s="80" t="s">
        <v>1571</v>
      </c>
      <c r="C905" s="88" t="s">
        <v>780</v>
      </c>
    </row>
    <row r="906" spans="1:3" ht="15">
      <c r="A906" s="81" t="s">
        <v>395</v>
      </c>
      <c r="B906" s="80" t="s">
        <v>1572</v>
      </c>
      <c r="C906" s="88" t="s">
        <v>780</v>
      </c>
    </row>
    <row r="907" spans="1:3" ht="15">
      <c r="A907" s="81" t="s">
        <v>395</v>
      </c>
      <c r="B907" s="80">
        <v>21</v>
      </c>
      <c r="C907" s="88" t="s">
        <v>780</v>
      </c>
    </row>
    <row r="908" spans="1:3" ht="15">
      <c r="A908" s="81" t="s">
        <v>395</v>
      </c>
      <c r="B908" s="80" t="s">
        <v>1491</v>
      </c>
      <c r="C908" s="88" t="s">
        <v>780</v>
      </c>
    </row>
    <row r="909" spans="1:3" ht="15">
      <c r="A909" s="81" t="s">
        <v>395</v>
      </c>
      <c r="B909" s="80" t="s">
        <v>1499</v>
      </c>
      <c r="C909" s="88" t="s">
        <v>780</v>
      </c>
    </row>
    <row r="910" spans="1:3" ht="15">
      <c r="A910" s="81" t="s">
        <v>395</v>
      </c>
      <c r="B910" s="80" t="s">
        <v>1500</v>
      </c>
      <c r="C910" s="88" t="s">
        <v>780</v>
      </c>
    </row>
    <row r="911" spans="1:3" ht="15">
      <c r="A911" s="81" t="s">
        <v>395</v>
      </c>
      <c r="B911" s="80" t="s">
        <v>1501</v>
      </c>
      <c r="C911" s="88" t="s">
        <v>780</v>
      </c>
    </row>
    <row r="912" spans="1:3" ht="15">
      <c r="A912" s="81" t="s">
        <v>395</v>
      </c>
      <c r="B912" s="80" t="s">
        <v>1502</v>
      </c>
      <c r="C912" s="88" t="s">
        <v>780</v>
      </c>
    </row>
    <row r="913" spans="1:3" ht="15">
      <c r="A913" s="81" t="s">
        <v>395</v>
      </c>
      <c r="B913" s="80" t="s">
        <v>1573</v>
      </c>
      <c r="C913" s="88" t="s">
        <v>780</v>
      </c>
    </row>
    <row r="914" spans="1:3" ht="15">
      <c r="A914" s="81" t="s">
        <v>395</v>
      </c>
      <c r="B914" s="80" t="s">
        <v>1574</v>
      </c>
      <c r="C914" s="88" t="s">
        <v>780</v>
      </c>
    </row>
    <row r="915" spans="1:3" ht="15">
      <c r="A915" s="81" t="s">
        <v>395</v>
      </c>
      <c r="B915" s="80" t="s">
        <v>1575</v>
      </c>
      <c r="C915" s="88" t="s">
        <v>780</v>
      </c>
    </row>
    <row r="916" spans="1:3" ht="15">
      <c r="A916" s="81" t="s">
        <v>395</v>
      </c>
      <c r="B916" s="80" t="s">
        <v>1504</v>
      </c>
      <c r="C916" s="88" t="s">
        <v>780</v>
      </c>
    </row>
    <row r="917" spans="1:3" ht="15">
      <c r="A917" s="81" t="s">
        <v>395</v>
      </c>
      <c r="B917" s="80" t="s">
        <v>1576</v>
      </c>
      <c r="C917" s="88" t="s">
        <v>780</v>
      </c>
    </row>
    <row r="918" spans="1:3" ht="15">
      <c r="A918" s="81" t="s">
        <v>395</v>
      </c>
      <c r="B918" s="80" t="s">
        <v>1577</v>
      </c>
      <c r="C918" s="88" t="s">
        <v>780</v>
      </c>
    </row>
    <row r="919" spans="1:3" ht="15">
      <c r="A919" s="81" t="s">
        <v>395</v>
      </c>
      <c r="B919" s="80" t="s">
        <v>1578</v>
      </c>
      <c r="C919" s="88" t="s">
        <v>780</v>
      </c>
    </row>
    <row r="920" spans="1:3" ht="15">
      <c r="A920" s="81" t="s">
        <v>395</v>
      </c>
      <c r="B920" s="80" t="s">
        <v>1579</v>
      </c>
      <c r="C920" s="88" t="s">
        <v>780</v>
      </c>
    </row>
    <row r="921" spans="1:3" ht="15">
      <c r="A921" s="81" t="s">
        <v>395</v>
      </c>
      <c r="B921" s="80" t="s">
        <v>1580</v>
      </c>
      <c r="C921" s="88" t="s">
        <v>780</v>
      </c>
    </row>
    <row r="922" spans="1:3" ht="15">
      <c r="A922" s="81" t="s">
        <v>395</v>
      </c>
      <c r="B922" s="80" t="s">
        <v>1581</v>
      </c>
      <c r="C922" s="88" t="s">
        <v>780</v>
      </c>
    </row>
    <row r="923" spans="1:3" ht="15">
      <c r="A923" s="81" t="s">
        <v>395</v>
      </c>
      <c r="B923" s="80" t="s">
        <v>1582</v>
      </c>
      <c r="C923" s="88" t="s">
        <v>780</v>
      </c>
    </row>
    <row r="924" spans="1:3" ht="15">
      <c r="A924" s="81" t="s">
        <v>395</v>
      </c>
      <c r="B924" s="80" t="s">
        <v>1583</v>
      </c>
      <c r="C924" s="88" t="s">
        <v>780</v>
      </c>
    </row>
    <row r="925" spans="1:3" ht="15">
      <c r="A925" s="81" t="s">
        <v>395</v>
      </c>
      <c r="B925" s="80" t="s">
        <v>1584</v>
      </c>
      <c r="C925" s="88" t="s">
        <v>780</v>
      </c>
    </row>
    <row r="926" spans="1:3" ht="15">
      <c r="A926" s="81" t="s">
        <v>395</v>
      </c>
      <c r="B926" s="80" t="s">
        <v>1585</v>
      </c>
      <c r="C926" s="88" t="s">
        <v>780</v>
      </c>
    </row>
    <row r="927" spans="1:3" ht="15">
      <c r="A927" s="81" t="s">
        <v>395</v>
      </c>
      <c r="B927" s="80" t="s">
        <v>1586</v>
      </c>
      <c r="C927" s="88" t="s">
        <v>780</v>
      </c>
    </row>
    <row r="928" spans="1:3" ht="15">
      <c r="A928" s="81" t="s">
        <v>395</v>
      </c>
      <c r="B928" s="80" t="s">
        <v>1492</v>
      </c>
      <c r="C928" s="88" t="s">
        <v>780</v>
      </c>
    </row>
    <row r="929" spans="1:3" ht="15">
      <c r="A929" s="81" t="s">
        <v>395</v>
      </c>
      <c r="B929" s="80" t="s">
        <v>1587</v>
      </c>
      <c r="C929" s="88" t="s">
        <v>780</v>
      </c>
    </row>
    <row r="930" spans="1:3" ht="15">
      <c r="A930" s="81" t="s">
        <v>395</v>
      </c>
      <c r="B930" s="80" t="s">
        <v>1588</v>
      </c>
      <c r="C930" s="88" t="s">
        <v>780</v>
      </c>
    </row>
    <row r="931" spans="1:3" ht="15">
      <c r="A931" s="81" t="s">
        <v>395</v>
      </c>
      <c r="B931" s="80" t="s">
        <v>1512</v>
      </c>
      <c r="C931" s="88" t="s">
        <v>780</v>
      </c>
    </row>
    <row r="932" spans="1:3" ht="15">
      <c r="A932" s="81" t="s">
        <v>395</v>
      </c>
      <c r="B932" s="80" t="s">
        <v>1513</v>
      </c>
      <c r="C932" s="88" t="s">
        <v>780</v>
      </c>
    </row>
    <row r="933" spans="1:3" ht="15">
      <c r="A933" s="81" t="s">
        <v>395</v>
      </c>
      <c r="B933" s="80" t="s">
        <v>1589</v>
      </c>
      <c r="C933" s="88" t="s">
        <v>780</v>
      </c>
    </row>
    <row r="934" spans="1:3" ht="15">
      <c r="A934" s="81" t="s">
        <v>395</v>
      </c>
      <c r="B934" s="80" t="s">
        <v>1590</v>
      </c>
      <c r="C934" s="88" t="s">
        <v>780</v>
      </c>
    </row>
    <row r="935" spans="1:3" ht="15">
      <c r="A935" s="81" t="s">
        <v>395</v>
      </c>
      <c r="B935" s="80" t="s">
        <v>1514</v>
      </c>
      <c r="C935" s="88" t="s">
        <v>780</v>
      </c>
    </row>
    <row r="936" spans="1:3" ht="15">
      <c r="A936" s="81" t="s">
        <v>395</v>
      </c>
      <c r="B936" s="80" t="s">
        <v>1515</v>
      </c>
      <c r="C936" s="88" t="s">
        <v>780</v>
      </c>
    </row>
    <row r="937" spans="1:3" ht="15">
      <c r="A937" s="81" t="s">
        <v>394</v>
      </c>
      <c r="B937" s="80" t="s">
        <v>1568</v>
      </c>
      <c r="C937" s="88" t="s">
        <v>779</v>
      </c>
    </row>
    <row r="938" spans="1:3" ht="15">
      <c r="A938" s="81" t="s">
        <v>394</v>
      </c>
      <c r="B938" s="80" t="s">
        <v>1569</v>
      </c>
      <c r="C938" s="88" t="s">
        <v>779</v>
      </c>
    </row>
    <row r="939" spans="1:3" ht="15">
      <c r="A939" s="81" t="s">
        <v>394</v>
      </c>
      <c r="B939" s="80" t="s">
        <v>1498</v>
      </c>
      <c r="C939" s="88" t="s">
        <v>779</v>
      </c>
    </row>
    <row r="940" spans="1:3" ht="15">
      <c r="A940" s="81" t="s">
        <v>394</v>
      </c>
      <c r="B940" s="80" t="s">
        <v>1570</v>
      </c>
      <c r="C940" s="88" t="s">
        <v>779</v>
      </c>
    </row>
    <row r="941" spans="1:3" ht="15">
      <c r="A941" s="81" t="s">
        <v>394</v>
      </c>
      <c r="B941" s="80" t="s">
        <v>1571</v>
      </c>
      <c r="C941" s="88" t="s">
        <v>779</v>
      </c>
    </row>
    <row r="942" spans="1:3" ht="15">
      <c r="A942" s="81" t="s">
        <v>394</v>
      </c>
      <c r="B942" s="80" t="s">
        <v>1572</v>
      </c>
      <c r="C942" s="88" t="s">
        <v>779</v>
      </c>
    </row>
    <row r="943" spans="1:3" ht="15">
      <c r="A943" s="81" t="s">
        <v>394</v>
      </c>
      <c r="B943" s="80">
        <v>21</v>
      </c>
      <c r="C943" s="88" t="s">
        <v>779</v>
      </c>
    </row>
    <row r="944" spans="1:3" ht="15">
      <c r="A944" s="81" t="s">
        <v>394</v>
      </c>
      <c r="B944" s="80" t="s">
        <v>1491</v>
      </c>
      <c r="C944" s="88" t="s">
        <v>779</v>
      </c>
    </row>
    <row r="945" spans="1:3" ht="15">
      <c r="A945" s="81" t="s">
        <v>394</v>
      </c>
      <c r="B945" s="80" t="s">
        <v>1499</v>
      </c>
      <c r="C945" s="88" t="s">
        <v>779</v>
      </c>
    </row>
    <row r="946" spans="1:3" ht="15">
      <c r="A946" s="81" t="s">
        <v>394</v>
      </c>
      <c r="B946" s="80" t="s">
        <v>1500</v>
      </c>
      <c r="C946" s="88" t="s">
        <v>779</v>
      </c>
    </row>
    <row r="947" spans="1:3" ht="15">
      <c r="A947" s="81" t="s">
        <v>394</v>
      </c>
      <c r="B947" s="80" t="s">
        <v>1501</v>
      </c>
      <c r="C947" s="88" t="s">
        <v>779</v>
      </c>
    </row>
    <row r="948" spans="1:3" ht="15">
      <c r="A948" s="81" t="s">
        <v>394</v>
      </c>
      <c r="B948" s="80" t="s">
        <v>1502</v>
      </c>
      <c r="C948" s="88" t="s">
        <v>779</v>
      </c>
    </row>
    <row r="949" spans="1:3" ht="15">
      <c r="A949" s="81" t="s">
        <v>394</v>
      </c>
      <c r="B949" s="80" t="s">
        <v>1573</v>
      </c>
      <c r="C949" s="88" t="s">
        <v>779</v>
      </c>
    </row>
    <row r="950" spans="1:3" ht="15">
      <c r="A950" s="81" t="s">
        <v>394</v>
      </c>
      <c r="B950" s="80" t="s">
        <v>1574</v>
      </c>
      <c r="C950" s="88" t="s">
        <v>779</v>
      </c>
    </row>
    <row r="951" spans="1:3" ht="15">
      <c r="A951" s="81" t="s">
        <v>394</v>
      </c>
      <c r="B951" s="80" t="s">
        <v>1575</v>
      </c>
      <c r="C951" s="88" t="s">
        <v>779</v>
      </c>
    </row>
    <row r="952" spans="1:3" ht="15">
      <c r="A952" s="81" t="s">
        <v>394</v>
      </c>
      <c r="B952" s="80" t="s">
        <v>1504</v>
      </c>
      <c r="C952" s="88" t="s">
        <v>779</v>
      </c>
    </row>
    <row r="953" spans="1:3" ht="15">
      <c r="A953" s="81" t="s">
        <v>394</v>
      </c>
      <c r="B953" s="80" t="s">
        <v>1576</v>
      </c>
      <c r="C953" s="88" t="s">
        <v>779</v>
      </c>
    </row>
    <row r="954" spans="1:3" ht="15">
      <c r="A954" s="81" t="s">
        <v>394</v>
      </c>
      <c r="B954" s="80" t="s">
        <v>1577</v>
      </c>
      <c r="C954" s="88" t="s">
        <v>779</v>
      </c>
    </row>
    <row r="955" spans="1:3" ht="15">
      <c r="A955" s="81" t="s">
        <v>394</v>
      </c>
      <c r="B955" s="80" t="s">
        <v>1578</v>
      </c>
      <c r="C955" s="88" t="s">
        <v>779</v>
      </c>
    </row>
    <row r="956" spans="1:3" ht="15">
      <c r="A956" s="81" t="s">
        <v>394</v>
      </c>
      <c r="B956" s="80" t="s">
        <v>1579</v>
      </c>
      <c r="C956" s="88" t="s">
        <v>779</v>
      </c>
    </row>
    <row r="957" spans="1:3" ht="15">
      <c r="A957" s="81" t="s">
        <v>394</v>
      </c>
      <c r="B957" s="80" t="s">
        <v>1580</v>
      </c>
      <c r="C957" s="88" t="s">
        <v>779</v>
      </c>
    </row>
    <row r="958" spans="1:3" ht="15">
      <c r="A958" s="81" t="s">
        <v>394</v>
      </c>
      <c r="B958" s="80" t="s">
        <v>1581</v>
      </c>
      <c r="C958" s="88" t="s">
        <v>779</v>
      </c>
    </row>
    <row r="959" spans="1:3" ht="15">
      <c r="A959" s="81" t="s">
        <v>394</v>
      </c>
      <c r="B959" s="80" t="s">
        <v>1582</v>
      </c>
      <c r="C959" s="88" t="s">
        <v>779</v>
      </c>
    </row>
    <row r="960" spans="1:3" ht="15">
      <c r="A960" s="81" t="s">
        <v>394</v>
      </c>
      <c r="B960" s="80" t="s">
        <v>1583</v>
      </c>
      <c r="C960" s="88" t="s">
        <v>779</v>
      </c>
    </row>
    <row r="961" spans="1:3" ht="15">
      <c r="A961" s="81" t="s">
        <v>394</v>
      </c>
      <c r="B961" s="80" t="s">
        <v>1584</v>
      </c>
      <c r="C961" s="88" t="s">
        <v>779</v>
      </c>
    </row>
    <row r="962" spans="1:3" ht="15">
      <c r="A962" s="81" t="s">
        <v>394</v>
      </c>
      <c r="B962" s="80" t="s">
        <v>1585</v>
      </c>
      <c r="C962" s="88" t="s">
        <v>779</v>
      </c>
    </row>
    <row r="963" spans="1:3" ht="15">
      <c r="A963" s="81" t="s">
        <v>394</v>
      </c>
      <c r="B963" s="80" t="s">
        <v>1586</v>
      </c>
      <c r="C963" s="88" t="s">
        <v>779</v>
      </c>
    </row>
    <row r="964" spans="1:3" ht="15">
      <c r="A964" s="81" t="s">
        <v>394</v>
      </c>
      <c r="B964" s="80" t="s">
        <v>1492</v>
      </c>
      <c r="C964" s="88" t="s">
        <v>779</v>
      </c>
    </row>
    <row r="965" spans="1:3" ht="15">
      <c r="A965" s="81" t="s">
        <v>394</v>
      </c>
      <c r="B965" s="80" t="s">
        <v>1587</v>
      </c>
      <c r="C965" s="88" t="s">
        <v>779</v>
      </c>
    </row>
    <row r="966" spans="1:3" ht="15">
      <c r="A966" s="81" t="s">
        <v>394</v>
      </c>
      <c r="B966" s="80" t="s">
        <v>1588</v>
      </c>
      <c r="C966" s="88" t="s">
        <v>779</v>
      </c>
    </row>
    <row r="967" spans="1:3" ht="15">
      <c r="A967" s="81" t="s">
        <v>394</v>
      </c>
      <c r="B967" s="80" t="s">
        <v>1512</v>
      </c>
      <c r="C967" s="88" t="s">
        <v>779</v>
      </c>
    </row>
    <row r="968" spans="1:3" ht="15">
      <c r="A968" s="81" t="s">
        <v>394</v>
      </c>
      <c r="B968" s="80" t="s">
        <v>1513</v>
      </c>
      <c r="C968" s="88" t="s">
        <v>779</v>
      </c>
    </row>
    <row r="969" spans="1:3" ht="15">
      <c r="A969" s="81" t="s">
        <v>394</v>
      </c>
      <c r="B969" s="80" t="s">
        <v>1589</v>
      </c>
      <c r="C969" s="88" t="s">
        <v>779</v>
      </c>
    </row>
    <row r="970" spans="1:3" ht="15">
      <c r="A970" s="81" t="s">
        <v>394</v>
      </c>
      <c r="B970" s="80" t="s">
        <v>1590</v>
      </c>
      <c r="C970" s="88" t="s">
        <v>779</v>
      </c>
    </row>
    <row r="971" spans="1:3" ht="15">
      <c r="A971" s="81" t="s">
        <v>394</v>
      </c>
      <c r="B971" s="80" t="s">
        <v>1514</v>
      </c>
      <c r="C971" s="88" t="s">
        <v>779</v>
      </c>
    </row>
    <row r="972" spans="1:3" ht="15">
      <c r="A972" s="81" t="s">
        <v>394</v>
      </c>
      <c r="B972" s="80" t="s">
        <v>1515</v>
      </c>
      <c r="C972" s="88" t="s">
        <v>779</v>
      </c>
    </row>
    <row r="973" spans="1:3" ht="15">
      <c r="A973" s="81" t="s">
        <v>393</v>
      </c>
      <c r="B973" s="80" t="s">
        <v>1568</v>
      </c>
      <c r="C973" s="88" t="s">
        <v>778</v>
      </c>
    </row>
    <row r="974" spans="1:3" ht="15">
      <c r="A974" s="81" t="s">
        <v>393</v>
      </c>
      <c r="B974" s="80" t="s">
        <v>1569</v>
      </c>
      <c r="C974" s="88" t="s">
        <v>778</v>
      </c>
    </row>
    <row r="975" spans="1:3" ht="15">
      <c r="A975" s="81" t="s">
        <v>393</v>
      </c>
      <c r="B975" s="80" t="s">
        <v>1498</v>
      </c>
      <c r="C975" s="88" t="s">
        <v>778</v>
      </c>
    </row>
    <row r="976" spans="1:3" ht="15">
      <c r="A976" s="81" t="s">
        <v>393</v>
      </c>
      <c r="B976" s="80" t="s">
        <v>1570</v>
      </c>
      <c r="C976" s="88" t="s">
        <v>778</v>
      </c>
    </row>
    <row r="977" spans="1:3" ht="15">
      <c r="A977" s="81" t="s">
        <v>393</v>
      </c>
      <c r="B977" s="80" t="s">
        <v>1571</v>
      </c>
      <c r="C977" s="88" t="s">
        <v>778</v>
      </c>
    </row>
    <row r="978" spans="1:3" ht="15">
      <c r="A978" s="81" t="s">
        <v>393</v>
      </c>
      <c r="B978" s="80" t="s">
        <v>1572</v>
      </c>
      <c r="C978" s="88" t="s">
        <v>778</v>
      </c>
    </row>
    <row r="979" spans="1:3" ht="15">
      <c r="A979" s="81" t="s">
        <v>393</v>
      </c>
      <c r="B979" s="80">
        <v>21</v>
      </c>
      <c r="C979" s="88" t="s">
        <v>778</v>
      </c>
    </row>
    <row r="980" spans="1:3" ht="15">
      <c r="A980" s="81" t="s">
        <v>393</v>
      </c>
      <c r="B980" s="80" t="s">
        <v>1491</v>
      </c>
      <c r="C980" s="88" t="s">
        <v>778</v>
      </c>
    </row>
    <row r="981" spans="1:3" ht="15">
      <c r="A981" s="81" t="s">
        <v>393</v>
      </c>
      <c r="B981" s="80" t="s">
        <v>1499</v>
      </c>
      <c r="C981" s="88" t="s">
        <v>778</v>
      </c>
    </row>
    <row r="982" spans="1:3" ht="15">
      <c r="A982" s="81" t="s">
        <v>393</v>
      </c>
      <c r="B982" s="80" t="s">
        <v>1500</v>
      </c>
      <c r="C982" s="88" t="s">
        <v>778</v>
      </c>
    </row>
    <row r="983" spans="1:3" ht="15">
      <c r="A983" s="81" t="s">
        <v>393</v>
      </c>
      <c r="B983" s="80" t="s">
        <v>1501</v>
      </c>
      <c r="C983" s="88" t="s">
        <v>778</v>
      </c>
    </row>
    <row r="984" spans="1:3" ht="15">
      <c r="A984" s="81" t="s">
        <v>393</v>
      </c>
      <c r="B984" s="80" t="s">
        <v>1502</v>
      </c>
      <c r="C984" s="88" t="s">
        <v>778</v>
      </c>
    </row>
    <row r="985" spans="1:3" ht="15">
      <c r="A985" s="81" t="s">
        <v>393</v>
      </c>
      <c r="B985" s="80" t="s">
        <v>1573</v>
      </c>
      <c r="C985" s="88" t="s">
        <v>778</v>
      </c>
    </row>
    <row r="986" spans="1:3" ht="15">
      <c r="A986" s="81" t="s">
        <v>393</v>
      </c>
      <c r="B986" s="80" t="s">
        <v>1574</v>
      </c>
      <c r="C986" s="88" t="s">
        <v>778</v>
      </c>
    </row>
    <row r="987" spans="1:3" ht="15">
      <c r="A987" s="81" t="s">
        <v>393</v>
      </c>
      <c r="B987" s="80" t="s">
        <v>1575</v>
      </c>
      <c r="C987" s="88" t="s">
        <v>778</v>
      </c>
    </row>
    <row r="988" spans="1:3" ht="15">
      <c r="A988" s="81" t="s">
        <v>393</v>
      </c>
      <c r="B988" s="80" t="s">
        <v>1504</v>
      </c>
      <c r="C988" s="88" t="s">
        <v>778</v>
      </c>
    </row>
    <row r="989" spans="1:3" ht="15">
      <c r="A989" s="81" t="s">
        <v>393</v>
      </c>
      <c r="B989" s="80" t="s">
        <v>1576</v>
      </c>
      <c r="C989" s="88" t="s">
        <v>778</v>
      </c>
    </row>
    <row r="990" spans="1:3" ht="15">
      <c r="A990" s="81" t="s">
        <v>393</v>
      </c>
      <c r="B990" s="80" t="s">
        <v>1577</v>
      </c>
      <c r="C990" s="88" t="s">
        <v>778</v>
      </c>
    </row>
    <row r="991" spans="1:3" ht="15">
      <c r="A991" s="81" t="s">
        <v>393</v>
      </c>
      <c r="B991" s="80" t="s">
        <v>1578</v>
      </c>
      <c r="C991" s="88" t="s">
        <v>778</v>
      </c>
    </row>
    <row r="992" spans="1:3" ht="15">
      <c r="A992" s="81" t="s">
        <v>393</v>
      </c>
      <c r="B992" s="80" t="s">
        <v>1579</v>
      </c>
      <c r="C992" s="88" t="s">
        <v>778</v>
      </c>
    </row>
    <row r="993" spans="1:3" ht="15">
      <c r="A993" s="81" t="s">
        <v>393</v>
      </c>
      <c r="B993" s="80" t="s">
        <v>1580</v>
      </c>
      <c r="C993" s="88" t="s">
        <v>778</v>
      </c>
    </row>
    <row r="994" spans="1:3" ht="15">
      <c r="A994" s="81" t="s">
        <v>393</v>
      </c>
      <c r="B994" s="80" t="s">
        <v>1581</v>
      </c>
      <c r="C994" s="88" t="s">
        <v>778</v>
      </c>
    </row>
    <row r="995" spans="1:3" ht="15">
      <c r="A995" s="81" t="s">
        <v>393</v>
      </c>
      <c r="B995" s="80" t="s">
        <v>1582</v>
      </c>
      <c r="C995" s="88" t="s">
        <v>778</v>
      </c>
    </row>
    <row r="996" spans="1:3" ht="15">
      <c r="A996" s="81" t="s">
        <v>393</v>
      </c>
      <c r="B996" s="80" t="s">
        <v>1583</v>
      </c>
      <c r="C996" s="88" t="s">
        <v>778</v>
      </c>
    </row>
    <row r="997" spans="1:3" ht="15">
      <c r="A997" s="81" t="s">
        <v>393</v>
      </c>
      <c r="B997" s="80" t="s">
        <v>1584</v>
      </c>
      <c r="C997" s="88" t="s">
        <v>778</v>
      </c>
    </row>
    <row r="998" spans="1:3" ht="15">
      <c r="A998" s="81" t="s">
        <v>393</v>
      </c>
      <c r="B998" s="80" t="s">
        <v>1585</v>
      </c>
      <c r="C998" s="88" t="s">
        <v>778</v>
      </c>
    </row>
    <row r="999" spans="1:3" ht="15">
      <c r="A999" s="81" t="s">
        <v>393</v>
      </c>
      <c r="B999" s="80" t="s">
        <v>1586</v>
      </c>
      <c r="C999" s="88" t="s">
        <v>778</v>
      </c>
    </row>
    <row r="1000" spans="1:3" ht="15">
      <c r="A1000" s="81" t="s">
        <v>393</v>
      </c>
      <c r="B1000" s="80" t="s">
        <v>1492</v>
      </c>
      <c r="C1000" s="88" t="s">
        <v>778</v>
      </c>
    </row>
    <row r="1001" spans="1:3" ht="15">
      <c r="A1001" s="81" t="s">
        <v>393</v>
      </c>
      <c r="B1001" s="80" t="s">
        <v>1587</v>
      </c>
      <c r="C1001" s="88" t="s">
        <v>778</v>
      </c>
    </row>
    <row r="1002" spans="1:3" ht="15">
      <c r="A1002" s="81" t="s">
        <v>393</v>
      </c>
      <c r="B1002" s="80" t="s">
        <v>1588</v>
      </c>
      <c r="C1002" s="88" t="s">
        <v>778</v>
      </c>
    </row>
    <row r="1003" spans="1:3" ht="15">
      <c r="A1003" s="81" t="s">
        <v>393</v>
      </c>
      <c r="B1003" s="80" t="s">
        <v>1512</v>
      </c>
      <c r="C1003" s="88" t="s">
        <v>778</v>
      </c>
    </row>
    <row r="1004" spans="1:3" ht="15">
      <c r="A1004" s="81" t="s">
        <v>393</v>
      </c>
      <c r="B1004" s="80" t="s">
        <v>1513</v>
      </c>
      <c r="C1004" s="88" t="s">
        <v>778</v>
      </c>
    </row>
    <row r="1005" spans="1:3" ht="15">
      <c r="A1005" s="81" t="s">
        <v>393</v>
      </c>
      <c r="B1005" s="80" t="s">
        <v>1589</v>
      </c>
      <c r="C1005" s="88" t="s">
        <v>778</v>
      </c>
    </row>
    <row r="1006" spans="1:3" ht="15">
      <c r="A1006" s="81" t="s">
        <v>393</v>
      </c>
      <c r="B1006" s="80" t="s">
        <v>1590</v>
      </c>
      <c r="C1006" s="88" t="s">
        <v>778</v>
      </c>
    </row>
    <row r="1007" spans="1:3" ht="15">
      <c r="A1007" s="81" t="s">
        <v>393</v>
      </c>
      <c r="B1007" s="80" t="s">
        <v>1514</v>
      </c>
      <c r="C1007" s="88" t="s">
        <v>778</v>
      </c>
    </row>
    <row r="1008" spans="1:3" ht="15">
      <c r="A1008" s="81" t="s">
        <v>393</v>
      </c>
      <c r="B1008" s="80" t="s">
        <v>1515</v>
      </c>
      <c r="C1008" s="88" t="s">
        <v>778</v>
      </c>
    </row>
    <row r="1009" spans="1:3" ht="15">
      <c r="A1009" s="81" t="s">
        <v>392</v>
      </c>
      <c r="B1009" s="80" t="s">
        <v>1568</v>
      </c>
      <c r="C1009" s="88" t="s">
        <v>777</v>
      </c>
    </row>
    <row r="1010" spans="1:3" ht="15">
      <c r="A1010" s="81" t="s">
        <v>392</v>
      </c>
      <c r="B1010" s="80" t="s">
        <v>1569</v>
      </c>
      <c r="C1010" s="88" t="s">
        <v>777</v>
      </c>
    </row>
    <row r="1011" spans="1:3" ht="15">
      <c r="A1011" s="81" t="s">
        <v>392</v>
      </c>
      <c r="B1011" s="80" t="s">
        <v>1498</v>
      </c>
      <c r="C1011" s="88" t="s">
        <v>777</v>
      </c>
    </row>
    <row r="1012" spans="1:3" ht="15">
      <c r="A1012" s="81" t="s">
        <v>392</v>
      </c>
      <c r="B1012" s="80" t="s">
        <v>1570</v>
      </c>
      <c r="C1012" s="88" t="s">
        <v>777</v>
      </c>
    </row>
    <row r="1013" spans="1:3" ht="15">
      <c r="A1013" s="81" t="s">
        <v>392</v>
      </c>
      <c r="B1013" s="80" t="s">
        <v>1571</v>
      </c>
      <c r="C1013" s="88" t="s">
        <v>777</v>
      </c>
    </row>
    <row r="1014" spans="1:3" ht="15">
      <c r="A1014" s="81" t="s">
        <v>392</v>
      </c>
      <c r="B1014" s="80" t="s">
        <v>1572</v>
      </c>
      <c r="C1014" s="88" t="s">
        <v>777</v>
      </c>
    </row>
    <row r="1015" spans="1:3" ht="15">
      <c r="A1015" s="81" t="s">
        <v>392</v>
      </c>
      <c r="B1015" s="80">
        <v>21</v>
      </c>
      <c r="C1015" s="88" t="s">
        <v>777</v>
      </c>
    </row>
    <row r="1016" spans="1:3" ht="15">
      <c r="A1016" s="81" t="s">
        <v>392</v>
      </c>
      <c r="B1016" s="80" t="s">
        <v>1491</v>
      </c>
      <c r="C1016" s="88" t="s">
        <v>777</v>
      </c>
    </row>
    <row r="1017" spans="1:3" ht="15">
      <c r="A1017" s="81" t="s">
        <v>392</v>
      </c>
      <c r="B1017" s="80" t="s">
        <v>1499</v>
      </c>
      <c r="C1017" s="88" t="s">
        <v>777</v>
      </c>
    </row>
    <row r="1018" spans="1:3" ht="15">
      <c r="A1018" s="81" t="s">
        <v>392</v>
      </c>
      <c r="B1018" s="80" t="s">
        <v>1500</v>
      </c>
      <c r="C1018" s="88" t="s">
        <v>777</v>
      </c>
    </row>
    <row r="1019" spans="1:3" ht="15">
      <c r="A1019" s="81" t="s">
        <v>392</v>
      </c>
      <c r="B1019" s="80" t="s">
        <v>1501</v>
      </c>
      <c r="C1019" s="88" t="s">
        <v>777</v>
      </c>
    </row>
    <row r="1020" spans="1:3" ht="15">
      <c r="A1020" s="81" t="s">
        <v>392</v>
      </c>
      <c r="B1020" s="80" t="s">
        <v>1502</v>
      </c>
      <c r="C1020" s="88" t="s">
        <v>777</v>
      </c>
    </row>
    <row r="1021" spans="1:3" ht="15">
      <c r="A1021" s="81" t="s">
        <v>392</v>
      </c>
      <c r="B1021" s="80" t="s">
        <v>1573</v>
      </c>
      <c r="C1021" s="88" t="s">
        <v>777</v>
      </c>
    </row>
    <row r="1022" spans="1:3" ht="15">
      <c r="A1022" s="81" t="s">
        <v>392</v>
      </c>
      <c r="B1022" s="80" t="s">
        <v>1574</v>
      </c>
      <c r="C1022" s="88" t="s">
        <v>777</v>
      </c>
    </row>
    <row r="1023" spans="1:3" ht="15">
      <c r="A1023" s="81" t="s">
        <v>392</v>
      </c>
      <c r="B1023" s="80" t="s">
        <v>1575</v>
      </c>
      <c r="C1023" s="88" t="s">
        <v>777</v>
      </c>
    </row>
    <row r="1024" spans="1:3" ht="15">
      <c r="A1024" s="81" t="s">
        <v>392</v>
      </c>
      <c r="B1024" s="80" t="s">
        <v>1504</v>
      </c>
      <c r="C1024" s="88" t="s">
        <v>777</v>
      </c>
    </row>
    <row r="1025" spans="1:3" ht="15">
      <c r="A1025" s="81" t="s">
        <v>392</v>
      </c>
      <c r="B1025" s="80" t="s">
        <v>1576</v>
      </c>
      <c r="C1025" s="88" t="s">
        <v>777</v>
      </c>
    </row>
    <row r="1026" spans="1:3" ht="15">
      <c r="A1026" s="81" t="s">
        <v>392</v>
      </c>
      <c r="B1026" s="80" t="s">
        <v>1577</v>
      </c>
      <c r="C1026" s="88" t="s">
        <v>777</v>
      </c>
    </row>
    <row r="1027" spans="1:3" ht="15">
      <c r="A1027" s="81" t="s">
        <v>392</v>
      </c>
      <c r="B1027" s="80" t="s">
        <v>1578</v>
      </c>
      <c r="C1027" s="88" t="s">
        <v>777</v>
      </c>
    </row>
    <row r="1028" spans="1:3" ht="15">
      <c r="A1028" s="81" t="s">
        <v>392</v>
      </c>
      <c r="B1028" s="80" t="s">
        <v>1579</v>
      </c>
      <c r="C1028" s="88" t="s">
        <v>777</v>
      </c>
    </row>
    <row r="1029" spans="1:3" ht="15">
      <c r="A1029" s="81" t="s">
        <v>392</v>
      </c>
      <c r="B1029" s="80" t="s">
        <v>1580</v>
      </c>
      <c r="C1029" s="88" t="s">
        <v>777</v>
      </c>
    </row>
    <row r="1030" spans="1:3" ht="15">
      <c r="A1030" s="81" t="s">
        <v>392</v>
      </c>
      <c r="B1030" s="80" t="s">
        <v>1581</v>
      </c>
      <c r="C1030" s="88" t="s">
        <v>777</v>
      </c>
    </row>
    <row r="1031" spans="1:3" ht="15">
      <c r="A1031" s="81" t="s">
        <v>392</v>
      </c>
      <c r="B1031" s="80" t="s">
        <v>1582</v>
      </c>
      <c r="C1031" s="88" t="s">
        <v>777</v>
      </c>
    </row>
    <row r="1032" spans="1:3" ht="15">
      <c r="A1032" s="81" t="s">
        <v>392</v>
      </c>
      <c r="B1032" s="80" t="s">
        <v>1583</v>
      </c>
      <c r="C1032" s="88" t="s">
        <v>777</v>
      </c>
    </row>
    <row r="1033" spans="1:3" ht="15">
      <c r="A1033" s="81" t="s">
        <v>392</v>
      </c>
      <c r="B1033" s="80" t="s">
        <v>1584</v>
      </c>
      <c r="C1033" s="88" t="s">
        <v>777</v>
      </c>
    </row>
    <row r="1034" spans="1:3" ht="15">
      <c r="A1034" s="81" t="s">
        <v>392</v>
      </c>
      <c r="B1034" s="80" t="s">
        <v>1585</v>
      </c>
      <c r="C1034" s="88" t="s">
        <v>777</v>
      </c>
    </row>
    <row r="1035" spans="1:3" ht="15">
      <c r="A1035" s="81" t="s">
        <v>392</v>
      </c>
      <c r="B1035" s="80" t="s">
        <v>1586</v>
      </c>
      <c r="C1035" s="88" t="s">
        <v>777</v>
      </c>
    </row>
    <row r="1036" spans="1:3" ht="15">
      <c r="A1036" s="81" t="s">
        <v>392</v>
      </c>
      <c r="B1036" s="80" t="s">
        <v>1492</v>
      </c>
      <c r="C1036" s="88" t="s">
        <v>777</v>
      </c>
    </row>
    <row r="1037" spans="1:3" ht="15">
      <c r="A1037" s="81" t="s">
        <v>392</v>
      </c>
      <c r="B1037" s="80" t="s">
        <v>1587</v>
      </c>
      <c r="C1037" s="88" t="s">
        <v>777</v>
      </c>
    </row>
    <row r="1038" spans="1:3" ht="15">
      <c r="A1038" s="81" t="s">
        <v>392</v>
      </c>
      <c r="B1038" s="80" t="s">
        <v>1588</v>
      </c>
      <c r="C1038" s="88" t="s">
        <v>777</v>
      </c>
    </row>
    <row r="1039" spans="1:3" ht="15">
      <c r="A1039" s="81" t="s">
        <v>392</v>
      </c>
      <c r="B1039" s="80" t="s">
        <v>1512</v>
      </c>
      <c r="C1039" s="88" t="s">
        <v>777</v>
      </c>
    </row>
    <row r="1040" spans="1:3" ht="15">
      <c r="A1040" s="81" t="s">
        <v>392</v>
      </c>
      <c r="B1040" s="80" t="s">
        <v>1513</v>
      </c>
      <c r="C1040" s="88" t="s">
        <v>777</v>
      </c>
    </row>
    <row r="1041" spans="1:3" ht="15">
      <c r="A1041" s="81" t="s">
        <v>392</v>
      </c>
      <c r="B1041" s="80" t="s">
        <v>1589</v>
      </c>
      <c r="C1041" s="88" t="s">
        <v>777</v>
      </c>
    </row>
    <row r="1042" spans="1:3" ht="15">
      <c r="A1042" s="81" t="s">
        <v>392</v>
      </c>
      <c r="B1042" s="80" t="s">
        <v>1590</v>
      </c>
      <c r="C1042" s="88" t="s">
        <v>777</v>
      </c>
    </row>
    <row r="1043" spans="1:3" ht="15">
      <c r="A1043" s="81" t="s">
        <v>392</v>
      </c>
      <c r="B1043" s="80" t="s">
        <v>1514</v>
      </c>
      <c r="C1043" s="88" t="s">
        <v>777</v>
      </c>
    </row>
    <row r="1044" spans="1:3" ht="15">
      <c r="A1044" s="81" t="s">
        <v>392</v>
      </c>
      <c r="B1044" s="80" t="s">
        <v>1515</v>
      </c>
      <c r="C1044" s="88" t="s">
        <v>777</v>
      </c>
    </row>
    <row r="1045" spans="1:3" ht="15">
      <c r="A1045" s="81" t="s">
        <v>391</v>
      </c>
      <c r="B1045" s="80" t="s">
        <v>1568</v>
      </c>
      <c r="C1045" s="88" t="s">
        <v>776</v>
      </c>
    </row>
    <row r="1046" spans="1:3" ht="15">
      <c r="A1046" s="81" t="s">
        <v>391</v>
      </c>
      <c r="B1046" s="80" t="s">
        <v>1569</v>
      </c>
      <c r="C1046" s="88" t="s">
        <v>776</v>
      </c>
    </row>
    <row r="1047" spans="1:3" ht="15">
      <c r="A1047" s="81" t="s">
        <v>391</v>
      </c>
      <c r="B1047" s="80" t="s">
        <v>1498</v>
      </c>
      <c r="C1047" s="88" t="s">
        <v>776</v>
      </c>
    </row>
    <row r="1048" spans="1:3" ht="15">
      <c r="A1048" s="81" t="s">
        <v>391</v>
      </c>
      <c r="B1048" s="80" t="s">
        <v>1570</v>
      </c>
      <c r="C1048" s="88" t="s">
        <v>776</v>
      </c>
    </row>
    <row r="1049" spans="1:3" ht="15">
      <c r="A1049" s="81" t="s">
        <v>391</v>
      </c>
      <c r="B1049" s="80" t="s">
        <v>1571</v>
      </c>
      <c r="C1049" s="88" t="s">
        <v>776</v>
      </c>
    </row>
    <row r="1050" spans="1:3" ht="15">
      <c r="A1050" s="81" t="s">
        <v>391</v>
      </c>
      <c r="B1050" s="80" t="s">
        <v>1572</v>
      </c>
      <c r="C1050" s="88" t="s">
        <v>776</v>
      </c>
    </row>
    <row r="1051" spans="1:3" ht="15">
      <c r="A1051" s="81" t="s">
        <v>391</v>
      </c>
      <c r="B1051" s="80">
        <v>21</v>
      </c>
      <c r="C1051" s="88" t="s">
        <v>776</v>
      </c>
    </row>
    <row r="1052" spans="1:3" ht="15">
      <c r="A1052" s="81" t="s">
        <v>391</v>
      </c>
      <c r="B1052" s="80" t="s">
        <v>1491</v>
      </c>
      <c r="C1052" s="88" t="s">
        <v>776</v>
      </c>
    </row>
    <row r="1053" spans="1:3" ht="15">
      <c r="A1053" s="81" t="s">
        <v>391</v>
      </c>
      <c r="B1053" s="80" t="s">
        <v>1499</v>
      </c>
      <c r="C1053" s="88" t="s">
        <v>776</v>
      </c>
    </row>
    <row r="1054" spans="1:3" ht="15">
      <c r="A1054" s="81" t="s">
        <v>391</v>
      </c>
      <c r="B1054" s="80" t="s">
        <v>1500</v>
      </c>
      <c r="C1054" s="88" t="s">
        <v>776</v>
      </c>
    </row>
    <row r="1055" spans="1:3" ht="15">
      <c r="A1055" s="81" t="s">
        <v>391</v>
      </c>
      <c r="B1055" s="80" t="s">
        <v>1501</v>
      </c>
      <c r="C1055" s="88" t="s">
        <v>776</v>
      </c>
    </row>
    <row r="1056" spans="1:3" ht="15">
      <c r="A1056" s="81" t="s">
        <v>391</v>
      </c>
      <c r="B1056" s="80" t="s">
        <v>1502</v>
      </c>
      <c r="C1056" s="88" t="s">
        <v>776</v>
      </c>
    </row>
    <row r="1057" spans="1:3" ht="15">
      <c r="A1057" s="81" t="s">
        <v>391</v>
      </c>
      <c r="B1057" s="80" t="s">
        <v>1573</v>
      </c>
      <c r="C1057" s="88" t="s">
        <v>776</v>
      </c>
    </row>
    <row r="1058" spans="1:3" ht="15">
      <c r="A1058" s="81" t="s">
        <v>391</v>
      </c>
      <c r="B1058" s="80" t="s">
        <v>1574</v>
      </c>
      <c r="C1058" s="88" t="s">
        <v>776</v>
      </c>
    </row>
    <row r="1059" spans="1:3" ht="15">
      <c r="A1059" s="81" t="s">
        <v>391</v>
      </c>
      <c r="B1059" s="80" t="s">
        <v>1575</v>
      </c>
      <c r="C1059" s="88" t="s">
        <v>776</v>
      </c>
    </row>
    <row r="1060" spans="1:3" ht="15">
      <c r="A1060" s="81" t="s">
        <v>391</v>
      </c>
      <c r="B1060" s="80" t="s">
        <v>1504</v>
      </c>
      <c r="C1060" s="88" t="s">
        <v>776</v>
      </c>
    </row>
    <row r="1061" spans="1:3" ht="15">
      <c r="A1061" s="81" t="s">
        <v>391</v>
      </c>
      <c r="B1061" s="80" t="s">
        <v>1576</v>
      </c>
      <c r="C1061" s="88" t="s">
        <v>776</v>
      </c>
    </row>
    <row r="1062" spans="1:3" ht="15">
      <c r="A1062" s="81" t="s">
        <v>391</v>
      </c>
      <c r="B1062" s="80" t="s">
        <v>1577</v>
      </c>
      <c r="C1062" s="88" t="s">
        <v>776</v>
      </c>
    </row>
    <row r="1063" spans="1:3" ht="15">
      <c r="A1063" s="81" t="s">
        <v>391</v>
      </c>
      <c r="B1063" s="80" t="s">
        <v>1578</v>
      </c>
      <c r="C1063" s="88" t="s">
        <v>776</v>
      </c>
    </row>
    <row r="1064" spans="1:3" ht="15">
      <c r="A1064" s="81" t="s">
        <v>391</v>
      </c>
      <c r="B1064" s="80" t="s">
        <v>1579</v>
      </c>
      <c r="C1064" s="88" t="s">
        <v>776</v>
      </c>
    </row>
    <row r="1065" spans="1:3" ht="15">
      <c r="A1065" s="81" t="s">
        <v>391</v>
      </c>
      <c r="B1065" s="80" t="s">
        <v>1580</v>
      </c>
      <c r="C1065" s="88" t="s">
        <v>776</v>
      </c>
    </row>
    <row r="1066" spans="1:3" ht="15">
      <c r="A1066" s="81" t="s">
        <v>391</v>
      </c>
      <c r="B1066" s="80" t="s">
        <v>1581</v>
      </c>
      <c r="C1066" s="88" t="s">
        <v>776</v>
      </c>
    </row>
    <row r="1067" spans="1:3" ht="15">
      <c r="A1067" s="81" t="s">
        <v>391</v>
      </c>
      <c r="B1067" s="80" t="s">
        <v>1582</v>
      </c>
      <c r="C1067" s="88" t="s">
        <v>776</v>
      </c>
    </row>
    <row r="1068" spans="1:3" ht="15">
      <c r="A1068" s="81" t="s">
        <v>391</v>
      </c>
      <c r="B1068" s="80" t="s">
        <v>1583</v>
      </c>
      <c r="C1068" s="88" t="s">
        <v>776</v>
      </c>
    </row>
    <row r="1069" spans="1:3" ht="15">
      <c r="A1069" s="81" t="s">
        <v>391</v>
      </c>
      <c r="B1069" s="80" t="s">
        <v>1584</v>
      </c>
      <c r="C1069" s="88" t="s">
        <v>776</v>
      </c>
    </row>
    <row r="1070" spans="1:3" ht="15">
      <c r="A1070" s="81" t="s">
        <v>391</v>
      </c>
      <c r="B1070" s="80" t="s">
        <v>1585</v>
      </c>
      <c r="C1070" s="88" t="s">
        <v>776</v>
      </c>
    </row>
    <row r="1071" spans="1:3" ht="15">
      <c r="A1071" s="81" t="s">
        <v>391</v>
      </c>
      <c r="B1071" s="80" t="s">
        <v>1586</v>
      </c>
      <c r="C1071" s="88" t="s">
        <v>776</v>
      </c>
    </row>
    <row r="1072" spans="1:3" ht="15">
      <c r="A1072" s="81" t="s">
        <v>391</v>
      </c>
      <c r="B1072" s="80" t="s">
        <v>1492</v>
      </c>
      <c r="C1072" s="88" t="s">
        <v>776</v>
      </c>
    </row>
    <row r="1073" spans="1:3" ht="15">
      <c r="A1073" s="81" t="s">
        <v>391</v>
      </c>
      <c r="B1073" s="80" t="s">
        <v>1587</v>
      </c>
      <c r="C1073" s="88" t="s">
        <v>776</v>
      </c>
    </row>
    <row r="1074" spans="1:3" ht="15">
      <c r="A1074" s="81" t="s">
        <v>391</v>
      </c>
      <c r="B1074" s="80" t="s">
        <v>1588</v>
      </c>
      <c r="C1074" s="88" t="s">
        <v>776</v>
      </c>
    </row>
    <row r="1075" spans="1:3" ht="15">
      <c r="A1075" s="81" t="s">
        <v>391</v>
      </c>
      <c r="B1075" s="80" t="s">
        <v>1512</v>
      </c>
      <c r="C1075" s="88" t="s">
        <v>776</v>
      </c>
    </row>
    <row r="1076" spans="1:3" ht="15">
      <c r="A1076" s="81" t="s">
        <v>391</v>
      </c>
      <c r="B1076" s="80" t="s">
        <v>1513</v>
      </c>
      <c r="C1076" s="88" t="s">
        <v>776</v>
      </c>
    </row>
    <row r="1077" spans="1:3" ht="15">
      <c r="A1077" s="81" t="s">
        <v>391</v>
      </c>
      <c r="B1077" s="80" t="s">
        <v>1589</v>
      </c>
      <c r="C1077" s="88" t="s">
        <v>776</v>
      </c>
    </row>
    <row r="1078" spans="1:3" ht="15">
      <c r="A1078" s="81" t="s">
        <v>391</v>
      </c>
      <c r="B1078" s="80" t="s">
        <v>1590</v>
      </c>
      <c r="C1078" s="88" t="s">
        <v>776</v>
      </c>
    </row>
    <row r="1079" spans="1:3" ht="15">
      <c r="A1079" s="81" t="s">
        <v>391</v>
      </c>
      <c r="B1079" s="80" t="s">
        <v>1514</v>
      </c>
      <c r="C1079" s="88" t="s">
        <v>776</v>
      </c>
    </row>
    <row r="1080" spans="1:3" ht="15">
      <c r="A1080" s="81" t="s">
        <v>391</v>
      </c>
      <c r="B1080" s="80" t="s">
        <v>1515</v>
      </c>
      <c r="C1080" s="88" t="s">
        <v>776</v>
      </c>
    </row>
    <row r="1081" spans="1:3" ht="15">
      <c r="A1081" s="81" t="s">
        <v>390</v>
      </c>
      <c r="B1081" s="80" t="s">
        <v>1568</v>
      </c>
      <c r="C1081" s="88" t="s">
        <v>775</v>
      </c>
    </row>
    <row r="1082" spans="1:3" ht="15">
      <c r="A1082" s="81" t="s">
        <v>390</v>
      </c>
      <c r="B1082" s="80" t="s">
        <v>1569</v>
      </c>
      <c r="C1082" s="88" t="s">
        <v>775</v>
      </c>
    </row>
    <row r="1083" spans="1:3" ht="15">
      <c r="A1083" s="81" t="s">
        <v>390</v>
      </c>
      <c r="B1083" s="80" t="s">
        <v>1498</v>
      </c>
      <c r="C1083" s="88" t="s">
        <v>775</v>
      </c>
    </row>
    <row r="1084" spans="1:3" ht="15">
      <c r="A1084" s="81" t="s">
        <v>390</v>
      </c>
      <c r="B1084" s="80" t="s">
        <v>1570</v>
      </c>
      <c r="C1084" s="88" t="s">
        <v>775</v>
      </c>
    </row>
    <row r="1085" spans="1:3" ht="15">
      <c r="A1085" s="81" t="s">
        <v>390</v>
      </c>
      <c r="B1085" s="80" t="s">
        <v>1571</v>
      </c>
      <c r="C1085" s="88" t="s">
        <v>775</v>
      </c>
    </row>
    <row r="1086" spans="1:3" ht="15">
      <c r="A1086" s="81" t="s">
        <v>390</v>
      </c>
      <c r="B1086" s="80" t="s">
        <v>1572</v>
      </c>
      <c r="C1086" s="88" t="s">
        <v>775</v>
      </c>
    </row>
    <row r="1087" spans="1:3" ht="15">
      <c r="A1087" s="81" t="s">
        <v>390</v>
      </c>
      <c r="B1087" s="80">
        <v>21</v>
      </c>
      <c r="C1087" s="88" t="s">
        <v>775</v>
      </c>
    </row>
    <row r="1088" spans="1:3" ht="15">
      <c r="A1088" s="81" t="s">
        <v>390</v>
      </c>
      <c r="B1088" s="80" t="s">
        <v>1491</v>
      </c>
      <c r="C1088" s="88" t="s">
        <v>775</v>
      </c>
    </row>
    <row r="1089" spans="1:3" ht="15">
      <c r="A1089" s="81" t="s">
        <v>390</v>
      </c>
      <c r="B1089" s="80" t="s">
        <v>1499</v>
      </c>
      <c r="C1089" s="88" t="s">
        <v>775</v>
      </c>
    </row>
    <row r="1090" spans="1:3" ht="15">
      <c r="A1090" s="81" t="s">
        <v>390</v>
      </c>
      <c r="B1090" s="80" t="s">
        <v>1500</v>
      </c>
      <c r="C1090" s="88" t="s">
        <v>775</v>
      </c>
    </row>
    <row r="1091" spans="1:3" ht="15">
      <c r="A1091" s="81" t="s">
        <v>390</v>
      </c>
      <c r="B1091" s="80" t="s">
        <v>1501</v>
      </c>
      <c r="C1091" s="88" t="s">
        <v>775</v>
      </c>
    </row>
    <row r="1092" spans="1:3" ht="15">
      <c r="A1092" s="81" t="s">
        <v>390</v>
      </c>
      <c r="B1092" s="80" t="s">
        <v>1502</v>
      </c>
      <c r="C1092" s="88" t="s">
        <v>775</v>
      </c>
    </row>
    <row r="1093" spans="1:3" ht="15">
      <c r="A1093" s="81" t="s">
        <v>390</v>
      </c>
      <c r="B1093" s="80" t="s">
        <v>1573</v>
      </c>
      <c r="C1093" s="88" t="s">
        <v>775</v>
      </c>
    </row>
    <row r="1094" spans="1:3" ht="15">
      <c r="A1094" s="81" t="s">
        <v>390</v>
      </c>
      <c r="B1094" s="80" t="s">
        <v>1574</v>
      </c>
      <c r="C1094" s="88" t="s">
        <v>775</v>
      </c>
    </row>
    <row r="1095" spans="1:3" ht="15">
      <c r="A1095" s="81" t="s">
        <v>390</v>
      </c>
      <c r="B1095" s="80" t="s">
        <v>1575</v>
      </c>
      <c r="C1095" s="88" t="s">
        <v>775</v>
      </c>
    </row>
    <row r="1096" spans="1:3" ht="15">
      <c r="A1096" s="81" t="s">
        <v>390</v>
      </c>
      <c r="B1096" s="80" t="s">
        <v>1504</v>
      </c>
      <c r="C1096" s="88" t="s">
        <v>775</v>
      </c>
    </row>
    <row r="1097" spans="1:3" ht="15">
      <c r="A1097" s="81" t="s">
        <v>390</v>
      </c>
      <c r="B1097" s="80" t="s">
        <v>1576</v>
      </c>
      <c r="C1097" s="88" t="s">
        <v>775</v>
      </c>
    </row>
    <row r="1098" spans="1:3" ht="15">
      <c r="A1098" s="81" t="s">
        <v>390</v>
      </c>
      <c r="B1098" s="80" t="s">
        <v>1577</v>
      </c>
      <c r="C1098" s="88" t="s">
        <v>775</v>
      </c>
    </row>
    <row r="1099" spans="1:3" ht="15">
      <c r="A1099" s="81" t="s">
        <v>390</v>
      </c>
      <c r="B1099" s="80" t="s">
        <v>1578</v>
      </c>
      <c r="C1099" s="88" t="s">
        <v>775</v>
      </c>
    </row>
    <row r="1100" spans="1:3" ht="15">
      <c r="A1100" s="81" t="s">
        <v>390</v>
      </c>
      <c r="B1100" s="80" t="s">
        <v>1579</v>
      </c>
      <c r="C1100" s="88" t="s">
        <v>775</v>
      </c>
    </row>
    <row r="1101" spans="1:3" ht="15">
      <c r="A1101" s="81" t="s">
        <v>390</v>
      </c>
      <c r="B1101" s="80" t="s">
        <v>1580</v>
      </c>
      <c r="C1101" s="88" t="s">
        <v>775</v>
      </c>
    </row>
    <row r="1102" spans="1:3" ht="15">
      <c r="A1102" s="81" t="s">
        <v>390</v>
      </c>
      <c r="B1102" s="80" t="s">
        <v>1581</v>
      </c>
      <c r="C1102" s="88" t="s">
        <v>775</v>
      </c>
    </row>
    <row r="1103" spans="1:3" ht="15">
      <c r="A1103" s="81" t="s">
        <v>390</v>
      </c>
      <c r="B1103" s="80" t="s">
        <v>1582</v>
      </c>
      <c r="C1103" s="88" t="s">
        <v>775</v>
      </c>
    </row>
    <row r="1104" spans="1:3" ht="15">
      <c r="A1104" s="81" t="s">
        <v>390</v>
      </c>
      <c r="B1104" s="80" t="s">
        <v>1583</v>
      </c>
      <c r="C1104" s="88" t="s">
        <v>775</v>
      </c>
    </row>
    <row r="1105" spans="1:3" ht="15">
      <c r="A1105" s="81" t="s">
        <v>390</v>
      </c>
      <c r="B1105" s="80" t="s">
        <v>1584</v>
      </c>
      <c r="C1105" s="88" t="s">
        <v>775</v>
      </c>
    </row>
    <row r="1106" spans="1:3" ht="15">
      <c r="A1106" s="81" t="s">
        <v>390</v>
      </c>
      <c r="B1106" s="80" t="s">
        <v>1585</v>
      </c>
      <c r="C1106" s="88" t="s">
        <v>775</v>
      </c>
    </row>
    <row r="1107" spans="1:3" ht="15">
      <c r="A1107" s="81" t="s">
        <v>390</v>
      </c>
      <c r="B1107" s="80" t="s">
        <v>1586</v>
      </c>
      <c r="C1107" s="88" t="s">
        <v>775</v>
      </c>
    </row>
    <row r="1108" spans="1:3" ht="15">
      <c r="A1108" s="81" t="s">
        <v>390</v>
      </c>
      <c r="B1108" s="80" t="s">
        <v>1492</v>
      </c>
      <c r="C1108" s="88" t="s">
        <v>775</v>
      </c>
    </row>
    <row r="1109" spans="1:3" ht="15">
      <c r="A1109" s="81" t="s">
        <v>390</v>
      </c>
      <c r="B1109" s="80" t="s">
        <v>1587</v>
      </c>
      <c r="C1109" s="88" t="s">
        <v>775</v>
      </c>
    </row>
    <row r="1110" spans="1:3" ht="15">
      <c r="A1110" s="81" t="s">
        <v>390</v>
      </c>
      <c r="B1110" s="80" t="s">
        <v>1588</v>
      </c>
      <c r="C1110" s="88" t="s">
        <v>775</v>
      </c>
    </row>
    <row r="1111" spans="1:3" ht="15">
      <c r="A1111" s="81" t="s">
        <v>390</v>
      </c>
      <c r="B1111" s="80" t="s">
        <v>1512</v>
      </c>
      <c r="C1111" s="88" t="s">
        <v>775</v>
      </c>
    </row>
    <row r="1112" spans="1:3" ht="15">
      <c r="A1112" s="81" t="s">
        <v>390</v>
      </c>
      <c r="B1112" s="80" t="s">
        <v>1513</v>
      </c>
      <c r="C1112" s="88" t="s">
        <v>775</v>
      </c>
    </row>
    <row r="1113" spans="1:3" ht="15">
      <c r="A1113" s="81" t="s">
        <v>390</v>
      </c>
      <c r="B1113" s="80" t="s">
        <v>1589</v>
      </c>
      <c r="C1113" s="88" t="s">
        <v>775</v>
      </c>
    </row>
    <row r="1114" spans="1:3" ht="15">
      <c r="A1114" s="81" t="s">
        <v>390</v>
      </c>
      <c r="B1114" s="80" t="s">
        <v>1590</v>
      </c>
      <c r="C1114" s="88" t="s">
        <v>775</v>
      </c>
    </row>
    <row r="1115" spans="1:3" ht="15">
      <c r="A1115" s="81" t="s">
        <v>390</v>
      </c>
      <c r="B1115" s="80" t="s">
        <v>1514</v>
      </c>
      <c r="C1115" s="88" t="s">
        <v>775</v>
      </c>
    </row>
    <row r="1116" spans="1:3" ht="15">
      <c r="A1116" s="81" t="s">
        <v>390</v>
      </c>
      <c r="B1116" s="80" t="s">
        <v>1515</v>
      </c>
      <c r="C1116" s="88" t="s">
        <v>775</v>
      </c>
    </row>
    <row r="1117" spans="1:3" ht="15">
      <c r="A1117" s="81" t="s">
        <v>389</v>
      </c>
      <c r="B1117" s="80" t="s">
        <v>1568</v>
      </c>
      <c r="C1117" s="88" t="s">
        <v>774</v>
      </c>
    </row>
    <row r="1118" spans="1:3" ht="15">
      <c r="A1118" s="81" t="s">
        <v>389</v>
      </c>
      <c r="B1118" s="80" t="s">
        <v>1569</v>
      </c>
      <c r="C1118" s="88" t="s">
        <v>774</v>
      </c>
    </row>
    <row r="1119" spans="1:3" ht="15">
      <c r="A1119" s="81" t="s">
        <v>389</v>
      </c>
      <c r="B1119" s="80" t="s">
        <v>1498</v>
      </c>
      <c r="C1119" s="88" t="s">
        <v>774</v>
      </c>
    </row>
    <row r="1120" spans="1:3" ht="15">
      <c r="A1120" s="81" t="s">
        <v>389</v>
      </c>
      <c r="B1120" s="80" t="s">
        <v>1570</v>
      </c>
      <c r="C1120" s="88" t="s">
        <v>774</v>
      </c>
    </row>
    <row r="1121" spans="1:3" ht="15">
      <c r="A1121" s="81" t="s">
        <v>389</v>
      </c>
      <c r="B1121" s="80" t="s">
        <v>1571</v>
      </c>
      <c r="C1121" s="88" t="s">
        <v>774</v>
      </c>
    </row>
    <row r="1122" spans="1:3" ht="15">
      <c r="A1122" s="81" t="s">
        <v>389</v>
      </c>
      <c r="B1122" s="80" t="s">
        <v>1572</v>
      </c>
      <c r="C1122" s="88" t="s">
        <v>774</v>
      </c>
    </row>
    <row r="1123" spans="1:3" ht="15">
      <c r="A1123" s="81" t="s">
        <v>389</v>
      </c>
      <c r="B1123" s="80">
        <v>21</v>
      </c>
      <c r="C1123" s="88" t="s">
        <v>774</v>
      </c>
    </row>
    <row r="1124" spans="1:3" ht="15">
      <c r="A1124" s="81" t="s">
        <v>389</v>
      </c>
      <c r="B1124" s="80" t="s">
        <v>1491</v>
      </c>
      <c r="C1124" s="88" t="s">
        <v>774</v>
      </c>
    </row>
    <row r="1125" spans="1:3" ht="15">
      <c r="A1125" s="81" t="s">
        <v>389</v>
      </c>
      <c r="B1125" s="80" t="s">
        <v>1499</v>
      </c>
      <c r="C1125" s="88" t="s">
        <v>774</v>
      </c>
    </row>
    <row r="1126" spans="1:3" ht="15">
      <c r="A1126" s="81" t="s">
        <v>389</v>
      </c>
      <c r="B1126" s="80" t="s">
        <v>1500</v>
      </c>
      <c r="C1126" s="88" t="s">
        <v>774</v>
      </c>
    </row>
    <row r="1127" spans="1:3" ht="15">
      <c r="A1127" s="81" t="s">
        <v>389</v>
      </c>
      <c r="B1127" s="80" t="s">
        <v>1501</v>
      </c>
      <c r="C1127" s="88" t="s">
        <v>774</v>
      </c>
    </row>
    <row r="1128" spans="1:3" ht="15">
      <c r="A1128" s="81" t="s">
        <v>389</v>
      </c>
      <c r="B1128" s="80" t="s">
        <v>1502</v>
      </c>
      <c r="C1128" s="88" t="s">
        <v>774</v>
      </c>
    </row>
    <row r="1129" spans="1:3" ht="15">
      <c r="A1129" s="81" t="s">
        <v>389</v>
      </c>
      <c r="B1129" s="80" t="s">
        <v>1573</v>
      </c>
      <c r="C1129" s="88" t="s">
        <v>774</v>
      </c>
    </row>
    <row r="1130" spans="1:3" ht="15">
      <c r="A1130" s="81" t="s">
        <v>389</v>
      </c>
      <c r="B1130" s="80" t="s">
        <v>1574</v>
      </c>
      <c r="C1130" s="88" t="s">
        <v>774</v>
      </c>
    </row>
    <row r="1131" spans="1:3" ht="15">
      <c r="A1131" s="81" t="s">
        <v>389</v>
      </c>
      <c r="B1131" s="80" t="s">
        <v>1575</v>
      </c>
      <c r="C1131" s="88" t="s">
        <v>774</v>
      </c>
    </row>
    <row r="1132" spans="1:3" ht="15">
      <c r="A1132" s="81" t="s">
        <v>389</v>
      </c>
      <c r="B1132" s="80" t="s">
        <v>1504</v>
      </c>
      <c r="C1132" s="88" t="s">
        <v>774</v>
      </c>
    </row>
    <row r="1133" spans="1:3" ht="15">
      <c r="A1133" s="81" t="s">
        <v>389</v>
      </c>
      <c r="B1133" s="80" t="s">
        <v>1576</v>
      </c>
      <c r="C1133" s="88" t="s">
        <v>774</v>
      </c>
    </row>
    <row r="1134" spans="1:3" ht="15">
      <c r="A1134" s="81" t="s">
        <v>389</v>
      </c>
      <c r="B1134" s="80" t="s">
        <v>1577</v>
      </c>
      <c r="C1134" s="88" t="s">
        <v>774</v>
      </c>
    </row>
    <row r="1135" spans="1:3" ht="15">
      <c r="A1135" s="81" t="s">
        <v>389</v>
      </c>
      <c r="B1135" s="80" t="s">
        <v>1578</v>
      </c>
      <c r="C1135" s="88" t="s">
        <v>774</v>
      </c>
    </row>
    <row r="1136" spans="1:3" ht="15">
      <c r="A1136" s="81" t="s">
        <v>389</v>
      </c>
      <c r="B1136" s="80" t="s">
        <v>1579</v>
      </c>
      <c r="C1136" s="88" t="s">
        <v>774</v>
      </c>
    </row>
    <row r="1137" spans="1:3" ht="15">
      <c r="A1137" s="81" t="s">
        <v>389</v>
      </c>
      <c r="B1137" s="80" t="s">
        <v>1580</v>
      </c>
      <c r="C1137" s="88" t="s">
        <v>774</v>
      </c>
    </row>
    <row r="1138" spans="1:3" ht="15">
      <c r="A1138" s="81" t="s">
        <v>389</v>
      </c>
      <c r="B1138" s="80" t="s">
        <v>1581</v>
      </c>
      <c r="C1138" s="88" t="s">
        <v>774</v>
      </c>
    </row>
    <row r="1139" spans="1:3" ht="15">
      <c r="A1139" s="81" t="s">
        <v>389</v>
      </c>
      <c r="B1139" s="80" t="s">
        <v>1582</v>
      </c>
      <c r="C1139" s="88" t="s">
        <v>774</v>
      </c>
    </row>
    <row r="1140" spans="1:3" ht="15">
      <c r="A1140" s="81" t="s">
        <v>389</v>
      </c>
      <c r="B1140" s="80" t="s">
        <v>1583</v>
      </c>
      <c r="C1140" s="88" t="s">
        <v>774</v>
      </c>
    </row>
    <row r="1141" spans="1:3" ht="15">
      <c r="A1141" s="81" t="s">
        <v>389</v>
      </c>
      <c r="B1141" s="80" t="s">
        <v>1584</v>
      </c>
      <c r="C1141" s="88" t="s">
        <v>774</v>
      </c>
    </row>
    <row r="1142" spans="1:3" ht="15">
      <c r="A1142" s="81" t="s">
        <v>389</v>
      </c>
      <c r="B1142" s="80" t="s">
        <v>1585</v>
      </c>
      <c r="C1142" s="88" t="s">
        <v>774</v>
      </c>
    </row>
    <row r="1143" spans="1:3" ht="15">
      <c r="A1143" s="81" t="s">
        <v>389</v>
      </c>
      <c r="B1143" s="80" t="s">
        <v>1586</v>
      </c>
      <c r="C1143" s="88" t="s">
        <v>774</v>
      </c>
    </row>
    <row r="1144" spans="1:3" ht="15">
      <c r="A1144" s="81" t="s">
        <v>389</v>
      </c>
      <c r="B1144" s="80" t="s">
        <v>1492</v>
      </c>
      <c r="C1144" s="88" t="s">
        <v>774</v>
      </c>
    </row>
    <row r="1145" spans="1:3" ht="15">
      <c r="A1145" s="81" t="s">
        <v>389</v>
      </c>
      <c r="B1145" s="80" t="s">
        <v>1587</v>
      </c>
      <c r="C1145" s="88" t="s">
        <v>774</v>
      </c>
    </row>
    <row r="1146" spans="1:3" ht="15">
      <c r="A1146" s="81" t="s">
        <v>389</v>
      </c>
      <c r="B1146" s="80" t="s">
        <v>1588</v>
      </c>
      <c r="C1146" s="88" t="s">
        <v>774</v>
      </c>
    </row>
    <row r="1147" spans="1:3" ht="15">
      <c r="A1147" s="81" t="s">
        <v>389</v>
      </c>
      <c r="B1147" s="80" t="s">
        <v>1512</v>
      </c>
      <c r="C1147" s="88" t="s">
        <v>774</v>
      </c>
    </row>
    <row r="1148" spans="1:3" ht="15">
      <c r="A1148" s="81" t="s">
        <v>389</v>
      </c>
      <c r="B1148" s="80" t="s">
        <v>1513</v>
      </c>
      <c r="C1148" s="88" t="s">
        <v>774</v>
      </c>
    </row>
    <row r="1149" spans="1:3" ht="15">
      <c r="A1149" s="81" t="s">
        <v>389</v>
      </c>
      <c r="B1149" s="80" t="s">
        <v>1589</v>
      </c>
      <c r="C1149" s="88" t="s">
        <v>774</v>
      </c>
    </row>
    <row r="1150" spans="1:3" ht="15">
      <c r="A1150" s="81" t="s">
        <v>389</v>
      </c>
      <c r="B1150" s="80" t="s">
        <v>1590</v>
      </c>
      <c r="C1150" s="88" t="s">
        <v>774</v>
      </c>
    </row>
    <row r="1151" spans="1:3" ht="15">
      <c r="A1151" s="81" t="s">
        <v>389</v>
      </c>
      <c r="B1151" s="80" t="s">
        <v>1514</v>
      </c>
      <c r="C1151" s="88" t="s">
        <v>774</v>
      </c>
    </row>
    <row r="1152" spans="1:3" ht="15">
      <c r="A1152" s="81" t="s">
        <v>389</v>
      </c>
      <c r="B1152" s="80" t="s">
        <v>1515</v>
      </c>
      <c r="C1152" s="88" t="s">
        <v>774</v>
      </c>
    </row>
    <row r="1153" spans="1:3" ht="15">
      <c r="A1153" s="81" t="s">
        <v>388</v>
      </c>
      <c r="B1153" s="80" t="s">
        <v>1568</v>
      </c>
      <c r="C1153" s="88" t="s">
        <v>773</v>
      </c>
    </row>
    <row r="1154" spans="1:3" ht="15">
      <c r="A1154" s="81" t="s">
        <v>388</v>
      </c>
      <c r="B1154" s="80" t="s">
        <v>1569</v>
      </c>
      <c r="C1154" s="88" t="s">
        <v>773</v>
      </c>
    </row>
    <row r="1155" spans="1:3" ht="15">
      <c r="A1155" s="81" t="s">
        <v>388</v>
      </c>
      <c r="B1155" s="80" t="s">
        <v>1498</v>
      </c>
      <c r="C1155" s="88" t="s">
        <v>773</v>
      </c>
    </row>
    <row r="1156" spans="1:3" ht="15">
      <c r="A1156" s="81" t="s">
        <v>388</v>
      </c>
      <c r="B1156" s="80" t="s">
        <v>1570</v>
      </c>
      <c r="C1156" s="88" t="s">
        <v>773</v>
      </c>
    </row>
    <row r="1157" spans="1:3" ht="15">
      <c r="A1157" s="81" t="s">
        <v>388</v>
      </c>
      <c r="B1157" s="80" t="s">
        <v>1571</v>
      </c>
      <c r="C1157" s="88" t="s">
        <v>773</v>
      </c>
    </row>
    <row r="1158" spans="1:3" ht="15">
      <c r="A1158" s="81" t="s">
        <v>388</v>
      </c>
      <c r="B1158" s="80" t="s">
        <v>1572</v>
      </c>
      <c r="C1158" s="88" t="s">
        <v>773</v>
      </c>
    </row>
    <row r="1159" spans="1:3" ht="15">
      <c r="A1159" s="81" t="s">
        <v>388</v>
      </c>
      <c r="B1159" s="80">
        <v>21</v>
      </c>
      <c r="C1159" s="88" t="s">
        <v>773</v>
      </c>
    </row>
    <row r="1160" spans="1:3" ht="15">
      <c r="A1160" s="81" t="s">
        <v>388</v>
      </c>
      <c r="B1160" s="80" t="s">
        <v>1491</v>
      </c>
      <c r="C1160" s="88" t="s">
        <v>773</v>
      </c>
    </row>
    <row r="1161" spans="1:3" ht="15">
      <c r="A1161" s="81" t="s">
        <v>388</v>
      </c>
      <c r="B1161" s="80" t="s">
        <v>1499</v>
      </c>
      <c r="C1161" s="88" t="s">
        <v>773</v>
      </c>
    </row>
    <row r="1162" spans="1:3" ht="15">
      <c r="A1162" s="81" t="s">
        <v>388</v>
      </c>
      <c r="B1162" s="80" t="s">
        <v>1500</v>
      </c>
      <c r="C1162" s="88" t="s">
        <v>773</v>
      </c>
    </row>
    <row r="1163" spans="1:3" ht="15">
      <c r="A1163" s="81" t="s">
        <v>388</v>
      </c>
      <c r="B1163" s="80" t="s">
        <v>1501</v>
      </c>
      <c r="C1163" s="88" t="s">
        <v>773</v>
      </c>
    </row>
    <row r="1164" spans="1:3" ht="15">
      <c r="A1164" s="81" t="s">
        <v>388</v>
      </c>
      <c r="B1164" s="80" t="s">
        <v>1502</v>
      </c>
      <c r="C1164" s="88" t="s">
        <v>773</v>
      </c>
    </row>
    <row r="1165" spans="1:3" ht="15">
      <c r="A1165" s="81" t="s">
        <v>388</v>
      </c>
      <c r="B1165" s="80" t="s">
        <v>1573</v>
      </c>
      <c r="C1165" s="88" t="s">
        <v>773</v>
      </c>
    </row>
    <row r="1166" spans="1:3" ht="15">
      <c r="A1166" s="81" t="s">
        <v>388</v>
      </c>
      <c r="B1166" s="80" t="s">
        <v>1574</v>
      </c>
      <c r="C1166" s="88" t="s">
        <v>773</v>
      </c>
    </row>
    <row r="1167" spans="1:3" ht="15">
      <c r="A1167" s="81" t="s">
        <v>388</v>
      </c>
      <c r="B1167" s="80" t="s">
        <v>1575</v>
      </c>
      <c r="C1167" s="88" t="s">
        <v>773</v>
      </c>
    </row>
    <row r="1168" spans="1:3" ht="15">
      <c r="A1168" s="81" t="s">
        <v>388</v>
      </c>
      <c r="B1168" s="80" t="s">
        <v>1504</v>
      </c>
      <c r="C1168" s="88" t="s">
        <v>773</v>
      </c>
    </row>
    <row r="1169" spans="1:3" ht="15">
      <c r="A1169" s="81" t="s">
        <v>388</v>
      </c>
      <c r="B1169" s="80" t="s">
        <v>1576</v>
      </c>
      <c r="C1169" s="88" t="s">
        <v>773</v>
      </c>
    </row>
    <row r="1170" spans="1:3" ht="15">
      <c r="A1170" s="81" t="s">
        <v>388</v>
      </c>
      <c r="B1170" s="80" t="s">
        <v>1577</v>
      </c>
      <c r="C1170" s="88" t="s">
        <v>773</v>
      </c>
    </row>
    <row r="1171" spans="1:3" ht="15">
      <c r="A1171" s="81" t="s">
        <v>388</v>
      </c>
      <c r="B1171" s="80" t="s">
        <v>1578</v>
      </c>
      <c r="C1171" s="88" t="s">
        <v>773</v>
      </c>
    </row>
    <row r="1172" spans="1:3" ht="15">
      <c r="A1172" s="81" t="s">
        <v>388</v>
      </c>
      <c r="B1172" s="80" t="s">
        <v>1579</v>
      </c>
      <c r="C1172" s="88" t="s">
        <v>773</v>
      </c>
    </row>
    <row r="1173" spans="1:3" ht="15">
      <c r="A1173" s="81" t="s">
        <v>388</v>
      </c>
      <c r="B1173" s="80" t="s">
        <v>1580</v>
      </c>
      <c r="C1173" s="88" t="s">
        <v>773</v>
      </c>
    </row>
    <row r="1174" spans="1:3" ht="15">
      <c r="A1174" s="81" t="s">
        <v>388</v>
      </c>
      <c r="B1174" s="80" t="s">
        <v>1581</v>
      </c>
      <c r="C1174" s="88" t="s">
        <v>773</v>
      </c>
    </row>
    <row r="1175" spans="1:3" ht="15">
      <c r="A1175" s="81" t="s">
        <v>388</v>
      </c>
      <c r="B1175" s="80" t="s">
        <v>1582</v>
      </c>
      <c r="C1175" s="88" t="s">
        <v>773</v>
      </c>
    </row>
    <row r="1176" spans="1:3" ht="15">
      <c r="A1176" s="81" t="s">
        <v>388</v>
      </c>
      <c r="B1176" s="80" t="s">
        <v>1583</v>
      </c>
      <c r="C1176" s="88" t="s">
        <v>773</v>
      </c>
    </row>
    <row r="1177" spans="1:3" ht="15">
      <c r="A1177" s="81" t="s">
        <v>388</v>
      </c>
      <c r="B1177" s="80" t="s">
        <v>1584</v>
      </c>
      <c r="C1177" s="88" t="s">
        <v>773</v>
      </c>
    </row>
    <row r="1178" spans="1:3" ht="15">
      <c r="A1178" s="81" t="s">
        <v>388</v>
      </c>
      <c r="B1178" s="80" t="s">
        <v>1585</v>
      </c>
      <c r="C1178" s="88" t="s">
        <v>773</v>
      </c>
    </row>
    <row r="1179" spans="1:3" ht="15">
      <c r="A1179" s="81" t="s">
        <v>388</v>
      </c>
      <c r="B1179" s="80" t="s">
        <v>1586</v>
      </c>
      <c r="C1179" s="88" t="s">
        <v>773</v>
      </c>
    </row>
    <row r="1180" spans="1:3" ht="15">
      <c r="A1180" s="81" t="s">
        <v>388</v>
      </c>
      <c r="B1180" s="80" t="s">
        <v>1492</v>
      </c>
      <c r="C1180" s="88" t="s">
        <v>773</v>
      </c>
    </row>
    <row r="1181" spans="1:3" ht="15">
      <c r="A1181" s="81" t="s">
        <v>388</v>
      </c>
      <c r="B1181" s="80" t="s">
        <v>1587</v>
      </c>
      <c r="C1181" s="88" t="s">
        <v>773</v>
      </c>
    </row>
    <row r="1182" spans="1:3" ht="15">
      <c r="A1182" s="81" t="s">
        <v>388</v>
      </c>
      <c r="B1182" s="80" t="s">
        <v>1588</v>
      </c>
      <c r="C1182" s="88" t="s">
        <v>773</v>
      </c>
    </row>
    <row r="1183" spans="1:3" ht="15">
      <c r="A1183" s="81" t="s">
        <v>388</v>
      </c>
      <c r="B1183" s="80" t="s">
        <v>1512</v>
      </c>
      <c r="C1183" s="88" t="s">
        <v>773</v>
      </c>
    </row>
    <row r="1184" spans="1:3" ht="15">
      <c r="A1184" s="81" t="s">
        <v>388</v>
      </c>
      <c r="B1184" s="80" t="s">
        <v>1513</v>
      </c>
      <c r="C1184" s="88" t="s">
        <v>773</v>
      </c>
    </row>
    <row r="1185" spans="1:3" ht="15">
      <c r="A1185" s="81" t="s">
        <v>388</v>
      </c>
      <c r="B1185" s="80" t="s">
        <v>1589</v>
      </c>
      <c r="C1185" s="88" t="s">
        <v>773</v>
      </c>
    </row>
    <row r="1186" spans="1:3" ht="15">
      <c r="A1186" s="81" t="s">
        <v>388</v>
      </c>
      <c r="B1186" s="80" t="s">
        <v>1590</v>
      </c>
      <c r="C1186" s="88" t="s">
        <v>773</v>
      </c>
    </row>
    <row r="1187" spans="1:3" ht="15">
      <c r="A1187" s="81" t="s">
        <v>388</v>
      </c>
      <c r="B1187" s="80" t="s">
        <v>1514</v>
      </c>
      <c r="C1187" s="88" t="s">
        <v>773</v>
      </c>
    </row>
    <row r="1188" spans="1:3" ht="15">
      <c r="A1188" s="81" t="s">
        <v>388</v>
      </c>
      <c r="B1188" s="80" t="s">
        <v>1515</v>
      </c>
      <c r="C1188" s="88" t="s">
        <v>773</v>
      </c>
    </row>
    <row r="1189" spans="1:3" ht="15">
      <c r="A1189" s="81" t="s">
        <v>387</v>
      </c>
      <c r="B1189" s="80" t="s">
        <v>1568</v>
      </c>
      <c r="C1189" s="88" t="s">
        <v>772</v>
      </c>
    </row>
    <row r="1190" spans="1:3" ht="15">
      <c r="A1190" s="81" t="s">
        <v>387</v>
      </c>
      <c r="B1190" s="80" t="s">
        <v>1569</v>
      </c>
      <c r="C1190" s="88" t="s">
        <v>772</v>
      </c>
    </row>
    <row r="1191" spans="1:3" ht="15">
      <c r="A1191" s="81" t="s">
        <v>387</v>
      </c>
      <c r="B1191" s="80" t="s">
        <v>1498</v>
      </c>
      <c r="C1191" s="88" t="s">
        <v>772</v>
      </c>
    </row>
    <row r="1192" spans="1:3" ht="15">
      <c r="A1192" s="81" t="s">
        <v>387</v>
      </c>
      <c r="B1192" s="80" t="s">
        <v>1570</v>
      </c>
      <c r="C1192" s="88" t="s">
        <v>772</v>
      </c>
    </row>
    <row r="1193" spans="1:3" ht="15">
      <c r="A1193" s="81" t="s">
        <v>387</v>
      </c>
      <c r="B1193" s="80" t="s">
        <v>1571</v>
      </c>
      <c r="C1193" s="88" t="s">
        <v>772</v>
      </c>
    </row>
    <row r="1194" spans="1:3" ht="15">
      <c r="A1194" s="81" t="s">
        <v>387</v>
      </c>
      <c r="B1194" s="80" t="s">
        <v>1572</v>
      </c>
      <c r="C1194" s="88" t="s">
        <v>772</v>
      </c>
    </row>
    <row r="1195" spans="1:3" ht="15">
      <c r="A1195" s="81" t="s">
        <v>387</v>
      </c>
      <c r="B1195" s="80">
        <v>21</v>
      </c>
      <c r="C1195" s="88" t="s">
        <v>772</v>
      </c>
    </row>
    <row r="1196" spans="1:3" ht="15">
      <c r="A1196" s="81" t="s">
        <v>387</v>
      </c>
      <c r="B1196" s="80" t="s">
        <v>1491</v>
      </c>
      <c r="C1196" s="88" t="s">
        <v>772</v>
      </c>
    </row>
    <row r="1197" spans="1:3" ht="15">
      <c r="A1197" s="81" t="s">
        <v>387</v>
      </c>
      <c r="B1197" s="80" t="s">
        <v>1499</v>
      </c>
      <c r="C1197" s="88" t="s">
        <v>772</v>
      </c>
    </row>
    <row r="1198" spans="1:3" ht="15">
      <c r="A1198" s="81" t="s">
        <v>387</v>
      </c>
      <c r="B1198" s="80" t="s">
        <v>1500</v>
      </c>
      <c r="C1198" s="88" t="s">
        <v>772</v>
      </c>
    </row>
    <row r="1199" spans="1:3" ht="15">
      <c r="A1199" s="81" t="s">
        <v>387</v>
      </c>
      <c r="B1199" s="80" t="s">
        <v>1501</v>
      </c>
      <c r="C1199" s="88" t="s">
        <v>772</v>
      </c>
    </row>
    <row r="1200" spans="1:3" ht="15">
      <c r="A1200" s="81" t="s">
        <v>387</v>
      </c>
      <c r="B1200" s="80" t="s">
        <v>1502</v>
      </c>
      <c r="C1200" s="88" t="s">
        <v>772</v>
      </c>
    </row>
    <row r="1201" spans="1:3" ht="15">
      <c r="A1201" s="81" t="s">
        <v>387</v>
      </c>
      <c r="B1201" s="80" t="s">
        <v>1573</v>
      </c>
      <c r="C1201" s="88" t="s">
        <v>772</v>
      </c>
    </row>
    <row r="1202" spans="1:3" ht="15">
      <c r="A1202" s="81" t="s">
        <v>387</v>
      </c>
      <c r="B1202" s="80" t="s">
        <v>1574</v>
      </c>
      <c r="C1202" s="88" t="s">
        <v>772</v>
      </c>
    </row>
    <row r="1203" spans="1:3" ht="15">
      <c r="A1203" s="81" t="s">
        <v>387</v>
      </c>
      <c r="B1203" s="80" t="s">
        <v>1575</v>
      </c>
      <c r="C1203" s="88" t="s">
        <v>772</v>
      </c>
    </row>
    <row r="1204" spans="1:3" ht="15">
      <c r="A1204" s="81" t="s">
        <v>387</v>
      </c>
      <c r="B1204" s="80" t="s">
        <v>1504</v>
      </c>
      <c r="C1204" s="88" t="s">
        <v>772</v>
      </c>
    </row>
    <row r="1205" spans="1:3" ht="15">
      <c r="A1205" s="81" t="s">
        <v>387</v>
      </c>
      <c r="B1205" s="80" t="s">
        <v>1576</v>
      </c>
      <c r="C1205" s="88" t="s">
        <v>772</v>
      </c>
    </row>
    <row r="1206" spans="1:3" ht="15">
      <c r="A1206" s="81" t="s">
        <v>387</v>
      </c>
      <c r="B1206" s="80" t="s">
        <v>1577</v>
      </c>
      <c r="C1206" s="88" t="s">
        <v>772</v>
      </c>
    </row>
    <row r="1207" spans="1:3" ht="15">
      <c r="A1207" s="81" t="s">
        <v>387</v>
      </c>
      <c r="B1207" s="80" t="s">
        <v>1578</v>
      </c>
      <c r="C1207" s="88" t="s">
        <v>772</v>
      </c>
    </row>
    <row r="1208" spans="1:3" ht="15">
      <c r="A1208" s="81" t="s">
        <v>387</v>
      </c>
      <c r="B1208" s="80" t="s">
        <v>1579</v>
      </c>
      <c r="C1208" s="88" t="s">
        <v>772</v>
      </c>
    </row>
    <row r="1209" spans="1:3" ht="15">
      <c r="A1209" s="81" t="s">
        <v>387</v>
      </c>
      <c r="B1209" s="80" t="s">
        <v>1580</v>
      </c>
      <c r="C1209" s="88" t="s">
        <v>772</v>
      </c>
    </row>
    <row r="1210" spans="1:3" ht="15">
      <c r="A1210" s="81" t="s">
        <v>387</v>
      </c>
      <c r="B1210" s="80" t="s">
        <v>1581</v>
      </c>
      <c r="C1210" s="88" t="s">
        <v>772</v>
      </c>
    </row>
    <row r="1211" spans="1:3" ht="15">
      <c r="A1211" s="81" t="s">
        <v>387</v>
      </c>
      <c r="B1211" s="80" t="s">
        <v>1582</v>
      </c>
      <c r="C1211" s="88" t="s">
        <v>772</v>
      </c>
    </row>
    <row r="1212" spans="1:3" ht="15">
      <c r="A1212" s="81" t="s">
        <v>387</v>
      </c>
      <c r="B1212" s="80" t="s">
        <v>1583</v>
      </c>
      <c r="C1212" s="88" t="s">
        <v>772</v>
      </c>
    </row>
    <row r="1213" spans="1:3" ht="15">
      <c r="A1213" s="81" t="s">
        <v>387</v>
      </c>
      <c r="B1213" s="80" t="s">
        <v>1584</v>
      </c>
      <c r="C1213" s="88" t="s">
        <v>772</v>
      </c>
    </row>
    <row r="1214" spans="1:3" ht="15">
      <c r="A1214" s="81" t="s">
        <v>387</v>
      </c>
      <c r="B1214" s="80" t="s">
        <v>1585</v>
      </c>
      <c r="C1214" s="88" t="s">
        <v>772</v>
      </c>
    </row>
    <row r="1215" spans="1:3" ht="15">
      <c r="A1215" s="81" t="s">
        <v>387</v>
      </c>
      <c r="B1215" s="80" t="s">
        <v>1586</v>
      </c>
      <c r="C1215" s="88" t="s">
        <v>772</v>
      </c>
    </row>
    <row r="1216" spans="1:3" ht="15">
      <c r="A1216" s="81" t="s">
        <v>387</v>
      </c>
      <c r="B1216" s="80" t="s">
        <v>1492</v>
      </c>
      <c r="C1216" s="88" t="s">
        <v>772</v>
      </c>
    </row>
    <row r="1217" spans="1:3" ht="15">
      <c r="A1217" s="81" t="s">
        <v>387</v>
      </c>
      <c r="B1217" s="80" t="s">
        <v>1587</v>
      </c>
      <c r="C1217" s="88" t="s">
        <v>772</v>
      </c>
    </row>
    <row r="1218" spans="1:3" ht="15">
      <c r="A1218" s="81" t="s">
        <v>387</v>
      </c>
      <c r="B1218" s="80" t="s">
        <v>1588</v>
      </c>
      <c r="C1218" s="88" t="s">
        <v>772</v>
      </c>
    </row>
    <row r="1219" spans="1:3" ht="15">
      <c r="A1219" s="81" t="s">
        <v>387</v>
      </c>
      <c r="B1219" s="80" t="s">
        <v>1512</v>
      </c>
      <c r="C1219" s="88" t="s">
        <v>772</v>
      </c>
    </row>
    <row r="1220" spans="1:3" ht="15">
      <c r="A1220" s="81" t="s">
        <v>387</v>
      </c>
      <c r="B1220" s="80" t="s">
        <v>1513</v>
      </c>
      <c r="C1220" s="88" t="s">
        <v>772</v>
      </c>
    </row>
    <row r="1221" spans="1:3" ht="15">
      <c r="A1221" s="81" t="s">
        <v>387</v>
      </c>
      <c r="B1221" s="80" t="s">
        <v>1589</v>
      </c>
      <c r="C1221" s="88" t="s">
        <v>772</v>
      </c>
    </row>
    <row r="1222" spans="1:3" ht="15">
      <c r="A1222" s="81" t="s">
        <v>387</v>
      </c>
      <c r="B1222" s="80" t="s">
        <v>1590</v>
      </c>
      <c r="C1222" s="88" t="s">
        <v>772</v>
      </c>
    </row>
    <row r="1223" spans="1:3" ht="15">
      <c r="A1223" s="81" t="s">
        <v>387</v>
      </c>
      <c r="B1223" s="80" t="s">
        <v>1514</v>
      </c>
      <c r="C1223" s="88" t="s">
        <v>772</v>
      </c>
    </row>
    <row r="1224" spans="1:3" ht="15">
      <c r="A1224" s="81" t="s">
        <v>387</v>
      </c>
      <c r="B1224" s="80" t="s">
        <v>1515</v>
      </c>
      <c r="C1224" s="88" t="s">
        <v>772</v>
      </c>
    </row>
    <row r="1225" spans="1:3" ht="15">
      <c r="A1225" s="81" t="s">
        <v>386</v>
      </c>
      <c r="B1225" s="80" t="s">
        <v>1568</v>
      </c>
      <c r="C1225" s="88" t="s">
        <v>771</v>
      </c>
    </row>
    <row r="1226" spans="1:3" ht="15">
      <c r="A1226" s="81" t="s">
        <v>386</v>
      </c>
      <c r="B1226" s="80" t="s">
        <v>1569</v>
      </c>
      <c r="C1226" s="88" t="s">
        <v>771</v>
      </c>
    </row>
    <row r="1227" spans="1:3" ht="15">
      <c r="A1227" s="81" t="s">
        <v>386</v>
      </c>
      <c r="B1227" s="80" t="s">
        <v>1498</v>
      </c>
      <c r="C1227" s="88" t="s">
        <v>771</v>
      </c>
    </row>
    <row r="1228" spans="1:3" ht="15">
      <c r="A1228" s="81" t="s">
        <v>386</v>
      </c>
      <c r="B1228" s="80" t="s">
        <v>1570</v>
      </c>
      <c r="C1228" s="88" t="s">
        <v>771</v>
      </c>
    </row>
    <row r="1229" spans="1:3" ht="15">
      <c r="A1229" s="81" t="s">
        <v>386</v>
      </c>
      <c r="B1229" s="80" t="s">
        <v>1571</v>
      </c>
      <c r="C1229" s="88" t="s">
        <v>771</v>
      </c>
    </row>
    <row r="1230" spans="1:3" ht="15">
      <c r="A1230" s="81" t="s">
        <v>386</v>
      </c>
      <c r="B1230" s="80" t="s">
        <v>1572</v>
      </c>
      <c r="C1230" s="88" t="s">
        <v>771</v>
      </c>
    </row>
    <row r="1231" spans="1:3" ht="15">
      <c r="A1231" s="81" t="s">
        <v>386</v>
      </c>
      <c r="B1231" s="80">
        <v>21</v>
      </c>
      <c r="C1231" s="88" t="s">
        <v>771</v>
      </c>
    </row>
    <row r="1232" spans="1:3" ht="15">
      <c r="A1232" s="81" t="s">
        <v>386</v>
      </c>
      <c r="B1232" s="80" t="s">
        <v>1491</v>
      </c>
      <c r="C1232" s="88" t="s">
        <v>771</v>
      </c>
    </row>
    <row r="1233" spans="1:3" ht="15">
      <c r="A1233" s="81" t="s">
        <v>386</v>
      </c>
      <c r="B1233" s="80" t="s">
        <v>1499</v>
      </c>
      <c r="C1233" s="88" t="s">
        <v>771</v>
      </c>
    </row>
    <row r="1234" spans="1:3" ht="15">
      <c r="A1234" s="81" t="s">
        <v>386</v>
      </c>
      <c r="B1234" s="80" t="s">
        <v>1500</v>
      </c>
      <c r="C1234" s="88" t="s">
        <v>771</v>
      </c>
    </row>
    <row r="1235" spans="1:3" ht="15">
      <c r="A1235" s="81" t="s">
        <v>386</v>
      </c>
      <c r="B1235" s="80" t="s">
        <v>1501</v>
      </c>
      <c r="C1235" s="88" t="s">
        <v>771</v>
      </c>
    </row>
    <row r="1236" spans="1:3" ht="15">
      <c r="A1236" s="81" t="s">
        <v>386</v>
      </c>
      <c r="B1236" s="80" t="s">
        <v>1502</v>
      </c>
      <c r="C1236" s="88" t="s">
        <v>771</v>
      </c>
    </row>
    <row r="1237" spans="1:3" ht="15">
      <c r="A1237" s="81" t="s">
        <v>386</v>
      </c>
      <c r="B1237" s="80" t="s">
        <v>1573</v>
      </c>
      <c r="C1237" s="88" t="s">
        <v>771</v>
      </c>
    </row>
    <row r="1238" spans="1:3" ht="15">
      <c r="A1238" s="81" t="s">
        <v>386</v>
      </c>
      <c r="B1238" s="80" t="s">
        <v>1574</v>
      </c>
      <c r="C1238" s="88" t="s">
        <v>771</v>
      </c>
    </row>
    <row r="1239" spans="1:3" ht="15">
      <c r="A1239" s="81" t="s">
        <v>386</v>
      </c>
      <c r="B1239" s="80" t="s">
        <v>1575</v>
      </c>
      <c r="C1239" s="88" t="s">
        <v>771</v>
      </c>
    </row>
    <row r="1240" spans="1:3" ht="15">
      <c r="A1240" s="81" t="s">
        <v>386</v>
      </c>
      <c r="B1240" s="80" t="s">
        <v>1504</v>
      </c>
      <c r="C1240" s="88" t="s">
        <v>771</v>
      </c>
    </row>
    <row r="1241" spans="1:3" ht="15">
      <c r="A1241" s="81" t="s">
        <v>386</v>
      </c>
      <c r="B1241" s="80" t="s">
        <v>1576</v>
      </c>
      <c r="C1241" s="88" t="s">
        <v>771</v>
      </c>
    </row>
    <row r="1242" spans="1:3" ht="15">
      <c r="A1242" s="81" t="s">
        <v>386</v>
      </c>
      <c r="B1242" s="80" t="s">
        <v>1577</v>
      </c>
      <c r="C1242" s="88" t="s">
        <v>771</v>
      </c>
    </row>
    <row r="1243" spans="1:3" ht="15">
      <c r="A1243" s="81" t="s">
        <v>386</v>
      </c>
      <c r="B1243" s="80" t="s">
        <v>1578</v>
      </c>
      <c r="C1243" s="88" t="s">
        <v>771</v>
      </c>
    </row>
    <row r="1244" spans="1:3" ht="15">
      <c r="A1244" s="81" t="s">
        <v>386</v>
      </c>
      <c r="B1244" s="80" t="s">
        <v>1579</v>
      </c>
      <c r="C1244" s="88" t="s">
        <v>771</v>
      </c>
    </row>
    <row r="1245" spans="1:3" ht="15">
      <c r="A1245" s="81" t="s">
        <v>386</v>
      </c>
      <c r="B1245" s="80" t="s">
        <v>1580</v>
      </c>
      <c r="C1245" s="88" t="s">
        <v>771</v>
      </c>
    </row>
    <row r="1246" spans="1:3" ht="15">
      <c r="A1246" s="81" t="s">
        <v>386</v>
      </c>
      <c r="B1246" s="80" t="s">
        <v>1581</v>
      </c>
      <c r="C1246" s="88" t="s">
        <v>771</v>
      </c>
    </row>
    <row r="1247" spans="1:3" ht="15">
      <c r="A1247" s="81" t="s">
        <v>386</v>
      </c>
      <c r="B1247" s="80" t="s">
        <v>1582</v>
      </c>
      <c r="C1247" s="88" t="s">
        <v>771</v>
      </c>
    </row>
    <row r="1248" spans="1:3" ht="15">
      <c r="A1248" s="81" t="s">
        <v>386</v>
      </c>
      <c r="B1248" s="80" t="s">
        <v>1583</v>
      </c>
      <c r="C1248" s="88" t="s">
        <v>771</v>
      </c>
    </row>
    <row r="1249" spans="1:3" ht="15">
      <c r="A1249" s="81" t="s">
        <v>386</v>
      </c>
      <c r="B1249" s="80" t="s">
        <v>1584</v>
      </c>
      <c r="C1249" s="88" t="s">
        <v>771</v>
      </c>
    </row>
    <row r="1250" spans="1:3" ht="15">
      <c r="A1250" s="81" t="s">
        <v>386</v>
      </c>
      <c r="B1250" s="80" t="s">
        <v>1585</v>
      </c>
      <c r="C1250" s="88" t="s">
        <v>771</v>
      </c>
    </row>
    <row r="1251" spans="1:3" ht="15">
      <c r="A1251" s="81" t="s">
        <v>386</v>
      </c>
      <c r="B1251" s="80" t="s">
        <v>1586</v>
      </c>
      <c r="C1251" s="88" t="s">
        <v>771</v>
      </c>
    </row>
    <row r="1252" spans="1:3" ht="15">
      <c r="A1252" s="81" t="s">
        <v>386</v>
      </c>
      <c r="B1252" s="80" t="s">
        <v>1492</v>
      </c>
      <c r="C1252" s="88" t="s">
        <v>771</v>
      </c>
    </row>
    <row r="1253" spans="1:3" ht="15">
      <c r="A1253" s="81" t="s">
        <v>386</v>
      </c>
      <c r="B1253" s="80" t="s">
        <v>1587</v>
      </c>
      <c r="C1253" s="88" t="s">
        <v>771</v>
      </c>
    </row>
    <row r="1254" spans="1:3" ht="15">
      <c r="A1254" s="81" t="s">
        <v>386</v>
      </c>
      <c r="B1254" s="80" t="s">
        <v>1588</v>
      </c>
      <c r="C1254" s="88" t="s">
        <v>771</v>
      </c>
    </row>
    <row r="1255" spans="1:3" ht="15">
      <c r="A1255" s="81" t="s">
        <v>386</v>
      </c>
      <c r="B1255" s="80" t="s">
        <v>1512</v>
      </c>
      <c r="C1255" s="88" t="s">
        <v>771</v>
      </c>
    </row>
    <row r="1256" spans="1:3" ht="15">
      <c r="A1256" s="81" t="s">
        <v>386</v>
      </c>
      <c r="B1256" s="80" t="s">
        <v>1513</v>
      </c>
      <c r="C1256" s="88" t="s">
        <v>771</v>
      </c>
    </row>
    <row r="1257" spans="1:3" ht="15">
      <c r="A1257" s="81" t="s">
        <v>386</v>
      </c>
      <c r="B1257" s="80" t="s">
        <v>1589</v>
      </c>
      <c r="C1257" s="88" t="s">
        <v>771</v>
      </c>
    </row>
    <row r="1258" spans="1:3" ht="15">
      <c r="A1258" s="81" t="s">
        <v>386</v>
      </c>
      <c r="B1258" s="80" t="s">
        <v>1590</v>
      </c>
      <c r="C1258" s="88" t="s">
        <v>771</v>
      </c>
    </row>
    <row r="1259" spans="1:3" ht="15">
      <c r="A1259" s="81" t="s">
        <v>386</v>
      </c>
      <c r="B1259" s="80" t="s">
        <v>1514</v>
      </c>
      <c r="C1259" s="88" t="s">
        <v>771</v>
      </c>
    </row>
    <row r="1260" spans="1:3" ht="15">
      <c r="A1260" s="81" t="s">
        <v>386</v>
      </c>
      <c r="B1260" s="80" t="s">
        <v>1515</v>
      </c>
      <c r="C1260" s="88" t="s">
        <v>771</v>
      </c>
    </row>
    <row r="1261" spans="1:3" ht="15">
      <c r="A1261" s="81" t="s">
        <v>385</v>
      </c>
      <c r="B1261" s="80" t="s">
        <v>1568</v>
      </c>
      <c r="C1261" s="88" t="s">
        <v>770</v>
      </c>
    </row>
    <row r="1262" spans="1:3" ht="15">
      <c r="A1262" s="81" t="s">
        <v>385</v>
      </c>
      <c r="B1262" s="80" t="s">
        <v>1569</v>
      </c>
      <c r="C1262" s="88" t="s">
        <v>770</v>
      </c>
    </row>
    <row r="1263" spans="1:3" ht="15">
      <c r="A1263" s="81" t="s">
        <v>385</v>
      </c>
      <c r="B1263" s="80" t="s">
        <v>1498</v>
      </c>
      <c r="C1263" s="88" t="s">
        <v>770</v>
      </c>
    </row>
    <row r="1264" spans="1:3" ht="15">
      <c r="A1264" s="81" t="s">
        <v>385</v>
      </c>
      <c r="B1264" s="80" t="s">
        <v>1570</v>
      </c>
      <c r="C1264" s="88" t="s">
        <v>770</v>
      </c>
    </row>
    <row r="1265" spans="1:3" ht="15">
      <c r="A1265" s="81" t="s">
        <v>385</v>
      </c>
      <c r="B1265" s="80" t="s">
        <v>1571</v>
      </c>
      <c r="C1265" s="88" t="s">
        <v>770</v>
      </c>
    </row>
    <row r="1266" spans="1:3" ht="15">
      <c r="A1266" s="81" t="s">
        <v>385</v>
      </c>
      <c r="B1266" s="80" t="s">
        <v>1572</v>
      </c>
      <c r="C1266" s="88" t="s">
        <v>770</v>
      </c>
    </row>
    <row r="1267" spans="1:3" ht="15">
      <c r="A1267" s="81" t="s">
        <v>385</v>
      </c>
      <c r="B1267" s="80">
        <v>21</v>
      </c>
      <c r="C1267" s="88" t="s">
        <v>770</v>
      </c>
    </row>
    <row r="1268" spans="1:3" ht="15">
      <c r="A1268" s="81" t="s">
        <v>385</v>
      </c>
      <c r="B1268" s="80" t="s">
        <v>1491</v>
      </c>
      <c r="C1268" s="88" t="s">
        <v>770</v>
      </c>
    </row>
    <row r="1269" spans="1:3" ht="15">
      <c r="A1269" s="81" t="s">
        <v>385</v>
      </c>
      <c r="B1269" s="80" t="s">
        <v>1499</v>
      </c>
      <c r="C1269" s="88" t="s">
        <v>770</v>
      </c>
    </row>
    <row r="1270" spans="1:3" ht="15">
      <c r="A1270" s="81" t="s">
        <v>385</v>
      </c>
      <c r="B1270" s="80" t="s">
        <v>1500</v>
      </c>
      <c r="C1270" s="88" t="s">
        <v>770</v>
      </c>
    </row>
    <row r="1271" spans="1:3" ht="15">
      <c r="A1271" s="81" t="s">
        <v>385</v>
      </c>
      <c r="B1271" s="80" t="s">
        <v>1501</v>
      </c>
      <c r="C1271" s="88" t="s">
        <v>770</v>
      </c>
    </row>
    <row r="1272" spans="1:3" ht="15">
      <c r="A1272" s="81" t="s">
        <v>385</v>
      </c>
      <c r="B1272" s="80" t="s">
        <v>1502</v>
      </c>
      <c r="C1272" s="88" t="s">
        <v>770</v>
      </c>
    </row>
    <row r="1273" spans="1:3" ht="15">
      <c r="A1273" s="81" t="s">
        <v>385</v>
      </c>
      <c r="B1273" s="80" t="s">
        <v>1573</v>
      </c>
      <c r="C1273" s="88" t="s">
        <v>770</v>
      </c>
    </row>
    <row r="1274" spans="1:3" ht="15">
      <c r="A1274" s="81" t="s">
        <v>385</v>
      </c>
      <c r="B1274" s="80" t="s">
        <v>1574</v>
      </c>
      <c r="C1274" s="88" t="s">
        <v>770</v>
      </c>
    </row>
    <row r="1275" spans="1:3" ht="15">
      <c r="A1275" s="81" t="s">
        <v>385</v>
      </c>
      <c r="B1275" s="80" t="s">
        <v>1575</v>
      </c>
      <c r="C1275" s="88" t="s">
        <v>770</v>
      </c>
    </row>
    <row r="1276" spans="1:3" ht="15">
      <c r="A1276" s="81" t="s">
        <v>385</v>
      </c>
      <c r="B1276" s="80" t="s">
        <v>1504</v>
      </c>
      <c r="C1276" s="88" t="s">
        <v>770</v>
      </c>
    </row>
    <row r="1277" spans="1:3" ht="15">
      <c r="A1277" s="81" t="s">
        <v>385</v>
      </c>
      <c r="B1277" s="80" t="s">
        <v>1576</v>
      </c>
      <c r="C1277" s="88" t="s">
        <v>770</v>
      </c>
    </row>
    <row r="1278" spans="1:3" ht="15">
      <c r="A1278" s="81" t="s">
        <v>385</v>
      </c>
      <c r="B1278" s="80" t="s">
        <v>1577</v>
      </c>
      <c r="C1278" s="88" t="s">
        <v>770</v>
      </c>
    </row>
    <row r="1279" spans="1:3" ht="15">
      <c r="A1279" s="81" t="s">
        <v>385</v>
      </c>
      <c r="B1279" s="80" t="s">
        <v>1578</v>
      </c>
      <c r="C1279" s="88" t="s">
        <v>770</v>
      </c>
    </row>
    <row r="1280" spans="1:3" ht="15">
      <c r="A1280" s="81" t="s">
        <v>385</v>
      </c>
      <c r="B1280" s="80" t="s">
        <v>1579</v>
      </c>
      <c r="C1280" s="88" t="s">
        <v>770</v>
      </c>
    </row>
    <row r="1281" spans="1:3" ht="15">
      <c r="A1281" s="81" t="s">
        <v>385</v>
      </c>
      <c r="B1281" s="80" t="s">
        <v>1580</v>
      </c>
      <c r="C1281" s="88" t="s">
        <v>770</v>
      </c>
    </row>
    <row r="1282" spans="1:3" ht="15">
      <c r="A1282" s="81" t="s">
        <v>385</v>
      </c>
      <c r="B1282" s="80" t="s">
        <v>1581</v>
      </c>
      <c r="C1282" s="88" t="s">
        <v>770</v>
      </c>
    </row>
    <row r="1283" spans="1:3" ht="15">
      <c r="A1283" s="81" t="s">
        <v>385</v>
      </c>
      <c r="B1283" s="80" t="s">
        <v>1582</v>
      </c>
      <c r="C1283" s="88" t="s">
        <v>770</v>
      </c>
    </row>
    <row r="1284" spans="1:3" ht="15">
      <c r="A1284" s="81" t="s">
        <v>385</v>
      </c>
      <c r="B1284" s="80" t="s">
        <v>1583</v>
      </c>
      <c r="C1284" s="88" t="s">
        <v>770</v>
      </c>
    </row>
    <row r="1285" spans="1:3" ht="15">
      <c r="A1285" s="81" t="s">
        <v>385</v>
      </c>
      <c r="B1285" s="80" t="s">
        <v>1584</v>
      </c>
      <c r="C1285" s="88" t="s">
        <v>770</v>
      </c>
    </row>
    <row r="1286" spans="1:3" ht="15">
      <c r="A1286" s="81" t="s">
        <v>385</v>
      </c>
      <c r="B1286" s="80" t="s">
        <v>1585</v>
      </c>
      <c r="C1286" s="88" t="s">
        <v>770</v>
      </c>
    </row>
    <row r="1287" spans="1:3" ht="15">
      <c r="A1287" s="81" t="s">
        <v>385</v>
      </c>
      <c r="B1287" s="80" t="s">
        <v>1586</v>
      </c>
      <c r="C1287" s="88" t="s">
        <v>770</v>
      </c>
    </row>
    <row r="1288" spans="1:3" ht="15">
      <c r="A1288" s="81" t="s">
        <v>385</v>
      </c>
      <c r="B1288" s="80" t="s">
        <v>1492</v>
      </c>
      <c r="C1288" s="88" t="s">
        <v>770</v>
      </c>
    </row>
    <row r="1289" spans="1:3" ht="15">
      <c r="A1289" s="81" t="s">
        <v>385</v>
      </c>
      <c r="B1289" s="80" t="s">
        <v>1587</v>
      </c>
      <c r="C1289" s="88" t="s">
        <v>770</v>
      </c>
    </row>
    <row r="1290" spans="1:3" ht="15">
      <c r="A1290" s="81" t="s">
        <v>385</v>
      </c>
      <c r="B1290" s="80" t="s">
        <v>1588</v>
      </c>
      <c r="C1290" s="88" t="s">
        <v>770</v>
      </c>
    </row>
    <row r="1291" spans="1:3" ht="15">
      <c r="A1291" s="81" t="s">
        <v>385</v>
      </c>
      <c r="B1291" s="80" t="s">
        <v>1512</v>
      </c>
      <c r="C1291" s="88" t="s">
        <v>770</v>
      </c>
    </row>
    <row r="1292" spans="1:3" ht="15">
      <c r="A1292" s="81" t="s">
        <v>385</v>
      </c>
      <c r="B1292" s="80" t="s">
        <v>1513</v>
      </c>
      <c r="C1292" s="88" t="s">
        <v>770</v>
      </c>
    </row>
    <row r="1293" spans="1:3" ht="15">
      <c r="A1293" s="81" t="s">
        <v>385</v>
      </c>
      <c r="B1293" s="80" t="s">
        <v>1589</v>
      </c>
      <c r="C1293" s="88" t="s">
        <v>770</v>
      </c>
    </row>
    <row r="1294" spans="1:3" ht="15">
      <c r="A1294" s="81" t="s">
        <v>385</v>
      </c>
      <c r="B1294" s="80" t="s">
        <v>1590</v>
      </c>
      <c r="C1294" s="88" t="s">
        <v>770</v>
      </c>
    </row>
    <row r="1295" spans="1:3" ht="15">
      <c r="A1295" s="81" t="s">
        <v>385</v>
      </c>
      <c r="B1295" s="80" t="s">
        <v>1514</v>
      </c>
      <c r="C1295" s="88" t="s">
        <v>770</v>
      </c>
    </row>
    <row r="1296" spans="1:3" ht="15">
      <c r="A1296" s="81" t="s">
        <v>385</v>
      </c>
      <c r="B1296" s="80" t="s">
        <v>1515</v>
      </c>
      <c r="C1296" s="88" t="s">
        <v>770</v>
      </c>
    </row>
    <row r="1297" spans="1:3" ht="15">
      <c r="A1297" s="81" t="s">
        <v>384</v>
      </c>
      <c r="B1297" s="80" t="s">
        <v>1568</v>
      </c>
      <c r="C1297" s="88" t="s">
        <v>769</v>
      </c>
    </row>
    <row r="1298" spans="1:3" ht="15">
      <c r="A1298" s="81" t="s">
        <v>384</v>
      </c>
      <c r="B1298" s="80" t="s">
        <v>1569</v>
      </c>
      <c r="C1298" s="88" t="s">
        <v>769</v>
      </c>
    </row>
    <row r="1299" spans="1:3" ht="15">
      <c r="A1299" s="81" t="s">
        <v>384</v>
      </c>
      <c r="B1299" s="80" t="s">
        <v>1498</v>
      </c>
      <c r="C1299" s="88" t="s">
        <v>769</v>
      </c>
    </row>
    <row r="1300" spans="1:3" ht="15">
      <c r="A1300" s="81" t="s">
        <v>384</v>
      </c>
      <c r="B1300" s="80" t="s">
        <v>1570</v>
      </c>
      <c r="C1300" s="88" t="s">
        <v>769</v>
      </c>
    </row>
    <row r="1301" spans="1:3" ht="15">
      <c r="A1301" s="81" t="s">
        <v>384</v>
      </c>
      <c r="B1301" s="80" t="s">
        <v>1571</v>
      </c>
      <c r="C1301" s="88" t="s">
        <v>769</v>
      </c>
    </row>
    <row r="1302" spans="1:3" ht="15">
      <c r="A1302" s="81" t="s">
        <v>384</v>
      </c>
      <c r="B1302" s="80" t="s">
        <v>1572</v>
      </c>
      <c r="C1302" s="88" t="s">
        <v>769</v>
      </c>
    </row>
    <row r="1303" spans="1:3" ht="15">
      <c r="A1303" s="81" t="s">
        <v>384</v>
      </c>
      <c r="B1303" s="80">
        <v>21</v>
      </c>
      <c r="C1303" s="88" t="s">
        <v>769</v>
      </c>
    </row>
    <row r="1304" spans="1:3" ht="15">
      <c r="A1304" s="81" t="s">
        <v>384</v>
      </c>
      <c r="B1304" s="80" t="s">
        <v>1491</v>
      </c>
      <c r="C1304" s="88" t="s">
        <v>769</v>
      </c>
    </row>
    <row r="1305" spans="1:3" ht="15">
      <c r="A1305" s="81" t="s">
        <v>384</v>
      </c>
      <c r="B1305" s="80" t="s">
        <v>1499</v>
      </c>
      <c r="C1305" s="88" t="s">
        <v>769</v>
      </c>
    </row>
    <row r="1306" spans="1:3" ht="15">
      <c r="A1306" s="81" t="s">
        <v>384</v>
      </c>
      <c r="B1306" s="80" t="s">
        <v>1500</v>
      </c>
      <c r="C1306" s="88" t="s">
        <v>769</v>
      </c>
    </row>
    <row r="1307" spans="1:3" ht="15">
      <c r="A1307" s="81" t="s">
        <v>384</v>
      </c>
      <c r="B1307" s="80" t="s">
        <v>1501</v>
      </c>
      <c r="C1307" s="88" t="s">
        <v>769</v>
      </c>
    </row>
    <row r="1308" spans="1:3" ht="15">
      <c r="A1308" s="81" t="s">
        <v>384</v>
      </c>
      <c r="B1308" s="80" t="s">
        <v>1502</v>
      </c>
      <c r="C1308" s="88" t="s">
        <v>769</v>
      </c>
    </row>
    <row r="1309" spans="1:3" ht="15">
      <c r="A1309" s="81" t="s">
        <v>384</v>
      </c>
      <c r="B1309" s="80" t="s">
        <v>1573</v>
      </c>
      <c r="C1309" s="88" t="s">
        <v>769</v>
      </c>
    </row>
    <row r="1310" spans="1:3" ht="15">
      <c r="A1310" s="81" t="s">
        <v>384</v>
      </c>
      <c r="B1310" s="80" t="s">
        <v>1574</v>
      </c>
      <c r="C1310" s="88" t="s">
        <v>769</v>
      </c>
    </row>
    <row r="1311" spans="1:3" ht="15">
      <c r="A1311" s="81" t="s">
        <v>384</v>
      </c>
      <c r="B1311" s="80" t="s">
        <v>1575</v>
      </c>
      <c r="C1311" s="88" t="s">
        <v>769</v>
      </c>
    </row>
    <row r="1312" spans="1:3" ht="15">
      <c r="A1312" s="81" t="s">
        <v>384</v>
      </c>
      <c r="B1312" s="80" t="s">
        <v>1504</v>
      </c>
      <c r="C1312" s="88" t="s">
        <v>769</v>
      </c>
    </row>
    <row r="1313" spans="1:3" ht="15">
      <c r="A1313" s="81" t="s">
        <v>384</v>
      </c>
      <c r="B1313" s="80" t="s">
        <v>1576</v>
      </c>
      <c r="C1313" s="88" t="s">
        <v>769</v>
      </c>
    </row>
    <row r="1314" spans="1:3" ht="15">
      <c r="A1314" s="81" t="s">
        <v>384</v>
      </c>
      <c r="B1314" s="80" t="s">
        <v>1577</v>
      </c>
      <c r="C1314" s="88" t="s">
        <v>769</v>
      </c>
    </row>
    <row r="1315" spans="1:3" ht="15">
      <c r="A1315" s="81" t="s">
        <v>384</v>
      </c>
      <c r="B1315" s="80" t="s">
        <v>1578</v>
      </c>
      <c r="C1315" s="88" t="s">
        <v>769</v>
      </c>
    </row>
    <row r="1316" spans="1:3" ht="15">
      <c r="A1316" s="81" t="s">
        <v>384</v>
      </c>
      <c r="B1316" s="80" t="s">
        <v>1579</v>
      </c>
      <c r="C1316" s="88" t="s">
        <v>769</v>
      </c>
    </row>
    <row r="1317" spans="1:3" ht="15">
      <c r="A1317" s="81" t="s">
        <v>384</v>
      </c>
      <c r="B1317" s="80" t="s">
        <v>1580</v>
      </c>
      <c r="C1317" s="88" t="s">
        <v>769</v>
      </c>
    </row>
    <row r="1318" spans="1:3" ht="15">
      <c r="A1318" s="81" t="s">
        <v>384</v>
      </c>
      <c r="B1318" s="80" t="s">
        <v>1581</v>
      </c>
      <c r="C1318" s="88" t="s">
        <v>769</v>
      </c>
    </row>
    <row r="1319" spans="1:3" ht="15">
      <c r="A1319" s="81" t="s">
        <v>384</v>
      </c>
      <c r="B1319" s="80" t="s">
        <v>1582</v>
      </c>
      <c r="C1319" s="88" t="s">
        <v>769</v>
      </c>
    </row>
    <row r="1320" spans="1:3" ht="15">
      <c r="A1320" s="81" t="s">
        <v>384</v>
      </c>
      <c r="B1320" s="80" t="s">
        <v>1583</v>
      </c>
      <c r="C1320" s="88" t="s">
        <v>769</v>
      </c>
    </row>
    <row r="1321" spans="1:3" ht="15">
      <c r="A1321" s="81" t="s">
        <v>384</v>
      </c>
      <c r="B1321" s="80" t="s">
        <v>1584</v>
      </c>
      <c r="C1321" s="88" t="s">
        <v>769</v>
      </c>
    </row>
    <row r="1322" spans="1:3" ht="15">
      <c r="A1322" s="81" t="s">
        <v>384</v>
      </c>
      <c r="B1322" s="80" t="s">
        <v>1585</v>
      </c>
      <c r="C1322" s="88" t="s">
        <v>769</v>
      </c>
    </row>
    <row r="1323" spans="1:3" ht="15">
      <c r="A1323" s="81" t="s">
        <v>384</v>
      </c>
      <c r="B1323" s="80" t="s">
        <v>1586</v>
      </c>
      <c r="C1323" s="88" t="s">
        <v>769</v>
      </c>
    </row>
    <row r="1324" spans="1:3" ht="15">
      <c r="A1324" s="81" t="s">
        <v>384</v>
      </c>
      <c r="B1324" s="80" t="s">
        <v>1492</v>
      </c>
      <c r="C1324" s="88" t="s">
        <v>769</v>
      </c>
    </row>
    <row r="1325" spans="1:3" ht="15">
      <c r="A1325" s="81" t="s">
        <v>384</v>
      </c>
      <c r="B1325" s="80" t="s">
        <v>1587</v>
      </c>
      <c r="C1325" s="88" t="s">
        <v>769</v>
      </c>
    </row>
    <row r="1326" spans="1:3" ht="15">
      <c r="A1326" s="81" t="s">
        <v>384</v>
      </c>
      <c r="B1326" s="80" t="s">
        <v>1588</v>
      </c>
      <c r="C1326" s="88" t="s">
        <v>769</v>
      </c>
    </row>
    <row r="1327" spans="1:3" ht="15">
      <c r="A1327" s="81" t="s">
        <v>384</v>
      </c>
      <c r="B1327" s="80" t="s">
        <v>1512</v>
      </c>
      <c r="C1327" s="88" t="s">
        <v>769</v>
      </c>
    </row>
    <row r="1328" spans="1:3" ht="15">
      <c r="A1328" s="81" t="s">
        <v>384</v>
      </c>
      <c r="B1328" s="80" t="s">
        <v>1513</v>
      </c>
      <c r="C1328" s="88" t="s">
        <v>769</v>
      </c>
    </row>
    <row r="1329" spans="1:3" ht="15">
      <c r="A1329" s="81" t="s">
        <v>384</v>
      </c>
      <c r="B1329" s="80" t="s">
        <v>1589</v>
      </c>
      <c r="C1329" s="88" t="s">
        <v>769</v>
      </c>
    </row>
    <row r="1330" spans="1:3" ht="15">
      <c r="A1330" s="81" t="s">
        <v>384</v>
      </c>
      <c r="B1330" s="80" t="s">
        <v>1590</v>
      </c>
      <c r="C1330" s="88" t="s">
        <v>769</v>
      </c>
    </row>
    <row r="1331" spans="1:3" ht="15">
      <c r="A1331" s="81" t="s">
        <v>384</v>
      </c>
      <c r="B1331" s="80" t="s">
        <v>1514</v>
      </c>
      <c r="C1331" s="88" t="s">
        <v>769</v>
      </c>
    </row>
    <row r="1332" spans="1:3" ht="15">
      <c r="A1332" s="81" t="s">
        <v>384</v>
      </c>
      <c r="B1332" s="80" t="s">
        <v>1515</v>
      </c>
      <c r="C1332" s="88" t="s">
        <v>769</v>
      </c>
    </row>
    <row r="1333" spans="1:3" ht="15">
      <c r="A1333" s="81" t="s">
        <v>383</v>
      </c>
      <c r="B1333" s="80" t="s">
        <v>1568</v>
      </c>
      <c r="C1333" s="88" t="s">
        <v>768</v>
      </c>
    </row>
    <row r="1334" spans="1:3" ht="15">
      <c r="A1334" s="81" t="s">
        <v>383</v>
      </c>
      <c r="B1334" s="80" t="s">
        <v>1569</v>
      </c>
      <c r="C1334" s="88" t="s">
        <v>768</v>
      </c>
    </row>
    <row r="1335" spans="1:3" ht="15">
      <c r="A1335" s="81" t="s">
        <v>383</v>
      </c>
      <c r="B1335" s="80" t="s">
        <v>1498</v>
      </c>
      <c r="C1335" s="88" t="s">
        <v>768</v>
      </c>
    </row>
    <row r="1336" spans="1:3" ht="15">
      <c r="A1336" s="81" t="s">
        <v>383</v>
      </c>
      <c r="B1336" s="80" t="s">
        <v>1570</v>
      </c>
      <c r="C1336" s="88" t="s">
        <v>768</v>
      </c>
    </row>
    <row r="1337" spans="1:3" ht="15">
      <c r="A1337" s="81" t="s">
        <v>383</v>
      </c>
      <c r="B1337" s="80" t="s">
        <v>1571</v>
      </c>
      <c r="C1337" s="88" t="s">
        <v>768</v>
      </c>
    </row>
    <row r="1338" spans="1:3" ht="15">
      <c r="A1338" s="81" t="s">
        <v>383</v>
      </c>
      <c r="B1338" s="80" t="s">
        <v>1572</v>
      </c>
      <c r="C1338" s="88" t="s">
        <v>768</v>
      </c>
    </row>
    <row r="1339" spans="1:3" ht="15">
      <c r="A1339" s="81" t="s">
        <v>383</v>
      </c>
      <c r="B1339" s="80">
        <v>21</v>
      </c>
      <c r="C1339" s="88" t="s">
        <v>768</v>
      </c>
    </row>
    <row r="1340" spans="1:3" ht="15">
      <c r="A1340" s="81" t="s">
        <v>383</v>
      </c>
      <c r="B1340" s="80" t="s">
        <v>1491</v>
      </c>
      <c r="C1340" s="88" t="s">
        <v>768</v>
      </c>
    </row>
    <row r="1341" spans="1:3" ht="15">
      <c r="A1341" s="81" t="s">
        <v>383</v>
      </c>
      <c r="B1341" s="80" t="s">
        <v>1499</v>
      </c>
      <c r="C1341" s="88" t="s">
        <v>768</v>
      </c>
    </row>
    <row r="1342" spans="1:3" ht="15">
      <c r="A1342" s="81" t="s">
        <v>383</v>
      </c>
      <c r="B1342" s="80" t="s">
        <v>1500</v>
      </c>
      <c r="C1342" s="88" t="s">
        <v>768</v>
      </c>
    </row>
    <row r="1343" spans="1:3" ht="15">
      <c r="A1343" s="81" t="s">
        <v>383</v>
      </c>
      <c r="B1343" s="80" t="s">
        <v>1501</v>
      </c>
      <c r="C1343" s="88" t="s">
        <v>768</v>
      </c>
    </row>
    <row r="1344" spans="1:3" ht="15">
      <c r="A1344" s="81" t="s">
        <v>383</v>
      </c>
      <c r="B1344" s="80" t="s">
        <v>1502</v>
      </c>
      <c r="C1344" s="88" t="s">
        <v>768</v>
      </c>
    </row>
    <row r="1345" spans="1:3" ht="15">
      <c r="A1345" s="81" t="s">
        <v>383</v>
      </c>
      <c r="B1345" s="80" t="s">
        <v>1573</v>
      </c>
      <c r="C1345" s="88" t="s">
        <v>768</v>
      </c>
    </row>
    <row r="1346" spans="1:3" ht="15">
      <c r="A1346" s="81" t="s">
        <v>383</v>
      </c>
      <c r="B1346" s="80" t="s">
        <v>1574</v>
      </c>
      <c r="C1346" s="88" t="s">
        <v>768</v>
      </c>
    </row>
    <row r="1347" spans="1:3" ht="15">
      <c r="A1347" s="81" t="s">
        <v>383</v>
      </c>
      <c r="B1347" s="80" t="s">
        <v>1575</v>
      </c>
      <c r="C1347" s="88" t="s">
        <v>768</v>
      </c>
    </row>
    <row r="1348" spans="1:3" ht="15">
      <c r="A1348" s="81" t="s">
        <v>383</v>
      </c>
      <c r="B1348" s="80" t="s">
        <v>1504</v>
      </c>
      <c r="C1348" s="88" t="s">
        <v>768</v>
      </c>
    </row>
    <row r="1349" spans="1:3" ht="15">
      <c r="A1349" s="81" t="s">
        <v>383</v>
      </c>
      <c r="B1349" s="80" t="s">
        <v>1576</v>
      </c>
      <c r="C1349" s="88" t="s">
        <v>768</v>
      </c>
    </row>
    <row r="1350" spans="1:3" ht="15">
      <c r="A1350" s="81" t="s">
        <v>383</v>
      </c>
      <c r="B1350" s="80" t="s">
        <v>1577</v>
      </c>
      <c r="C1350" s="88" t="s">
        <v>768</v>
      </c>
    </row>
    <row r="1351" spans="1:3" ht="15">
      <c r="A1351" s="81" t="s">
        <v>383</v>
      </c>
      <c r="B1351" s="80" t="s">
        <v>1578</v>
      </c>
      <c r="C1351" s="88" t="s">
        <v>768</v>
      </c>
    </row>
    <row r="1352" spans="1:3" ht="15">
      <c r="A1352" s="81" t="s">
        <v>383</v>
      </c>
      <c r="B1352" s="80" t="s">
        <v>1579</v>
      </c>
      <c r="C1352" s="88" t="s">
        <v>768</v>
      </c>
    </row>
    <row r="1353" spans="1:3" ht="15">
      <c r="A1353" s="81" t="s">
        <v>383</v>
      </c>
      <c r="B1353" s="80" t="s">
        <v>1580</v>
      </c>
      <c r="C1353" s="88" t="s">
        <v>768</v>
      </c>
    </row>
    <row r="1354" spans="1:3" ht="15">
      <c r="A1354" s="81" t="s">
        <v>383</v>
      </c>
      <c r="B1354" s="80" t="s">
        <v>1581</v>
      </c>
      <c r="C1354" s="88" t="s">
        <v>768</v>
      </c>
    </row>
    <row r="1355" spans="1:3" ht="15">
      <c r="A1355" s="81" t="s">
        <v>383</v>
      </c>
      <c r="B1355" s="80" t="s">
        <v>1582</v>
      </c>
      <c r="C1355" s="88" t="s">
        <v>768</v>
      </c>
    </row>
    <row r="1356" spans="1:3" ht="15">
      <c r="A1356" s="81" t="s">
        <v>383</v>
      </c>
      <c r="B1356" s="80" t="s">
        <v>1583</v>
      </c>
      <c r="C1356" s="88" t="s">
        <v>768</v>
      </c>
    </row>
    <row r="1357" spans="1:3" ht="15">
      <c r="A1357" s="81" t="s">
        <v>383</v>
      </c>
      <c r="B1357" s="80" t="s">
        <v>1584</v>
      </c>
      <c r="C1357" s="88" t="s">
        <v>768</v>
      </c>
    </row>
    <row r="1358" spans="1:3" ht="15">
      <c r="A1358" s="81" t="s">
        <v>383</v>
      </c>
      <c r="B1358" s="80" t="s">
        <v>1585</v>
      </c>
      <c r="C1358" s="88" t="s">
        <v>768</v>
      </c>
    </row>
    <row r="1359" spans="1:3" ht="15">
      <c r="A1359" s="81" t="s">
        <v>383</v>
      </c>
      <c r="B1359" s="80" t="s">
        <v>1586</v>
      </c>
      <c r="C1359" s="88" t="s">
        <v>768</v>
      </c>
    </row>
    <row r="1360" spans="1:3" ht="15">
      <c r="A1360" s="81" t="s">
        <v>383</v>
      </c>
      <c r="B1360" s="80" t="s">
        <v>1492</v>
      </c>
      <c r="C1360" s="88" t="s">
        <v>768</v>
      </c>
    </row>
    <row r="1361" spans="1:3" ht="15">
      <c r="A1361" s="81" t="s">
        <v>383</v>
      </c>
      <c r="B1361" s="80" t="s">
        <v>1587</v>
      </c>
      <c r="C1361" s="88" t="s">
        <v>768</v>
      </c>
    </row>
    <row r="1362" spans="1:3" ht="15">
      <c r="A1362" s="81" t="s">
        <v>383</v>
      </c>
      <c r="B1362" s="80" t="s">
        <v>1588</v>
      </c>
      <c r="C1362" s="88" t="s">
        <v>768</v>
      </c>
    </row>
    <row r="1363" spans="1:3" ht="15">
      <c r="A1363" s="81" t="s">
        <v>383</v>
      </c>
      <c r="B1363" s="80" t="s">
        <v>1512</v>
      </c>
      <c r="C1363" s="88" t="s">
        <v>768</v>
      </c>
    </row>
    <row r="1364" spans="1:3" ht="15">
      <c r="A1364" s="81" t="s">
        <v>383</v>
      </c>
      <c r="B1364" s="80" t="s">
        <v>1513</v>
      </c>
      <c r="C1364" s="88" t="s">
        <v>768</v>
      </c>
    </row>
    <row r="1365" spans="1:3" ht="15">
      <c r="A1365" s="81" t="s">
        <v>383</v>
      </c>
      <c r="B1365" s="80" t="s">
        <v>1589</v>
      </c>
      <c r="C1365" s="88" t="s">
        <v>768</v>
      </c>
    </row>
    <row r="1366" spans="1:3" ht="15">
      <c r="A1366" s="81" t="s">
        <v>383</v>
      </c>
      <c r="B1366" s="80" t="s">
        <v>1590</v>
      </c>
      <c r="C1366" s="88" t="s">
        <v>768</v>
      </c>
    </row>
    <row r="1367" spans="1:3" ht="15">
      <c r="A1367" s="81" t="s">
        <v>383</v>
      </c>
      <c r="B1367" s="80" t="s">
        <v>1514</v>
      </c>
      <c r="C1367" s="88" t="s">
        <v>768</v>
      </c>
    </row>
    <row r="1368" spans="1:3" ht="15">
      <c r="A1368" s="81" t="s">
        <v>383</v>
      </c>
      <c r="B1368" s="80" t="s">
        <v>1515</v>
      </c>
      <c r="C1368" s="88" t="s">
        <v>768</v>
      </c>
    </row>
    <row r="1369" spans="1:3" ht="15">
      <c r="A1369" s="81" t="s">
        <v>382</v>
      </c>
      <c r="B1369" s="80" t="s">
        <v>1568</v>
      </c>
      <c r="C1369" s="88" t="s">
        <v>767</v>
      </c>
    </row>
    <row r="1370" spans="1:3" ht="15">
      <c r="A1370" s="81" t="s">
        <v>382</v>
      </c>
      <c r="B1370" s="80" t="s">
        <v>1569</v>
      </c>
      <c r="C1370" s="88" t="s">
        <v>767</v>
      </c>
    </row>
    <row r="1371" spans="1:3" ht="15">
      <c r="A1371" s="81" t="s">
        <v>382</v>
      </c>
      <c r="B1371" s="80" t="s">
        <v>1498</v>
      </c>
      <c r="C1371" s="88" t="s">
        <v>767</v>
      </c>
    </row>
    <row r="1372" spans="1:3" ht="15">
      <c r="A1372" s="81" t="s">
        <v>382</v>
      </c>
      <c r="B1372" s="80" t="s">
        <v>1570</v>
      </c>
      <c r="C1372" s="88" t="s">
        <v>767</v>
      </c>
    </row>
    <row r="1373" spans="1:3" ht="15">
      <c r="A1373" s="81" t="s">
        <v>382</v>
      </c>
      <c r="B1373" s="80" t="s">
        <v>1571</v>
      </c>
      <c r="C1373" s="88" t="s">
        <v>767</v>
      </c>
    </row>
    <row r="1374" spans="1:3" ht="15">
      <c r="A1374" s="81" t="s">
        <v>382</v>
      </c>
      <c r="B1374" s="80" t="s">
        <v>1572</v>
      </c>
      <c r="C1374" s="88" t="s">
        <v>767</v>
      </c>
    </row>
    <row r="1375" spans="1:3" ht="15">
      <c r="A1375" s="81" t="s">
        <v>382</v>
      </c>
      <c r="B1375" s="80">
        <v>21</v>
      </c>
      <c r="C1375" s="88" t="s">
        <v>767</v>
      </c>
    </row>
    <row r="1376" spans="1:3" ht="15">
      <c r="A1376" s="81" t="s">
        <v>382</v>
      </c>
      <c r="B1376" s="80" t="s">
        <v>1491</v>
      </c>
      <c r="C1376" s="88" t="s">
        <v>767</v>
      </c>
    </row>
    <row r="1377" spans="1:3" ht="15">
      <c r="A1377" s="81" t="s">
        <v>382</v>
      </c>
      <c r="B1377" s="80" t="s">
        <v>1499</v>
      </c>
      <c r="C1377" s="88" t="s">
        <v>767</v>
      </c>
    </row>
    <row r="1378" spans="1:3" ht="15">
      <c r="A1378" s="81" t="s">
        <v>382</v>
      </c>
      <c r="B1378" s="80" t="s">
        <v>1500</v>
      </c>
      <c r="C1378" s="88" t="s">
        <v>767</v>
      </c>
    </row>
    <row r="1379" spans="1:3" ht="15">
      <c r="A1379" s="81" t="s">
        <v>382</v>
      </c>
      <c r="B1379" s="80" t="s">
        <v>1501</v>
      </c>
      <c r="C1379" s="88" t="s">
        <v>767</v>
      </c>
    </row>
    <row r="1380" spans="1:3" ht="15">
      <c r="A1380" s="81" t="s">
        <v>382</v>
      </c>
      <c r="B1380" s="80" t="s">
        <v>1502</v>
      </c>
      <c r="C1380" s="88" t="s">
        <v>767</v>
      </c>
    </row>
    <row r="1381" spans="1:3" ht="15">
      <c r="A1381" s="81" t="s">
        <v>382</v>
      </c>
      <c r="B1381" s="80" t="s">
        <v>1573</v>
      </c>
      <c r="C1381" s="88" t="s">
        <v>767</v>
      </c>
    </row>
    <row r="1382" spans="1:3" ht="15">
      <c r="A1382" s="81" t="s">
        <v>382</v>
      </c>
      <c r="B1382" s="80" t="s">
        <v>1574</v>
      </c>
      <c r="C1382" s="88" t="s">
        <v>767</v>
      </c>
    </row>
    <row r="1383" spans="1:3" ht="15">
      <c r="A1383" s="81" t="s">
        <v>382</v>
      </c>
      <c r="B1383" s="80" t="s">
        <v>1575</v>
      </c>
      <c r="C1383" s="88" t="s">
        <v>767</v>
      </c>
    </row>
    <row r="1384" spans="1:3" ht="15">
      <c r="A1384" s="81" t="s">
        <v>382</v>
      </c>
      <c r="B1384" s="80" t="s">
        <v>1504</v>
      </c>
      <c r="C1384" s="88" t="s">
        <v>767</v>
      </c>
    </row>
    <row r="1385" spans="1:3" ht="15">
      <c r="A1385" s="81" t="s">
        <v>382</v>
      </c>
      <c r="B1385" s="80" t="s">
        <v>1576</v>
      </c>
      <c r="C1385" s="88" t="s">
        <v>767</v>
      </c>
    </row>
    <row r="1386" spans="1:3" ht="15">
      <c r="A1386" s="81" t="s">
        <v>382</v>
      </c>
      <c r="B1386" s="80" t="s">
        <v>1577</v>
      </c>
      <c r="C1386" s="88" t="s">
        <v>767</v>
      </c>
    </row>
    <row r="1387" spans="1:3" ht="15">
      <c r="A1387" s="81" t="s">
        <v>382</v>
      </c>
      <c r="B1387" s="80" t="s">
        <v>1578</v>
      </c>
      <c r="C1387" s="88" t="s">
        <v>767</v>
      </c>
    </row>
    <row r="1388" spans="1:3" ht="15">
      <c r="A1388" s="81" t="s">
        <v>382</v>
      </c>
      <c r="B1388" s="80" t="s">
        <v>1579</v>
      </c>
      <c r="C1388" s="88" t="s">
        <v>767</v>
      </c>
    </row>
    <row r="1389" spans="1:3" ht="15">
      <c r="A1389" s="81" t="s">
        <v>382</v>
      </c>
      <c r="B1389" s="80" t="s">
        <v>1580</v>
      </c>
      <c r="C1389" s="88" t="s">
        <v>767</v>
      </c>
    </row>
    <row r="1390" spans="1:3" ht="15">
      <c r="A1390" s="81" t="s">
        <v>382</v>
      </c>
      <c r="B1390" s="80" t="s">
        <v>1581</v>
      </c>
      <c r="C1390" s="88" t="s">
        <v>767</v>
      </c>
    </row>
    <row r="1391" spans="1:3" ht="15">
      <c r="A1391" s="81" t="s">
        <v>382</v>
      </c>
      <c r="B1391" s="80" t="s">
        <v>1582</v>
      </c>
      <c r="C1391" s="88" t="s">
        <v>767</v>
      </c>
    </row>
    <row r="1392" spans="1:3" ht="15">
      <c r="A1392" s="81" t="s">
        <v>382</v>
      </c>
      <c r="B1392" s="80" t="s">
        <v>1583</v>
      </c>
      <c r="C1392" s="88" t="s">
        <v>767</v>
      </c>
    </row>
    <row r="1393" spans="1:3" ht="15">
      <c r="A1393" s="81" t="s">
        <v>382</v>
      </c>
      <c r="B1393" s="80" t="s">
        <v>1584</v>
      </c>
      <c r="C1393" s="88" t="s">
        <v>767</v>
      </c>
    </row>
    <row r="1394" spans="1:3" ht="15">
      <c r="A1394" s="81" t="s">
        <v>382</v>
      </c>
      <c r="B1394" s="80" t="s">
        <v>1585</v>
      </c>
      <c r="C1394" s="88" t="s">
        <v>767</v>
      </c>
    </row>
    <row r="1395" spans="1:3" ht="15">
      <c r="A1395" s="81" t="s">
        <v>382</v>
      </c>
      <c r="B1395" s="80" t="s">
        <v>1586</v>
      </c>
      <c r="C1395" s="88" t="s">
        <v>767</v>
      </c>
    </row>
    <row r="1396" spans="1:3" ht="15">
      <c r="A1396" s="81" t="s">
        <v>382</v>
      </c>
      <c r="B1396" s="80" t="s">
        <v>1492</v>
      </c>
      <c r="C1396" s="88" t="s">
        <v>767</v>
      </c>
    </row>
    <row r="1397" spans="1:3" ht="15">
      <c r="A1397" s="81" t="s">
        <v>382</v>
      </c>
      <c r="B1397" s="80" t="s">
        <v>1587</v>
      </c>
      <c r="C1397" s="88" t="s">
        <v>767</v>
      </c>
    </row>
    <row r="1398" spans="1:3" ht="15">
      <c r="A1398" s="81" t="s">
        <v>382</v>
      </c>
      <c r="B1398" s="80" t="s">
        <v>1588</v>
      </c>
      <c r="C1398" s="88" t="s">
        <v>767</v>
      </c>
    </row>
    <row r="1399" spans="1:3" ht="15">
      <c r="A1399" s="81" t="s">
        <v>382</v>
      </c>
      <c r="B1399" s="80" t="s">
        <v>1512</v>
      </c>
      <c r="C1399" s="88" t="s">
        <v>767</v>
      </c>
    </row>
    <row r="1400" spans="1:3" ht="15">
      <c r="A1400" s="81" t="s">
        <v>382</v>
      </c>
      <c r="B1400" s="80" t="s">
        <v>1513</v>
      </c>
      <c r="C1400" s="88" t="s">
        <v>767</v>
      </c>
    </row>
    <row r="1401" spans="1:3" ht="15">
      <c r="A1401" s="81" t="s">
        <v>382</v>
      </c>
      <c r="B1401" s="80" t="s">
        <v>1589</v>
      </c>
      <c r="C1401" s="88" t="s">
        <v>767</v>
      </c>
    </row>
    <row r="1402" spans="1:3" ht="15">
      <c r="A1402" s="81" t="s">
        <v>382</v>
      </c>
      <c r="B1402" s="80" t="s">
        <v>1590</v>
      </c>
      <c r="C1402" s="88" t="s">
        <v>767</v>
      </c>
    </row>
    <row r="1403" spans="1:3" ht="15">
      <c r="A1403" s="81" t="s">
        <v>382</v>
      </c>
      <c r="B1403" s="80" t="s">
        <v>1514</v>
      </c>
      <c r="C1403" s="88" t="s">
        <v>767</v>
      </c>
    </row>
    <row r="1404" spans="1:3" ht="15">
      <c r="A1404" s="81" t="s">
        <v>382</v>
      </c>
      <c r="B1404" s="80" t="s">
        <v>1515</v>
      </c>
      <c r="C1404" s="88" t="s">
        <v>767</v>
      </c>
    </row>
    <row r="1405" spans="1:3" ht="15">
      <c r="A1405" s="81" t="s">
        <v>381</v>
      </c>
      <c r="B1405" s="80" t="s">
        <v>1568</v>
      </c>
      <c r="C1405" s="88" t="s">
        <v>766</v>
      </c>
    </row>
    <row r="1406" spans="1:3" ht="15">
      <c r="A1406" s="81" t="s">
        <v>381</v>
      </c>
      <c r="B1406" s="80" t="s">
        <v>1569</v>
      </c>
      <c r="C1406" s="88" t="s">
        <v>766</v>
      </c>
    </row>
    <row r="1407" spans="1:3" ht="15">
      <c r="A1407" s="81" t="s">
        <v>381</v>
      </c>
      <c r="B1407" s="80" t="s">
        <v>1498</v>
      </c>
      <c r="C1407" s="88" t="s">
        <v>766</v>
      </c>
    </row>
    <row r="1408" spans="1:3" ht="15">
      <c r="A1408" s="81" t="s">
        <v>381</v>
      </c>
      <c r="B1408" s="80" t="s">
        <v>1570</v>
      </c>
      <c r="C1408" s="88" t="s">
        <v>766</v>
      </c>
    </row>
    <row r="1409" spans="1:3" ht="15">
      <c r="A1409" s="81" t="s">
        <v>381</v>
      </c>
      <c r="B1409" s="80" t="s">
        <v>1571</v>
      </c>
      <c r="C1409" s="88" t="s">
        <v>766</v>
      </c>
    </row>
    <row r="1410" spans="1:3" ht="15">
      <c r="A1410" s="81" t="s">
        <v>381</v>
      </c>
      <c r="B1410" s="80" t="s">
        <v>1572</v>
      </c>
      <c r="C1410" s="88" t="s">
        <v>766</v>
      </c>
    </row>
    <row r="1411" spans="1:3" ht="15">
      <c r="A1411" s="81" t="s">
        <v>381</v>
      </c>
      <c r="B1411" s="80">
        <v>21</v>
      </c>
      <c r="C1411" s="88" t="s">
        <v>766</v>
      </c>
    </row>
    <row r="1412" spans="1:3" ht="15">
      <c r="A1412" s="81" t="s">
        <v>381</v>
      </c>
      <c r="B1412" s="80" t="s">
        <v>1491</v>
      </c>
      <c r="C1412" s="88" t="s">
        <v>766</v>
      </c>
    </row>
    <row r="1413" spans="1:3" ht="15">
      <c r="A1413" s="81" t="s">
        <v>381</v>
      </c>
      <c r="B1413" s="80" t="s">
        <v>1499</v>
      </c>
      <c r="C1413" s="88" t="s">
        <v>766</v>
      </c>
    </row>
    <row r="1414" spans="1:3" ht="15">
      <c r="A1414" s="81" t="s">
        <v>381</v>
      </c>
      <c r="B1414" s="80" t="s">
        <v>1500</v>
      </c>
      <c r="C1414" s="88" t="s">
        <v>766</v>
      </c>
    </row>
    <row r="1415" spans="1:3" ht="15">
      <c r="A1415" s="81" t="s">
        <v>381</v>
      </c>
      <c r="B1415" s="80" t="s">
        <v>1501</v>
      </c>
      <c r="C1415" s="88" t="s">
        <v>766</v>
      </c>
    </row>
    <row r="1416" spans="1:3" ht="15">
      <c r="A1416" s="81" t="s">
        <v>381</v>
      </c>
      <c r="B1416" s="80" t="s">
        <v>1502</v>
      </c>
      <c r="C1416" s="88" t="s">
        <v>766</v>
      </c>
    </row>
    <row r="1417" spans="1:3" ht="15">
      <c r="A1417" s="81" t="s">
        <v>381</v>
      </c>
      <c r="B1417" s="80" t="s">
        <v>1573</v>
      </c>
      <c r="C1417" s="88" t="s">
        <v>766</v>
      </c>
    </row>
    <row r="1418" spans="1:3" ht="15">
      <c r="A1418" s="81" t="s">
        <v>381</v>
      </c>
      <c r="B1418" s="80" t="s">
        <v>1574</v>
      </c>
      <c r="C1418" s="88" t="s">
        <v>766</v>
      </c>
    </row>
    <row r="1419" spans="1:3" ht="15">
      <c r="A1419" s="81" t="s">
        <v>381</v>
      </c>
      <c r="B1419" s="80" t="s">
        <v>1575</v>
      </c>
      <c r="C1419" s="88" t="s">
        <v>766</v>
      </c>
    </row>
    <row r="1420" spans="1:3" ht="15">
      <c r="A1420" s="81" t="s">
        <v>381</v>
      </c>
      <c r="B1420" s="80" t="s">
        <v>1504</v>
      </c>
      <c r="C1420" s="88" t="s">
        <v>766</v>
      </c>
    </row>
    <row r="1421" spans="1:3" ht="15">
      <c r="A1421" s="81" t="s">
        <v>381</v>
      </c>
      <c r="B1421" s="80" t="s">
        <v>1576</v>
      </c>
      <c r="C1421" s="88" t="s">
        <v>766</v>
      </c>
    </row>
    <row r="1422" spans="1:3" ht="15">
      <c r="A1422" s="81" t="s">
        <v>381</v>
      </c>
      <c r="B1422" s="80" t="s">
        <v>1577</v>
      </c>
      <c r="C1422" s="88" t="s">
        <v>766</v>
      </c>
    </row>
    <row r="1423" spans="1:3" ht="15">
      <c r="A1423" s="81" t="s">
        <v>381</v>
      </c>
      <c r="B1423" s="80" t="s">
        <v>1578</v>
      </c>
      <c r="C1423" s="88" t="s">
        <v>766</v>
      </c>
    </row>
    <row r="1424" spans="1:3" ht="15">
      <c r="A1424" s="81" t="s">
        <v>381</v>
      </c>
      <c r="B1424" s="80" t="s">
        <v>1579</v>
      </c>
      <c r="C1424" s="88" t="s">
        <v>766</v>
      </c>
    </row>
    <row r="1425" spans="1:3" ht="15">
      <c r="A1425" s="81" t="s">
        <v>381</v>
      </c>
      <c r="B1425" s="80" t="s">
        <v>1580</v>
      </c>
      <c r="C1425" s="88" t="s">
        <v>766</v>
      </c>
    </row>
    <row r="1426" spans="1:3" ht="15">
      <c r="A1426" s="81" t="s">
        <v>381</v>
      </c>
      <c r="B1426" s="80" t="s">
        <v>1581</v>
      </c>
      <c r="C1426" s="88" t="s">
        <v>766</v>
      </c>
    </row>
    <row r="1427" spans="1:3" ht="15">
      <c r="A1427" s="81" t="s">
        <v>381</v>
      </c>
      <c r="B1427" s="80" t="s">
        <v>1582</v>
      </c>
      <c r="C1427" s="88" t="s">
        <v>766</v>
      </c>
    </row>
    <row r="1428" spans="1:3" ht="15">
      <c r="A1428" s="81" t="s">
        <v>381</v>
      </c>
      <c r="B1428" s="80" t="s">
        <v>1583</v>
      </c>
      <c r="C1428" s="88" t="s">
        <v>766</v>
      </c>
    </row>
    <row r="1429" spans="1:3" ht="15">
      <c r="A1429" s="81" t="s">
        <v>381</v>
      </c>
      <c r="B1429" s="80" t="s">
        <v>1584</v>
      </c>
      <c r="C1429" s="88" t="s">
        <v>766</v>
      </c>
    </row>
    <row r="1430" spans="1:3" ht="15">
      <c r="A1430" s="81" t="s">
        <v>381</v>
      </c>
      <c r="B1430" s="80" t="s">
        <v>1585</v>
      </c>
      <c r="C1430" s="88" t="s">
        <v>766</v>
      </c>
    </row>
    <row r="1431" spans="1:3" ht="15">
      <c r="A1431" s="81" t="s">
        <v>381</v>
      </c>
      <c r="B1431" s="80" t="s">
        <v>1586</v>
      </c>
      <c r="C1431" s="88" t="s">
        <v>766</v>
      </c>
    </row>
    <row r="1432" spans="1:3" ht="15">
      <c r="A1432" s="81" t="s">
        <v>381</v>
      </c>
      <c r="B1432" s="80" t="s">
        <v>1492</v>
      </c>
      <c r="C1432" s="88" t="s">
        <v>766</v>
      </c>
    </row>
    <row r="1433" spans="1:3" ht="15">
      <c r="A1433" s="81" t="s">
        <v>381</v>
      </c>
      <c r="B1433" s="80" t="s">
        <v>1587</v>
      </c>
      <c r="C1433" s="88" t="s">
        <v>766</v>
      </c>
    </row>
    <row r="1434" spans="1:3" ht="15">
      <c r="A1434" s="81" t="s">
        <v>381</v>
      </c>
      <c r="B1434" s="80" t="s">
        <v>1588</v>
      </c>
      <c r="C1434" s="88" t="s">
        <v>766</v>
      </c>
    </row>
    <row r="1435" spans="1:3" ht="15">
      <c r="A1435" s="81" t="s">
        <v>381</v>
      </c>
      <c r="B1435" s="80" t="s">
        <v>1512</v>
      </c>
      <c r="C1435" s="88" t="s">
        <v>766</v>
      </c>
    </row>
    <row r="1436" spans="1:3" ht="15">
      <c r="A1436" s="81" t="s">
        <v>381</v>
      </c>
      <c r="B1436" s="80" t="s">
        <v>1513</v>
      </c>
      <c r="C1436" s="88" t="s">
        <v>766</v>
      </c>
    </row>
    <row r="1437" spans="1:3" ht="15">
      <c r="A1437" s="81" t="s">
        <v>381</v>
      </c>
      <c r="B1437" s="80" t="s">
        <v>1589</v>
      </c>
      <c r="C1437" s="88" t="s">
        <v>766</v>
      </c>
    </row>
    <row r="1438" spans="1:3" ht="15">
      <c r="A1438" s="81" t="s">
        <v>381</v>
      </c>
      <c r="B1438" s="80" t="s">
        <v>1590</v>
      </c>
      <c r="C1438" s="88" t="s">
        <v>766</v>
      </c>
    </row>
    <row r="1439" spans="1:3" ht="15">
      <c r="A1439" s="81" t="s">
        <v>381</v>
      </c>
      <c r="B1439" s="80" t="s">
        <v>1514</v>
      </c>
      <c r="C1439" s="88" t="s">
        <v>766</v>
      </c>
    </row>
    <row r="1440" spans="1:3" ht="15">
      <c r="A1440" s="81" t="s">
        <v>381</v>
      </c>
      <c r="B1440" s="80" t="s">
        <v>1515</v>
      </c>
      <c r="C1440" s="88" t="s">
        <v>766</v>
      </c>
    </row>
    <row r="1441" spans="1:3" ht="15">
      <c r="A1441" s="81" t="s">
        <v>380</v>
      </c>
      <c r="B1441" s="80" t="s">
        <v>1568</v>
      </c>
      <c r="C1441" s="88" t="s">
        <v>765</v>
      </c>
    </row>
    <row r="1442" spans="1:3" ht="15">
      <c r="A1442" s="81" t="s">
        <v>380</v>
      </c>
      <c r="B1442" s="80" t="s">
        <v>1569</v>
      </c>
      <c r="C1442" s="88" t="s">
        <v>765</v>
      </c>
    </row>
    <row r="1443" spans="1:3" ht="15">
      <c r="A1443" s="81" t="s">
        <v>380</v>
      </c>
      <c r="B1443" s="80" t="s">
        <v>1498</v>
      </c>
      <c r="C1443" s="88" t="s">
        <v>765</v>
      </c>
    </row>
    <row r="1444" spans="1:3" ht="15">
      <c r="A1444" s="81" t="s">
        <v>380</v>
      </c>
      <c r="B1444" s="80" t="s">
        <v>1570</v>
      </c>
      <c r="C1444" s="88" t="s">
        <v>765</v>
      </c>
    </row>
    <row r="1445" spans="1:3" ht="15">
      <c r="A1445" s="81" t="s">
        <v>380</v>
      </c>
      <c r="B1445" s="80" t="s">
        <v>1571</v>
      </c>
      <c r="C1445" s="88" t="s">
        <v>765</v>
      </c>
    </row>
    <row r="1446" spans="1:3" ht="15">
      <c r="A1446" s="81" t="s">
        <v>380</v>
      </c>
      <c r="B1446" s="80" t="s">
        <v>1572</v>
      </c>
      <c r="C1446" s="88" t="s">
        <v>765</v>
      </c>
    </row>
    <row r="1447" spans="1:3" ht="15">
      <c r="A1447" s="81" t="s">
        <v>380</v>
      </c>
      <c r="B1447" s="80">
        <v>21</v>
      </c>
      <c r="C1447" s="88" t="s">
        <v>765</v>
      </c>
    </row>
    <row r="1448" spans="1:3" ht="15">
      <c r="A1448" s="81" t="s">
        <v>380</v>
      </c>
      <c r="B1448" s="80" t="s">
        <v>1491</v>
      </c>
      <c r="C1448" s="88" t="s">
        <v>765</v>
      </c>
    </row>
    <row r="1449" spans="1:3" ht="15">
      <c r="A1449" s="81" t="s">
        <v>380</v>
      </c>
      <c r="B1449" s="80" t="s">
        <v>1499</v>
      </c>
      <c r="C1449" s="88" t="s">
        <v>765</v>
      </c>
    </row>
    <row r="1450" spans="1:3" ht="15">
      <c r="A1450" s="81" t="s">
        <v>380</v>
      </c>
      <c r="B1450" s="80" t="s">
        <v>1500</v>
      </c>
      <c r="C1450" s="88" t="s">
        <v>765</v>
      </c>
    </row>
    <row r="1451" spans="1:3" ht="15">
      <c r="A1451" s="81" t="s">
        <v>380</v>
      </c>
      <c r="B1451" s="80" t="s">
        <v>1501</v>
      </c>
      <c r="C1451" s="88" t="s">
        <v>765</v>
      </c>
    </row>
    <row r="1452" spans="1:3" ht="15">
      <c r="A1452" s="81" t="s">
        <v>380</v>
      </c>
      <c r="B1452" s="80" t="s">
        <v>1502</v>
      </c>
      <c r="C1452" s="88" t="s">
        <v>765</v>
      </c>
    </row>
    <row r="1453" spans="1:3" ht="15">
      <c r="A1453" s="81" t="s">
        <v>380</v>
      </c>
      <c r="B1453" s="80" t="s">
        <v>1573</v>
      </c>
      <c r="C1453" s="88" t="s">
        <v>765</v>
      </c>
    </row>
    <row r="1454" spans="1:3" ht="15">
      <c r="A1454" s="81" t="s">
        <v>380</v>
      </c>
      <c r="B1454" s="80" t="s">
        <v>1574</v>
      </c>
      <c r="C1454" s="88" t="s">
        <v>765</v>
      </c>
    </row>
    <row r="1455" spans="1:3" ht="15">
      <c r="A1455" s="81" t="s">
        <v>380</v>
      </c>
      <c r="B1455" s="80" t="s">
        <v>1575</v>
      </c>
      <c r="C1455" s="88" t="s">
        <v>765</v>
      </c>
    </row>
    <row r="1456" spans="1:3" ht="15">
      <c r="A1456" s="81" t="s">
        <v>380</v>
      </c>
      <c r="B1456" s="80" t="s">
        <v>1504</v>
      </c>
      <c r="C1456" s="88" t="s">
        <v>765</v>
      </c>
    </row>
    <row r="1457" spans="1:3" ht="15">
      <c r="A1457" s="81" t="s">
        <v>380</v>
      </c>
      <c r="B1457" s="80" t="s">
        <v>1576</v>
      </c>
      <c r="C1457" s="88" t="s">
        <v>765</v>
      </c>
    </row>
    <row r="1458" spans="1:3" ht="15">
      <c r="A1458" s="81" t="s">
        <v>380</v>
      </c>
      <c r="B1458" s="80" t="s">
        <v>1577</v>
      </c>
      <c r="C1458" s="88" t="s">
        <v>765</v>
      </c>
    </row>
    <row r="1459" spans="1:3" ht="15">
      <c r="A1459" s="81" t="s">
        <v>380</v>
      </c>
      <c r="B1459" s="80" t="s">
        <v>1578</v>
      </c>
      <c r="C1459" s="88" t="s">
        <v>765</v>
      </c>
    </row>
    <row r="1460" spans="1:3" ht="15">
      <c r="A1460" s="81" t="s">
        <v>380</v>
      </c>
      <c r="B1460" s="80" t="s">
        <v>1579</v>
      </c>
      <c r="C1460" s="88" t="s">
        <v>765</v>
      </c>
    </row>
    <row r="1461" spans="1:3" ht="15">
      <c r="A1461" s="81" t="s">
        <v>380</v>
      </c>
      <c r="B1461" s="80" t="s">
        <v>1580</v>
      </c>
      <c r="C1461" s="88" t="s">
        <v>765</v>
      </c>
    </row>
    <row r="1462" spans="1:3" ht="15">
      <c r="A1462" s="81" t="s">
        <v>380</v>
      </c>
      <c r="B1462" s="80" t="s">
        <v>1581</v>
      </c>
      <c r="C1462" s="88" t="s">
        <v>765</v>
      </c>
    </row>
    <row r="1463" spans="1:3" ht="15">
      <c r="A1463" s="81" t="s">
        <v>380</v>
      </c>
      <c r="B1463" s="80" t="s">
        <v>1582</v>
      </c>
      <c r="C1463" s="88" t="s">
        <v>765</v>
      </c>
    </row>
    <row r="1464" spans="1:3" ht="15">
      <c r="A1464" s="81" t="s">
        <v>380</v>
      </c>
      <c r="B1464" s="80" t="s">
        <v>1583</v>
      </c>
      <c r="C1464" s="88" t="s">
        <v>765</v>
      </c>
    </row>
    <row r="1465" spans="1:3" ht="15">
      <c r="A1465" s="81" t="s">
        <v>380</v>
      </c>
      <c r="B1465" s="80" t="s">
        <v>1584</v>
      </c>
      <c r="C1465" s="88" t="s">
        <v>765</v>
      </c>
    </row>
    <row r="1466" spans="1:3" ht="15">
      <c r="A1466" s="81" t="s">
        <v>380</v>
      </c>
      <c r="B1466" s="80" t="s">
        <v>1585</v>
      </c>
      <c r="C1466" s="88" t="s">
        <v>765</v>
      </c>
    </row>
    <row r="1467" spans="1:3" ht="15">
      <c r="A1467" s="81" t="s">
        <v>380</v>
      </c>
      <c r="B1467" s="80" t="s">
        <v>1586</v>
      </c>
      <c r="C1467" s="88" t="s">
        <v>765</v>
      </c>
    </row>
    <row r="1468" spans="1:3" ht="15">
      <c r="A1468" s="81" t="s">
        <v>380</v>
      </c>
      <c r="B1468" s="80" t="s">
        <v>1492</v>
      </c>
      <c r="C1468" s="88" t="s">
        <v>765</v>
      </c>
    </row>
    <row r="1469" spans="1:3" ht="15">
      <c r="A1469" s="81" t="s">
        <v>380</v>
      </c>
      <c r="B1469" s="80" t="s">
        <v>1587</v>
      </c>
      <c r="C1469" s="88" t="s">
        <v>765</v>
      </c>
    </row>
    <row r="1470" spans="1:3" ht="15">
      <c r="A1470" s="81" t="s">
        <v>380</v>
      </c>
      <c r="B1470" s="80" t="s">
        <v>1588</v>
      </c>
      <c r="C1470" s="88" t="s">
        <v>765</v>
      </c>
    </row>
    <row r="1471" spans="1:3" ht="15">
      <c r="A1471" s="81" t="s">
        <v>380</v>
      </c>
      <c r="B1471" s="80" t="s">
        <v>1512</v>
      </c>
      <c r="C1471" s="88" t="s">
        <v>765</v>
      </c>
    </row>
    <row r="1472" spans="1:3" ht="15">
      <c r="A1472" s="81" t="s">
        <v>380</v>
      </c>
      <c r="B1472" s="80" t="s">
        <v>1513</v>
      </c>
      <c r="C1472" s="88" t="s">
        <v>765</v>
      </c>
    </row>
    <row r="1473" spans="1:3" ht="15">
      <c r="A1473" s="81" t="s">
        <v>380</v>
      </c>
      <c r="B1473" s="80" t="s">
        <v>1589</v>
      </c>
      <c r="C1473" s="88" t="s">
        <v>765</v>
      </c>
    </row>
    <row r="1474" spans="1:3" ht="15">
      <c r="A1474" s="81" t="s">
        <v>380</v>
      </c>
      <c r="B1474" s="80" t="s">
        <v>1590</v>
      </c>
      <c r="C1474" s="88" t="s">
        <v>765</v>
      </c>
    </row>
    <row r="1475" spans="1:3" ht="15">
      <c r="A1475" s="81" t="s">
        <v>380</v>
      </c>
      <c r="B1475" s="80" t="s">
        <v>1514</v>
      </c>
      <c r="C1475" s="88" t="s">
        <v>765</v>
      </c>
    </row>
    <row r="1476" spans="1:3" ht="15">
      <c r="A1476" s="81" t="s">
        <v>380</v>
      </c>
      <c r="B1476" s="80" t="s">
        <v>1515</v>
      </c>
      <c r="C1476" s="88" t="s">
        <v>765</v>
      </c>
    </row>
    <row r="1477" spans="1:3" ht="15">
      <c r="A1477" s="81" t="s">
        <v>379</v>
      </c>
      <c r="B1477" s="80" t="s">
        <v>1568</v>
      </c>
      <c r="C1477" s="88" t="s">
        <v>764</v>
      </c>
    </row>
    <row r="1478" spans="1:3" ht="15">
      <c r="A1478" s="81" t="s">
        <v>379</v>
      </c>
      <c r="B1478" s="80" t="s">
        <v>1569</v>
      </c>
      <c r="C1478" s="88" t="s">
        <v>764</v>
      </c>
    </row>
    <row r="1479" spans="1:3" ht="15">
      <c r="A1479" s="81" t="s">
        <v>379</v>
      </c>
      <c r="B1479" s="80" t="s">
        <v>1498</v>
      </c>
      <c r="C1479" s="88" t="s">
        <v>764</v>
      </c>
    </row>
    <row r="1480" spans="1:3" ht="15">
      <c r="A1480" s="81" t="s">
        <v>379</v>
      </c>
      <c r="B1480" s="80" t="s">
        <v>1570</v>
      </c>
      <c r="C1480" s="88" t="s">
        <v>764</v>
      </c>
    </row>
    <row r="1481" spans="1:3" ht="15">
      <c r="A1481" s="81" t="s">
        <v>379</v>
      </c>
      <c r="B1481" s="80" t="s">
        <v>1571</v>
      </c>
      <c r="C1481" s="88" t="s">
        <v>764</v>
      </c>
    </row>
    <row r="1482" spans="1:3" ht="15">
      <c r="A1482" s="81" t="s">
        <v>379</v>
      </c>
      <c r="B1482" s="80" t="s">
        <v>1572</v>
      </c>
      <c r="C1482" s="88" t="s">
        <v>764</v>
      </c>
    </row>
    <row r="1483" spans="1:3" ht="15">
      <c r="A1483" s="81" t="s">
        <v>379</v>
      </c>
      <c r="B1483" s="80">
        <v>21</v>
      </c>
      <c r="C1483" s="88" t="s">
        <v>764</v>
      </c>
    </row>
    <row r="1484" spans="1:3" ht="15">
      <c r="A1484" s="81" t="s">
        <v>379</v>
      </c>
      <c r="B1484" s="80" t="s">
        <v>1491</v>
      </c>
      <c r="C1484" s="88" t="s">
        <v>764</v>
      </c>
    </row>
    <row r="1485" spans="1:3" ht="15">
      <c r="A1485" s="81" t="s">
        <v>379</v>
      </c>
      <c r="B1485" s="80" t="s">
        <v>1499</v>
      </c>
      <c r="C1485" s="88" t="s">
        <v>764</v>
      </c>
    </row>
    <row r="1486" spans="1:3" ht="15">
      <c r="A1486" s="81" t="s">
        <v>379</v>
      </c>
      <c r="B1486" s="80" t="s">
        <v>1500</v>
      </c>
      <c r="C1486" s="88" t="s">
        <v>764</v>
      </c>
    </row>
    <row r="1487" spans="1:3" ht="15">
      <c r="A1487" s="81" t="s">
        <v>379</v>
      </c>
      <c r="B1487" s="80" t="s">
        <v>1501</v>
      </c>
      <c r="C1487" s="88" t="s">
        <v>764</v>
      </c>
    </row>
    <row r="1488" spans="1:3" ht="15">
      <c r="A1488" s="81" t="s">
        <v>379</v>
      </c>
      <c r="B1488" s="80" t="s">
        <v>1502</v>
      </c>
      <c r="C1488" s="88" t="s">
        <v>764</v>
      </c>
    </row>
    <row r="1489" spans="1:3" ht="15">
      <c r="A1489" s="81" t="s">
        <v>379</v>
      </c>
      <c r="B1489" s="80" t="s">
        <v>1573</v>
      </c>
      <c r="C1489" s="88" t="s">
        <v>764</v>
      </c>
    </row>
    <row r="1490" spans="1:3" ht="15">
      <c r="A1490" s="81" t="s">
        <v>379</v>
      </c>
      <c r="B1490" s="80" t="s">
        <v>1574</v>
      </c>
      <c r="C1490" s="88" t="s">
        <v>764</v>
      </c>
    </row>
    <row r="1491" spans="1:3" ht="15">
      <c r="A1491" s="81" t="s">
        <v>379</v>
      </c>
      <c r="B1491" s="80" t="s">
        <v>1575</v>
      </c>
      <c r="C1491" s="88" t="s">
        <v>764</v>
      </c>
    </row>
    <row r="1492" spans="1:3" ht="15">
      <c r="A1492" s="81" t="s">
        <v>379</v>
      </c>
      <c r="B1492" s="80" t="s">
        <v>1504</v>
      </c>
      <c r="C1492" s="88" t="s">
        <v>764</v>
      </c>
    </row>
    <row r="1493" spans="1:3" ht="15">
      <c r="A1493" s="81" t="s">
        <v>379</v>
      </c>
      <c r="B1493" s="80" t="s">
        <v>1576</v>
      </c>
      <c r="C1493" s="88" t="s">
        <v>764</v>
      </c>
    </row>
    <row r="1494" spans="1:3" ht="15">
      <c r="A1494" s="81" t="s">
        <v>379</v>
      </c>
      <c r="B1494" s="80" t="s">
        <v>1577</v>
      </c>
      <c r="C1494" s="88" t="s">
        <v>764</v>
      </c>
    </row>
    <row r="1495" spans="1:3" ht="15">
      <c r="A1495" s="81" t="s">
        <v>379</v>
      </c>
      <c r="B1495" s="80" t="s">
        <v>1578</v>
      </c>
      <c r="C1495" s="88" t="s">
        <v>764</v>
      </c>
    </row>
    <row r="1496" spans="1:3" ht="15">
      <c r="A1496" s="81" t="s">
        <v>379</v>
      </c>
      <c r="B1496" s="80" t="s">
        <v>1579</v>
      </c>
      <c r="C1496" s="88" t="s">
        <v>764</v>
      </c>
    </row>
    <row r="1497" spans="1:3" ht="15">
      <c r="A1497" s="81" t="s">
        <v>379</v>
      </c>
      <c r="B1497" s="80" t="s">
        <v>1580</v>
      </c>
      <c r="C1497" s="88" t="s">
        <v>764</v>
      </c>
    </row>
    <row r="1498" spans="1:3" ht="15">
      <c r="A1498" s="81" t="s">
        <v>379</v>
      </c>
      <c r="B1498" s="80" t="s">
        <v>1581</v>
      </c>
      <c r="C1498" s="88" t="s">
        <v>764</v>
      </c>
    </row>
    <row r="1499" spans="1:3" ht="15">
      <c r="A1499" s="81" t="s">
        <v>379</v>
      </c>
      <c r="B1499" s="80" t="s">
        <v>1582</v>
      </c>
      <c r="C1499" s="88" t="s">
        <v>764</v>
      </c>
    </row>
    <row r="1500" spans="1:3" ht="15">
      <c r="A1500" s="81" t="s">
        <v>379</v>
      </c>
      <c r="B1500" s="80" t="s">
        <v>1583</v>
      </c>
      <c r="C1500" s="88" t="s">
        <v>764</v>
      </c>
    </row>
    <row r="1501" spans="1:3" ht="15">
      <c r="A1501" s="81" t="s">
        <v>379</v>
      </c>
      <c r="B1501" s="80" t="s">
        <v>1584</v>
      </c>
      <c r="C1501" s="88" t="s">
        <v>764</v>
      </c>
    </row>
    <row r="1502" spans="1:3" ht="15">
      <c r="A1502" s="81" t="s">
        <v>379</v>
      </c>
      <c r="B1502" s="80" t="s">
        <v>1585</v>
      </c>
      <c r="C1502" s="88" t="s">
        <v>764</v>
      </c>
    </row>
    <row r="1503" spans="1:3" ht="15">
      <c r="A1503" s="81" t="s">
        <v>379</v>
      </c>
      <c r="B1503" s="80" t="s">
        <v>1586</v>
      </c>
      <c r="C1503" s="88" t="s">
        <v>764</v>
      </c>
    </row>
    <row r="1504" spans="1:3" ht="15">
      <c r="A1504" s="81" t="s">
        <v>379</v>
      </c>
      <c r="B1504" s="80" t="s">
        <v>1492</v>
      </c>
      <c r="C1504" s="88" t="s">
        <v>764</v>
      </c>
    </row>
    <row r="1505" spans="1:3" ht="15">
      <c r="A1505" s="81" t="s">
        <v>379</v>
      </c>
      <c r="B1505" s="80" t="s">
        <v>1587</v>
      </c>
      <c r="C1505" s="88" t="s">
        <v>764</v>
      </c>
    </row>
    <row r="1506" spans="1:3" ht="15">
      <c r="A1506" s="81" t="s">
        <v>379</v>
      </c>
      <c r="B1506" s="80" t="s">
        <v>1588</v>
      </c>
      <c r="C1506" s="88" t="s">
        <v>764</v>
      </c>
    </row>
    <row r="1507" spans="1:3" ht="15">
      <c r="A1507" s="81" t="s">
        <v>379</v>
      </c>
      <c r="B1507" s="80" t="s">
        <v>1512</v>
      </c>
      <c r="C1507" s="88" t="s">
        <v>764</v>
      </c>
    </row>
    <row r="1508" spans="1:3" ht="15">
      <c r="A1508" s="81" t="s">
        <v>379</v>
      </c>
      <c r="B1508" s="80" t="s">
        <v>1513</v>
      </c>
      <c r="C1508" s="88" t="s">
        <v>764</v>
      </c>
    </row>
    <row r="1509" spans="1:3" ht="15">
      <c r="A1509" s="81" t="s">
        <v>379</v>
      </c>
      <c r="B1509" s="80" t="s">
        <v>1589</v>
      </c>
      <c r="C1509" s="88" t="s">
        <v>764</v>
      </c>
    </row>
    <row r="1510" spans="1:3" ht="15">
      <c r="A1510" s="81" t="s">
        <v>379</v>
      </c>
      <c r="B1510" s="80" t="s">
        <v>1590</v>
      </c>
      <c r="C1510" s="88" t="s">
        <v>764</v>
      </c>
    </row>
    <row r="1511" spans="1:3" ht="15">
      <c r="A1511" s="81" t="s">
        <v>379</v>
      </c>
      <c r="B1511" s="80" t="s">
        <v>1514</v>
      </c>
      <c r="C1511" s="88" t="s">
        <v>764</v>
      </c>
    </row>
    <row r="1512" spans="1:3" ht="15">
      <c r="A1512" s="81" t="s">
        <v>379</v>
      </c>
      <c r="B1512" s="80" t="s">
        <v>1515</v>
      </c>
      <c r="C1512" s="88" t="s">
        <v>764</v>
      </c>
    </row>
    <row r="1513" spans="1:3" ht="15">
      <c r="A1513" s="81" t="s">
        <v>378</v>
      </c>
      <c r="B1513" s="80" t="s">
        <v>1568</v>
      </c>
      <c r="C1513" s="88" t="s">
        <v>763</v>
      </c>
    </row>
    <row r="1514" spans="1:3" ht="15">
      <c r="A1514" s="81" t="s">
        <v>378</v>
      </c>
      <c r="B1514" s="80" t="s">
        <v>1569</v>
      </c>
      <c r="C1514" s="88" t="s">
        <v>763</v>
      </c>
    </row>
    <row r="1515" spans="1:3" ht="15">
      <c r="A1515" s="81" t="s">
        <v>378</v>
      </c>
      <c r="B1515" s="80" t="s">
        <v>1498</v>
      </c>
      <c r="C1515" s="88" t="s">
        <v>763</v>
      </c>
    </row>
    <row r="1516" spans="1:3" ht="15">
      <c r="A1516" s="81" t="s">
        <v>378</v>
      </c>
      <c r="B1516" s="80" t="s">
        <v>1570</v>
      </c>
      <c r="C1516" s="88" t="s">
        <v>763</v>
      </c>
    </row>
    <row r="1517" spans="1:3" ht="15">
      <c r="A1517" s="81" t="s">
        <v>378</v>
      </c>
      <c r="B1517" s="80" t="s">
        <v>1571</v>
      </c>
      <c r="C1517" s="88" t="s">
        <v>763</v>
      </c>
    </row>
    <row r="1518" spans="1:3" ht="15">
      <c r="A1518" s="81" t="s">
        <v>378</v>
      </c>
      <c r="B1518" s="80" t="s">
        <v>1572</v>
      </c>
      <c r="C1518" s="88" t="s">
        <v>763</v>
      </c>
    </row>
    <row r="1519" spans="1:3" ht="15">
      <c r="A1519" s="81" t="s">
        <v>378</v>
      </c>
      <c r="B1519" s="80">
        <v>21</v>
      </c>
      <c r="C1519" s="88" t="s">
        <v>763</v>
      </c>
    </row>
    <row r="1520" spans="1:3" ht="15">
      <c r="A1520" s="81" t="s">
        <v>378</v>
      </c>
      <c r="B1520" s="80" t="s">
        <v>1491</v>
      </c>
      <c r="C1520" s="88" t="s">
        <v>763</v>
      </c>
    </row>
    <row r="1521" spans="1:3" ht="15">
      <c r="A1521" s="81" t="s">
        <v>378</v>
      </c>
      <c r="B1521" s="80" t="s">
        <v>1499</v>
      </c>
      <c r="C1521" s="88" t="s">
        <v>763</v>
      </c>
    </row>
    <row r="1522" spans="1:3" ht="15">
      <c r="A1522" s="81" t="s">
        <v>378</v>
      </c>
      <c r="B1522" s="80" t="s">
        <v>1500</v>
      </c>
      <c r="C1522" s="88" t="s">
        <v>763</v>
      </c>
    </row>
    <row r="1523" spans="1:3" ht="15">
      <c r="A1523" s="81" t="s">
        <v>378</v>
      </c>
      <c r="B1523" s="80" t="s">
        <v>1501</v>
      </c>
      <c r="C1523" s="88" t="s">
        <v>763</v>
      </c>
    </row>
    <row r="1524" spans="1:3" ht="15">
      <c r="A1524" s="81" t="s">
        <v>378</v>
      </c>
      <c r="B1524" s="80" t="s">
        <v>1502</v>
      </c>
      <c r="C1524" s="88" t="s">
        <v>763</v>
      </c>
    </row>
    <row r="1525" spans="1:3" ht="15">
      <c r="A1525" s="81" t="s">
        <v>378</v>
      </c>
      <c r="B1525" s="80" t="s">
        <v>1573</v>
      </c>
      <c r="C1525" s="88" t="s">
        <v>763</v>
      </c>
    </row>
    <row r="1526" spans="1:3" ht="15">
      <c r="A1526" s="81" t="s">
        <v>378</v>
      </c>
      <c r="B1526" s="80" t="s">
        <v>1574</v>
      </c>
      <c r="C1526" s="88" t="s">
        <v>763</v>
      </c>
    </row>
    <row r="1527" spans="1:3" ht="15">
      <c r="A1527" s="81" t="s">
        <v>378</v>
      </c>
      <c r="B1527" s="80" t="s">
        <v>1575</v>
      </c>
      <c r="C1527" s="88" t="s">
        <v>763</v>
      </c>
    </row>
    <row r="1528" spans="1:3" ht="15">
      <c r="A1528" s="81" t="s">
        <v>378</v>
      </c>
      <c r="B1528" s="80" t="s">
        <v>1504</v>
      </c>
      <c r="C1528" s="88" t="s">
        <v>763</v>
      </c>
    </row>
    <row r="1529" spans="1:3" ht="15">
      <c r="A1529" s="81" t="s">
        <v>378</v>
      </c>
      <c r="B1529" s="80" t="s">
        <v>1576</v>
      </c>
      <c r="C1529" s="88" t="s">
        <v>763</v>
      </c>
    </row>
    <row r="1530" spans="1:3" ht="15">
      <c r="A1530" s="81" t="s">
        <v>378</v>
      </c>
      <c r="B1530" s="80" t="s">
        <v>1577</v>
      </c>
      <c r="C1530" s="88" t="s">
        <v>763</v>
      </c>
    </row>
    <row r="1531" spans="1:3" ht="15">
      <c r="A1531" s="81" t="s">
        <v>378</v>
      </c>
      <c r="B1531" s="80" t="s">
        <v>1578</v>
      </c>
      <c r="C1531" s="88" t="s">
        <v>763</v>
      </c>
    </row>
    <row r="1532" spans="1:3" ht="15">
      <c r="A1532" s="81" t="s">
        <v>378</v>
      </c>
      <c r="B1532" s="80" t="s">
        <v>1579</v>
      </c>
      <c r="C1532" s="88" t="s">
        <v>763</v>
      </c>
    </row>
    <row r="1533" spans="1:3" ht="15">
      <c r="A1533" s="81" t="s">
        <v>378</v>
      </c>
      <c r="B1533" s="80" t="s">
        <v>1580</v>
      </c>
      <c r="C1533" s="88" t="s">
        <v>763</v>
      </c>
    </row>
    <row r="1534" spans="1:3" ht="15">
      <c r="A1534" s="81" t="s">
        <v>378</v>
      </c>
      <c r="B1534" s="80" t="s">
        <v>1581</v>
      </c>
      <c r="C1534" s="88" t="s">
        <v>763</v>
      </c>
    </row>
    <row r="1535" spans="1:3" ht="15">
      <c r="A1535" s="81" t="s">
        <v>378</v>
      </c>
      <c r="B1535" s="80" t="s">
        <v>1582</v>
      </c>
      <c r="C1535" s="88" t="s">
        <v>763</v>
      </c>
    </row>
    <row r="1536" spans="1:3" ht="15">
      <c r="A1536" s="81" t="s">
        <v>378</v>
      </c>
      <c r="B1536" s="80" t="s">
        <v>1583</v>
      </c>
      <c r="C1536" s="88" t="s">
        <v>763</v>
      </c>
    </row>
    <row r="1537" spans="1:3" ht="15">
      <c r="A1537" s="81" t="s">
        <v>378</v>
      </c>
      <c r="B1537" s="80" t="s">
        <v>1584</v>
      </c>
      <c r="C1537" s="88" t="s">
        <v>763</v>
      </c>
    </row>
    <row r="1538" spans="1:3" ht="15">
      <c r="A1538" s="81" t="s">
        <v>378</v>
      </c>
      <c r="B1538" s="80" t="s">
        <v>1585</v>
      </c>
      <c r="C1538" s="88" t="s">
        <v>763</v>
      </c>
    </row>
    <row r="1539" spans="1:3" ht="15">
      <c r="A1539" s="81" t="s">
        <v>378</v>
      </c>
      <c r="B1539" s="80" t="s">
        <v>1586</v>
      </c>
      <c r="C1539" s="88" t="s">
        <v>763</v>
      </c>
    </row>
    <row r="1540" spans="1:3" ht="15">
      <c r="A1540" s="81" t="s">
        <v>378</v>
      </c>
      <c r="B1540" s="80" t="s">
        <v>1492</v>
      </c>
      <c r="C1540" s="88" t="s">
        <v>763</v>
      </c>
    </row>
    <row r="1541" spans="1:3" ht="15">
      <c r="A1541" s="81" t="s">
        <v>378</v>
      </c>
      <c r="B1541" s="80" t="s">
        <v>1587</v>
      </c>
      <c r="C1541" s="88" t="s">
        <v>763</v>
      </c>
    </row>
    <row r="1542" spans="1:3" ht="15">
      <c r="A1542" s="81" t="s">
        <v>378</v>
      </c>
      <c r="B1542" s="80" t="s">
        <v>1588</v>
      </c>
      <c r="C1542" s="88" t="s">
        <v>763</v>
      </c>
    </row>
    <row r="1543" spans="1:3" ht="15">
      <c r="A1543" s="81" t="s">
        <v>378</v>
      </c>
      <c r="B1543" s="80" t="s">
        <v>1512</v>
      </c>
      <c r="C1543" s="88" t="s">
        <v>763</v>
      </c>
    </row>
    <row r="1544" spans="1:3" ht="15">
      <c r="A1544" s="81" t="s">
        <v>378</v>
      </c>
      <c r="B1544" s="80" t="s">
        <v>1513</v>
      </c>
      <c r="C1544" s="88" t="s">
        <v>763</v>
      </c>
    </row>
    <row r="1545" spans="1:3" ht="15">
      <c r="A1545" s="81" t="s">
        <v>378</v>
      </c>
      <c r="B1545" s="80" t="s">
        <v>1589</v>
      </c>
      <c r="C1545" s="88" t="s">
        <v>763</v>
      </c>
    </row>
    <row r="1546" spans="1:3" ht="15">
      <c r="A1546" s="81" t="s">
        <v>378</v>
      </c>
      <c r="B1546" s="80" t="s">
        <v>1590</v>
      </c>
      <c r="C1546" s="88" t="s">
        <v>763</v>
      </c>
    </row>
    <row r="1547" spans="1:3" ht="15">
      <c r="A1547" s="81" t="s">
        <v>378</v>
      </c>
      <c r="B1547" s="80" t="s">
        <v>1514</v>
      </c>
      <c r="C1547" s="88" t="s">
        <v>763</v>
      </c>
    </row>
    <row r="1548" spans="1:3" ht="15">
      <c r="A1548" s="81" t="s">
        <v>378</v>
      </c>
      <c r="B1548" s="80" t="s">
        <v>1515</v>
      </c>
      <c r="C1548" s="88" t="s">
        <v>763</v>
      </c>
    </row>
    <row r="1549" spans="1:3" ht="15">
      <c r="A1549" s="81" t="s">
        <v>377</v>
      </c>
      <c r="B1549" s="80" t="s">
        <v>1568</v>
      </c>
      <c r="C1549" s="88" t="s">
        <v>762</v>
      </c>
    </row>
    <row r="1550" spans="1:3" ht="15">
      <c r="A1550" s="81" t="s">
        <v>377</v>
      </c>
      <c r="B1550" s="80" t="s">
        <v>1569</v>
      </c>
      <c r="C1550" s="88" t="s">
        <v>762</v>
      </c>
    </row>
    <row r="1551" spans="1:3" ht="15">
      <c r="A1551" s="81" t="s">
        <v>377</v>
      </c>
      <c r="B1551" s="80" t="s">
        <v>1498</v>
      </c>
      <c r="C1551" s="88" t="s">
        <v>762</v>
      </c>
    </row>
    <row r="1552" spans="1:3" ht="15">
      <c r="A1552" s="81" t="s">
        <v>377</v>
      </c>
      <c r="B1552" s="80" t="s">
        <v>1570</v>
      </c>
      <c r="C1552" s="88" t="s">
        <v>762</v>
      </c>
    </row>
    <row r="1553" spans="1:3" ht="15">
      <c r="A1553" s="81" t="s">
        <v>377</v>
      </c>
      <c r="B1553" s="80" t="s">
        <v>1571</v>
      </c>
      <c r="C1553" s="88" t="s">
        <v>762</v>
      </c>
    </row>
    <row r="1554" spans="1:3" ht="15">
      <c r="A1554" s="81" t="s">
        <v>377</v>
      </c>
      <c r="B1554" s="80" t="s">
        <v>1572</v>
      </c>
      <c r="C1554" s="88" t="s">
        <v>762</v>
      </c>
    </row>
    <row r="1555" spans="1:3" ht="15">
      <c r="A1555" s="81" t="s">
        <v>377</v>
      </c>
      <c r="B1555" s="80">
        <v>21</v>
      </c>
      <c r="C1555" s="88" t="s">
        <v>762</v>
      </c>
    </row>
    <row r="1556" spans="1:3" ht="15">
      <c r="A1556" s="81" t="s">
        <v>377</v>
      </c>
      <c r="B1556" s="80" t="s">
        <v>1491</v>
      </c>
      <c r="C1556" s="88" t="s">
        <v>762</v>
      </c>
    </row>
    <row r="1557" spans="1:3" ht="15">
      <c r="A1557" s="81" t="s">
        <v>377</v>
      </c>
      <c r="B1557" s="80" t="s">
        <v>1499</v>
      </c>
      <c r="C1557" s="88" t="s">
        <v>762</v>
      </c>
    </row>
    <row r="1558" spans="1:3" ht="15">
      <c r="A1558" s="81" t="s">
        <v>377</v>
      </c>
      <c r="B1558" s="80" t="s">
        <v>1500</v>
      </c>
      <c r="C1558" s="88" t="s">
        <v>762</v>
      </c>
    </row>
    <row r="1559" spans="1:3" ht="15">
      <c r="A1559" s="81" t="s">
        <v>377</v>
      </c>
      <c r="B1559" s="80" t="s">
        <v>1501</v>
      </c>
      <c r="C1559" s="88" t="s">
        <v>762</v>
      </c>
    </row>
    <row r="1560" spans="1:3" ht="15">
      <c r="A1560" s="81" t="s">
        <v>377</v>
      </c>
      <c r="B1560" s="80" t="s">
        <v>1502</v>
      </c>
      <c r="C1560" s="88" t="s">
        <v>762</v>
      </c>
    </row>
    <row r="1561" spans="1:3" ht="15">
      <c r="A1561" s="81" t="s">
        <v>377</v>
      </c>
      <c r="B1561" s="80" t="s">
        <v>1573</v>
      </c>
      <c r="C1561" s="88" t="s">
        <v>762</v>
      </c>
    </row>
    <row r="1562" spans="1:3" ht="15">
      <c r="A1562" s="81" t="s">
        <v>377</v>
      </c>
      <c r="B1562" s="80" t="s">
        <v>1574</v>
      </c>
      <c r="C1562" s="88" t="s">
        <v>762</v>
      </c>
    </row>
    <row r="1563" spans="1:3" ht="15">
      <c r="A1563" s="81" t="s">
        <v>377</v>
      </c>
      <c r="B1563" s="80" t="s">
        <v>1575</v>
      </c>
      <c r="C1563" s="88" t="s">
        <v>762</v>
      </c>
    </row>
    <row r="1564" spans="1:3" ht="15">
      <c r="A1564" s="81" t="s">
        <v>377</v>
      </c>
      <c r="B1564" s="80" t="s">
        <v>1504</v>
      </c>
      <c r="C1564" s="88" t="s">
        <v>762</v>
      </c>
    </row>
    <row r="1565" spans="1:3" ht="15">
      <c r="A1565" s="81" t="s">
        <v>377</v>
      </c>
      <c r="B1565" s="80" t="s">
        <v>1576</v>
      </c>
      <c r="C1565" s="88" t="s">
        <v>762</v>
      </c>
    </row>
    <row r="1566" spans="1:3" ht="15">
      <c r="A1566" s="81" t="s">
        <v>377</v>
      </c>
      <c r="B1566" s="80" t="s">
        <v>1577</v>
      </c>
      <c r="C1566" s="88" t="s">
        <v>762</v>
      </c>
    </row>
    <row r="1567" spans="1:3" ht="15">
      <c r="A1567" s="81" t="s">
        <v>377</v>
      </c>
      <c r="B1567" s="80" t="s">
        <v>1578</v>
      </c>
      <c r="C1567" s="88" t="s">
        <v>762</v>
      </c>
    </row>
    <row r="1568" spans="1:3" ht="15">
      <c r="A1568" s="81" t="s">
        <v>377</v>
      </c>
      <c r="B1568" s="80" t="s">
        <v>1579</v>
      </c>
      <c r="C1568" s="88" t="s">
        <v>762</v>
      </c>
    </row>
    <row r="1569" spans="1:3" ht="15">
      <c r="A1569" s="81" t="s">
        <v>377</v>
      </c>
      <c r="B1569" s="80" t="s">
        <v>1580</v>
      </c>
      <c r="C1569" s="88" t="s">
        <v>762</v>
      </c>
    </row>
    <row r="1570" spans="1:3" ht="15">
      <c r="A1570" s="81" t="s">
        <v>377</v>
      </c>
      <c r="B1570" s="80" t="s">
        <v>1581</v>
      </c>
      <c r="C1570" s="88" t="s">
        <v>762</v>
      </c>
    </row>
    <row r="1571" spans="1:3" ht="15">
      <c r="A1571" s="81" t="s">
        <v>377</v>
      </c>
      <c r="B1571" s="80" t="s">
        <v>1582</v>
      </c>
      <c r="C1571" s="88" t="s">
        <v>762</v>
      </c>
    </row>
    <row r="1572" spans="1:3" ht="15">
      <c r="A1572" s="81" t="s">
        <v>377</v>
      </c>
      <c r="B1572" s="80" t="s">
        <v>1583</v>
      </c>
      <c r="C1572" s="88" t="s">
        <v>762</v>
      </c>
    </row>
    <row r="1573" spans="1:3" ht="15">
      <c r="A1573" s="81" t="s">
        <v>377</v>
      </c>
      <c r="B1573" s="80" t="s">
        <v>1584</v>
      </c>
      <c r="C1573" s="88" t="s">
        <v>762</v>
      </c>
    </row>
    <row r="1574" spans="1:3" ht="15">
      <c r="A1574" s="81" t="s">
        <v>377</v>
      </c>
      <c r="B1574" s="80" t="s">
        <v>1585</v>
      </c>
      <c r="C1574" s="88" t="s">
        <v>762</v>
      </c>
    </row>
    <row r="1575" spans="1:3" ht="15">
      <c r="A1575" s="81" t="s">
        <v>377</v>
      </c>
      <c r="B1575" s="80" t="s">
        <v>1586</v>
      </c>
      <c r="C1575" s="88" t="s">
        <v>762</v>
      </c>
    </row>
    <row r="1576" spans="1:3" ht="15">
      <c r="A1576" s="81" t="s">
        <v>377</v>
      </c>
      <c r="B1576" s="80" t="s">
        <v>1492</v>
      </c>
      <c r="C1576" s="88" t="s">
        <v>762</v>
      </c>
    </row>
    <row r="1577" spans="1:3" ht="15">
      <c r="A1577" s="81" t="s">
        <v>377</v>
      </c>
      <c r="B1577" s="80" t="s">
        <v>1587</v>
      </c>
      <c r="C1577" s="88" t="s">
        <v>762</v>
      </c>
    </row>
    <row r="1578" spans="1:3" ht="15">
      <c r="A1578" s="81" t="s">
        <v>377</v>
      </c>
      <c r="B1578" s="80" t="s">
        <v>1588</v>
      </c>
      <c r="C1578" s="88" t="s">
        <v>762</v>
      </c>
    </row>
    <row r="1579" spans="1:3" ht="15">
      <c r="A1579" s="81" t="s">
        <v>377</v>
      </c>
      <c r="B1579" s="80" t="s">
        <v>1512</v>
      </c>
      <c r="C1579" s="88" t="s">
        <v>762</v>
      </c>
    </row>
    <row r="1580" spans="1:3" ht="15">
      <c r="A1580" s="81" t="s">
        <v>377</v>
      </c>
      <c r="B1580" s="80" t="s">
        <v>1513</v>
      </c>
      <c r="C1580" s="88" t="s">
        <v>762</v>
      </c>
    </row>
    <row r="1581" spans="1:3" ht="15">
      <c r="A1581" s="81" t="s">
        <v>377</v>
      </c>
      <c r="B1581" s="80" t="s">
        <v>1589</v>
      </c>
      <c r="C1581" s="88" t="s">
        <v>762</v>
      </c>
    </row>
    <row r="1582" spans="1:3" ht="15">
      <c r="A1582" s="81" t="s">
        <v>377</v>
      </c>
      <c r="B1582" s="80" t="s">
        <v>1590</v>
      </c>
      <c r="C1582" s="88" t="s">
        <v>762</v>
      </c>
    </row>
    <row r="1583" spans="1:3" ht="15">
      <c r="A1583" s="81" t="s">
        <v>377</v>
      </c>
      <c r="B1583" s="80" t="s">
        <v>1514</v>
      </c>
      <c r="C1583" s="88" t="s">
        <v>762</v>
      </c>
    </row>
    <row r="1584" spans="1:3" ht="15">
      <c r="A1584" s="81" t="s">
        <v>377</v>
      </c>
      <c r="B1584" s="80" t="s">
        <v>1515</v>
      </c>
      <c r="C1584" s="88" t="s">
        <v>762</v>
      </c>
    </row>
    <row r="1585" spans="1:3" ht="15">
      <c r="A1585" s="81" t="s">
        <v>376</v>
      </c>
      <c r="B1585" s="80" t="s">
        <v>1568</v>
      </c>
      <c r="C1585" s="88" t="s">
        <v>761</v>
      </c>
    </row>
    <row r="1586" spans="1:3" ht="15">
      <c r="A1586" s="81" t="s">
        <v>376</v>
      </c>
      <c r="B1586" s="80" t="s">
        <v>1569</v>
      </c>
      <c r="C1586" s="88" t="s">
        <v>761</v>
      </c>
    </row>
    <row r="1587" spans="1:3" ht="15">
      <c r="A1587" s="81" t="s">
        <v>376</v>
      </c>
      <c r="B1587" s="80" t="s">
        <v>1498</v>
      </c>
      <c r="C1587" s="88" t="s">
        <v>761</v>
      </c>
    </row>
    <row r="1588" spans="1:3" ht="15">
      <c r="A1588" s="81" t="s">
        <v>376</v>
      </c>
      <c r="B1588" s="80" t="s">
        <v>1570</v>
      </c>
      <c r="C1588" s="88" t="s">
        <v>761</v>
      </c>
    </row>
    <row r="1589" spans="1:3" ht="15">
      <c r="A1589" s="81" t="s">
        <v>376</v>
      </c>
      <c r="B1589" s="80" t="s">
        <v>1571</v>
      </c>
      <c r="C1589" s="88" t="s">
        <v>761</v>
      </c>
    </row>
    <row r="1590" spans="1:3" ht="15">
      <c r="A1590" s="81" t="s">
        <v>376</v>
      </c>
      <c r="B1590" s="80" t="s">
        <v>1572</v>
      </c>
      <c r="C1590" s="88" t="s">
        <v>761</v>
      </c>
    </row>
    <row r="1591" spans="1:3" ht="15">
      <c r="A1591" s="81" t="s">
        <v>376</v>
      </c>
      <c r="B1591" s="80">
        <v>21</v>
      </c>
      <c r="C1591" s="88" t="s">
        <v>761</v>
      </c>
    </row>
    <row r="1592" spans="1:3" ht="15">
      <c r="A1592" s="81" t="s">
        <v>376</v>
      </c>
      <c r="B1592" s="80" t="s">
        <v>1491</v>
      </c>
      <c r="C1592" s="88" t="s">
        <v>761</v>
      </c>
    </row>
    <row r="1593" spans="1:3" ht="15">
      <c r="A1593" s="81" t="s">
        <v>376</v>
      </c>
      <c r="B1593" s="80" t="s">
        <v>1499</v>
      </c>
      <c r="C1593" s="88" t="s">
        <v>761</v>
      </c>
    </row>
    <row r="1594" spans="1:3" ht="15">
      <c r="A1594" s="81" t="s">
        <v>376</v>
      </c>
      <c r="B1594" s="80" t="s">
        <v>1500</v>
      </c>
      <c r="C1594" s="88" t="s">
        <v>761</v>
      </c>
    </row>
    <row r="1595" spans="1:3" ht="15">
      <c r="A1595" s="81" t="s">
        <v>376</v>
      </c>
      <c r="B1595" s="80" t="s">
        <v>1501</v>
      </c>
      <c r="C1595" s="88" t="s">
        <v>761</v>
      </c>
    </row>
    <row r="1596" spans="1:3" ht="15">
      <c r="A1596" s="81" t="s">
        <v>376</v>
      </c>
      <c r="B1596" s="80" t="s">
        <v>1502</v>
      </c>
      <c r="C1596" s="88" t="s">
        <v>761</v>
      </c>
    </row>
    <row r="1597" spans="1:3" ht="15">
      <c r="A1597" s="81" t="s">
        <v>376</v>
      </c>
      <c r="B1597" s="80" t="s">
        <v>1573</v>
      </c>
      <c r="C1597" s="88" t="s">
        <v>761</v>
      </c>
    </row>
    <row r="1598" spans="1:3" ht="15">
      <c r="A1598" s="81" t="s">
        <v>376</v>
      </c>
      <c r="B1598" s="80" t="s">
        <v>1574</v>
      </c>
      <c r="C1598" s="88" t="s">
        <v>761</v>
      </c>
    </row>
    <row r="1599" spans="1:3" ht="15">
      <c r="A1599" s="81" t="s">
        <v>376</v>
      </c>
      <c r="B1599" s="80" t="s">
        <v>1575</v>
      </c>
      <c r="C1599" s="88" t="s">
        <v>761</v>
      </c>
    </row>
    <row r="1600" spans="1:3" ht="15">
      <c r="A1600" s="81" t="s">
        <v>376</v>
      </c>
      <c r="B1600" s="80" t="s">
        <v>1504</v>
      </c>
      <c r="C1600" s="88" t="s">
        <v>761</v>
      </c>
    </row>
    <row r="1601" spans="1:3" ht="15">
      <c r="A1601" s="81" t="s">
        <v>376</v>
      </c>
      <c r="B1601" s="80" t="s">
        <v>1576</v>
      </c>
      <c r="C1601" s="88" t="s">
        <v>761</v>
      </c>
    </row>
    <row r="1602" spans="1:3" ht="15">
      <c r="A1602" s="81" t="s">
        <v>376</v>
      </c>
      <c r="B1602" s="80" t="s">
        <v>1577</v>
      </c>
      <c r="C1602" s="88" t="s">
        <v>761</v>
      </c>
    </row>
    <row r="1603" spans="1:3" ht="15">
      <c r="A1603" s="81" t="s">
        <v>376</v>
      </c>
      <c r="B1603" s="80" t="s">
        <v>1578</v>
      </c>
      <c r="C1603" s="88" t="s">
        <v>761</v>
      </c>
    </row>
    <row r="1604" spans="1:3" ht="15">
      <c r="A1604" s="81" t="s">
        <v>376</v>
      </c>
      <c r="B1604" s="80" t="s">
        <v>1579</v>
      </c>
      <c r="C1604" s="88" t="s">
        <v>761</v>
      </c>
    </row>
    <row r="1605" spans="1:3" ht="15">
      <c r="A1605" s="81" t="s">
        <v>376</v>
      </c>
      <c r="B1605" s="80" t="s">
        <v>1580</v>
      </c>
      <c r="C1605" s="88" t="s">
        <v>761</v>
      </c>
    </row>
    <row r="1606" spans="1:3" ht="15">
      <c r="A1606" s="81" t="s">
        <v>376</v>
      </c>
      <c r="B1606" s="80" t="s">
        <v>1581</v>
      </c>
      <c r="C1606" s="88" t="s">
        <v>761</v>
      </c>
    </row>
    <row r="1607" spans="1:3" ht="15">
      <c r="A1607" s="81" t="s">
        <v>376</v>
      </c>
      <c r="B1607" s="80" t="s">
        <v>1582</v>
      </c>
      <c r="C1607" s="88" t="s">
        <v>761</v>
      </c>
    </row>
    <row r="1608" spans="1:3" ht="15">
      <c r="A1608" s="81" t="s">
        <v>376</v>
      </c>
      <c r="B1608" s="80" t="s">
        <v>1583</v>
      </c>
      <c r="C1608" s="88" t="s">
        <v>761</v>
      </c>
    </row>
    <row r="1609" spans="1:3" ht="15">
      <c r="A1609" s="81" t="s">
        <v>376</v>
      </c>
      <c r="B1609" s="80" t="s">
        <v>1584</v>
      </c>
      <c r="C1609" s="88" t="s">
        <v>761</v>
      </c>
    </row>
    <row r="1610" spans="1:3" ht="15">
      <c r="A1610" s="81" t="s">
        <v>376</v>
      </c>
      <c r="B1610" s="80" t="s">
        <v>1585</v>
      </c>
      <c r="C1610" s="88" t="s">
        <v>761</v>
      </c>
    </row>
    <row r="1611" spans="1:3" ht="15">
      <c r="A1611" s="81" t="s">
        <v>376</v>
      </c>
      <c r="B1611" s="80" t="s">
        <v>1586</v>
      </c>
      <c r="C1611" s="88" t="s">
        <v>761</v>
      </c>
    </row>
    <row r="1612" spans="1:3" ht="15">
      <c r="A1612" s="81" t="s">
        <v>376</v>
      </c>
      <c r="B1612" s="80" t="s">
        <v>1492</v>
      </c>
      <c r="C1612" s="88" t="s">
        <v>761</v>
      </c>
    </row>
    <row r="1613" spans="1:3" ht="15">
      <c r="A1613" s="81" t="s">
        <v>376</v>
      </c>
      <c r="B1613" s="80" t="s">
        <v>1587</v>
      </c>
      <c r="C1613" s="88" t="s">
        <v>761</v>
      </c>
    </row>
    <row r="1614" spans="1:3" ht="15">
      <c r="A1614" s="81" t="s">
        <v>376</v>
      </c>
      <c r="B1614" s="80" t="s">
        <v>1588</v>
      </c>
      <c r="C1614" s="88" t="s">
        <v>761</v>
      </c>
    </row>
    <row r="1615" spans="1:3" ht="15">
      <c r="A1615" s="81" t="s">
        <v>376</v>
      </c>
      <c r="B1615" s="80" t="s">
        <v>1512</v>
      </c>
      <c r="C1615" s="88" t="s">
        <v>761</v>
      </c>
    </row>
    <row r="1616" spans="1:3" ht="15">
      <c r="A1616" s="81" t="s">
        <v>376</v>
      </c>
      <c r="B1616" s="80" t="s">
        <v>1513</v>
      </c>
      <c r="C1616" s="88" t="s">
        <v>761</v>
      </c>
    </row>
    <row r="1617" spans="1:3" ht="15">
      <c r="A1617" s="81" t="s">
        <v>376</v>
      </c>
      <c r="B1617" s="80" t="s">
        <v>1589</v>
      </c>
      <c r="C1617" s="88" t="s">
        <v>761</v>
      </c>
    </row>
    <row r="1618" spans="1:3" ht="15">
      <c r="A1618" s="81" t="s">
        <v>376</v>
      </c>
      <c r="B1618" s="80" t="s">
        <v>1590</v>
      </c>
      <c r="C1618" s="88" t="s">
        <v>761</v>
      </c>
    </row>
    <row r="1619" spans="1:3" ht="15">
      <c r="A1619" s="81" t="s">
        <v>376</v>
      </c>
      <c r="B1619" s="80" t="s">
        <v>1514</v>
      </c>
      <c r="C1619" s="88" t="s">
        <v>761</v>
      </c>
    </row>
    <row r="1620" spans="1:3" ht="15">
      <c r="A1620" s="81" t="s">
        <v>376</v>
      </c>
      <c r="B1620" s="80" t="s">
        <v>1515</v>
      </c>
      <c r="C1620" s="88" t="s">
        <v>761</v>
      </c>
    </row>
    <row r="1621" spans="1:3" ht="15">
      <c r="A1621" s="81" t="s">
        <v>375</v>
      </c>
      <c r="B1621" s="80" t="s">
        <v>1568</v>
      </c>
      <c r="C1621" s="88" t="s">
        <v>760</v>
      </c>
    </row>
    <row r="1622" spans="1:3" ht="15">
      <c r="A1622" s="81" t="s">
        <v>375</v>
      </c>
      <c r="B1622" s="80" t="s">
        <v>1569</v>
      </c>
      <c r="C1622" s="88" t="s">
        <v>760</v>
      </c>
    </row>
    <row r="1623" spans="1:3" ht="15">
      <c r="A1623" s="81" t="s">
        <v>375</v>
      </c>
      <c r="B1623" s="80" t="s">
        <v>1498</v>
      </c>
      <c r="C1623" s="88" t="s">
        <v>760</v>
      </c>
    </row>
    <row r="1624" spans="1:3" ht="15">
      <c r="A1624" s="81" t="s">
        <v>375</v>
      </c>
      <c r="B1624" s="80" t="s">
        <v>1570</v>
      </c>
      <c r="C1624" s="88" t="s">
        <v>760</v>
      </c>
    </row>
    <row r="1625" spans="1:3" ht="15">
      <c r="A1625" s="81" t="s">
        <v>375</v>
      </c>
      <c r="B1625" s="80" t="s">
        <v>1571</v>
      </c>
      <c r="C1625" s="88" t="s">
        <v>760</v>
      </c>
    </row>
    <row r="1626" spans="1:3" ht="15">
      <c r="A1626" s="81" t="s">
        <v>375</v>
      </c>
      <c r="B1626" s="80" t="s">
        <v>1572</v>
      </c>
      <c r="C1626" s="88" t="s">
        <v>760</v>
      </c>
    </row>
    <row r="1627" spans="1:3" ht="15">
      <c r="A1627" s="81" t="s">
        <v>375</v>
      </c>
      <c r="B1627" s="80">
        <v>21</v>
      </c>
      <c r="C1627" s="88" t="s">
        <v>760</v>
      </c>
    </row>
    <row r="1628" spans="1:3" ht="15">
      <c r="A1628" s="81" t="s">
        <v>375</v>
      </c>
      <c r="B1628" s="80" t="s">
        <v>1491</v>
      </c>
      <c r="C1628" s="88" t="s">
        <v>760</v>
      </c>
    </row>
    <row r="1629" spans="1:3" ht="15">
      <c r="A1629" s="81" t="s">
        <v>375</v>
      </c>
      <c r="B1629" s="80" t="s">
        <v>1499</v>
      </c>
      <c r="C1629" s="88" t="s">
        <v>760</v>
      </c>
    </row>
    <row r="1630" spans="1:3" ht="15">
      <c r="A1630" s="81" t="s">
        <v>375</v>
      </c>
      <c r="B1630" s="80" t="s">
        <v>1500</v>
      </c>
      <c r="C1630" s="88" t="s">
        <v>760</v>
      </c>
    </row>
    <row r="1631" spans="1:3" ht="15">
      <c r="A1631" s="81" t="s">
        <v>375</v>
      </c>
      <c r="B1631" s="80" t="s">
        <v>1501</v>
      </c>
      <c r="C1631" s="88" t="s">
        <v>760</v>
      </c>
    </row>
    <row r="1632" spans="1:3" ht="15">
      <c r="A1632" s="81" t="s">
        <v>375</v>
      </c>
      <c r="B1632" s="80" t="s">
        <v>1502</v>
      </c>
      <c r="C1632" s="88" t="s">
        <v>760</v>
      </c>
    </row>
    <row r="1633" spans="1:3" ht="15">
      <c r="A1633" s="81" t="s">
        <v>375</v>
      </c>
      <c r="B1633" s="80" t="s">
        <v>1573</v>
      </c>
      <c r="C1633" s="88" t="s">
        <v>760</v>
      </c>
    </row>
    <row r="1634" spans="1:3" ht="15">
      <c r="A1634" s="81" t="s">
        <v>375</v>
      </c>
      <c r="B1634" s="80" t="s">
        <v>1574</v>
      </c>
      <c r="C1634" s="88" t="s">
        <v>760</v>
      </c>
    </row>
    <row r="1635" spans="1:3" ht="15">
      <c r="A1635" s="81" t="s">
        <v>375</v>
      </c>
      <c r="B1635" s="80" t="s">
        <v>1575</v>
      </c>
      <c r="C1635" s="88" t="s">
        <v>760</v>
      </c>
    </row>
    <row r="1636" spans="1:3" ht="15">
      <c r="A1636" s="81" t="s">
        <v>375</v>
      </c>
      <c r="B1636" s="80" t="s">
        <v>1504</v>
      </c>
      <c r="C1636" s="88" t="s">
        <v>760</v>
      </c>
    </row>
    <row r="1637" spans="1:3" ht="15">
      <c r="A1637" s="81" t="s">
        <v>375</v>
      </c>
      <c r="B1637" s="80" t="s">
        <v>1576</v>
      </c>
      <c r="C1637" s="88" t="s">
        <v>760</v>
      </c>
    </row>
    <row r="1638" spans="1:3" ht="15">
      <c r="A1638" s="81" t="s">
        <v>375</v>
      </c>
      <c r="B1638" s="80" t="s">
        <v>1577</v>
      </c>
      <c r="C1638" s="88" t="s">
        <v>760</v>
      </c>
    </row>
    <row r="1639" spans="1:3" ht="15">
      <c r="A1639" s="81" t="s">
        <v>375</v>
      </c>
      <c r="B1639" s="80" t="s">
        <v>1578</v>
      </c>
      <c r="C1639" s="88" t="s">
        <v>760</v>
      </c>
    </row>
    <row r="1640" spans="1:3" ht="15">
      <c r="A1640" s="81" t="s">
        <v>375</v>
      </c>
      <c r="B1640" s="80" t="s">
        <v>1579</v>
      </c>
      <c r="C1640" s="88" t="s">
        <v>760</v>
      </c>
    </row>
    <row r="1641" spans="1:3" ht="15">
      <c r="A1641" s="81" t="s">
        <v>375</v>
      </c>
      <c r="B1641" s="80" t="s">
        <v>1580</v>
      </c>
      <c r="C1641" s="88" t="s">
        <v>760</v>
      </c>
    </row>
    <row r="1642" spans="1:3" ht="15">
      <c r="A1642" s="81" t="s">
        <v>375</v>
      </c>
      <c r="B1642" s="80" t="s">
        <v>1581</v>
      </c>
      <c r="C1642" s="88" t="s">
        <v>760</v>
      </c>
    </row>
    <row r="1643" spans="1:3" ht="15">
      <c r="A1643" s="81" t="s">
        <v>375</v>
      </c>
      <c r="B1643" s="80" t="s">
        <v>1582</v>
      </c>
      <c r="C1643" s="88" t="s">
        <v>760</v>
      </c>
    </row>
    <row r="1644" spans="1:3" ht="15">
      <c r="A1644" s="81" t="s">
        <v>375</v>
      </c>
      <c r="B1644" s="80" t="s">
        <v>1583</v>
      </c>
      <c r="C1644" s="88" t="s">
        <v>760</v>
      </c>
    </row>
    <row r="1645" spans="1:3" ht="15">
      <c r="A1645" s="81" t="s">
        <v>375</v>
      </c>
      <c r="B1645" s="80" t="s">
        <v>1584</v>
      </c>
      <c r="C1645" s="88" t="s">
        <v>760</v>
      </c>
    </row>
    <row r="1646" spans="1:3" ht="15">
      <c r="A1646" s="81" t="s">
        <v>375</v>
      </c>
      <c r="B1646" s="80" t="s">
        <v>1585</v>
      </c>
      <c r="C1646" s="88" t="s">
        <v>760</v>
      </c>
    </row>
    <row r="1647" spans="1:3" ht="15">
      <c r="A1647" s="81" t="s">
        <v>375</v>
      </c>
      <c r="B1647" s="80" t="s">
        <v>1586</v>
      </c>
      <c r="C1647" s="88" t="s">
        <v>760</v>
      </c>
    </row>
    <row r="1648" spans="1:3" ht="15">
      <c r="A1648" s="81" t="s">
        <v>375</v>
      </c>
      <c r="B1648" s="80" t="s">
        <v>1492</v>
      </c>
      <c r="C1648" s="88" t="s">
        <v>760</v>
      </c>
    </row>
    <row r="1649" spans="1:3" ht="15">
      <c r="A1649" s="81" t="s">
        <v>375</v>
      </c>
      <c r="B1649" s="80" t="s">
        <v>1587</v>
      </c>
      <c r="C1649" s="88" t="s">
        <v>760</v>
      </c>
    </row>
    <row r="1650" spans="1:3" ht="15">
      <c r="A1650" s="81" t="s">
        <v>375</v>
      </c>
      <c r="B1650" s="80" t="s">
        <v>1588</v>
      </c>
      <c r="C1650" s="88" t="s">
        <v>760</v>
      </c>
    </row>
    <row r="1651" spans="1:3" ht="15">
      <c r="A1651" s="81" t="s">
        <v>375</v>
      </c>
      <c r="B1651" s="80" t="s">
        <v>1512</v>
      </c>
      <c r="C1651" s="88" t="s">
        <v>760</v>
      </c>
    </row>
    <row r="1652" spans="1:3" ht="15">
      <c r="A1652" s="81" t="s">
        <v>375</v>
      </c>
      <c r="B1652" s="80" t="s">
        <v>1513</v>
      </c>
      <c r="C1652" s="88" t="s">
        <v>760</v>
      </c>
    </row>
    <row r="1653" spans="1:3" ht="15">
      <c r="A1653" s="81" t="s">
        <v>375</v>
      </c>
      <c r="B1653" s="80" t="s">
        <v>1589</v>
      </c>
      <c r="C1653" s="88" t="s">
        <v>760</v>
      </c>
    </row>
    <row r="1654" spans="1:3" ht="15">
      <c r="A1654" s="81" t="s">
        <v>375</v>
      </c>
      <c r="B1654" s="80" t="s">
        <v>1590</v>
      </c>
      <c r="C1654" s="88" t="s">
        <v>760</v>
      </c>
    </row>
    <row r="1655" spans="1:3" ht="15">
      <c r="A1655" s="81" t="s">
        <v>375</v>
      </c>
      <c r="B1655" s="80" t="s">
        <v>1514</v>
      </c>
      <c r="C1655" s="88" t="s">
        <v>760</v>
      </c>
    </row>
    <row r="1656" spans="1:3" ht="15">
      <c r="A1656" s="81" t="s">
        <v>375</v>
      </c>
      <c r="B1656" s="80" t="s">
        <v>1515</v>
      </c>
      <c r="C1656" s="88" t="s">
        <v>760</v>
      </c>
    </row>
    <row r="1657" spans="1:3" ht="15">
      <c r="A1657" s="81" t="s">
        <v>374</v>
      </c>
      <c r="B1657" s="80" t="s">
        <v>1568</v>
      </c>
      <c r="C1657" s="88" t="s">
        <v>759</v>
      </c>
    </row>
    <row r="1658" spans="1:3" ht="15">
      <c r="A1658" s="81" t="s">
        <v>374</v>
      </c>
      <c r="B1658" s="80" t="s">
        <v>1569</v>
      </c>
      <c r="C1658" s="88" t="s">
        <v>759</v>
      </c>
    </row>
    <row r="1659" spans="1:3" ht="15">
      <c r="A1659" s="81" t="s">
        <v>374</v>
      </c>
      <c r="B1659" s="80" t="s">
        <v>1498</v>
      </c>
      <c r="C1659" s="88" t="s">
        <v>759</v>
      </c>
    </row>
    <row r="1660" spans="1:3" ht="15">
      <c r="A1660" s="81" t="s">
        <v>374</v>
      </c>
      <c r="B1660" s="80" t="s">
        <v>1570</v>
      </c>
      <c r="C1660" s="88" t="s">
        <v>759</v>
      </c>
    </row>
    <row r="1661" spans="1:3" ht="15">
      <c r="A1661" s="81" t="s">
        <v>374</v>
      </c>
      <c r="B1661" s="80" t="s">
        <v>1571</v>
      </c>
      <c r="C1661" s="88" t="s">
        <v>759</v>
      </c>
    </row>
    <row r="1662" spans="1:3" ht="15">
      <c r="A1662" s="81" t="s">
        <v>374</v>
      </c>
      <c r="B1662" s="80" t="s">
        <v>1572</v>
      </c>
      <c r="C1662" s="88" t="s">
        <v>759</v>
      </c>
    </row>
    <row r="1663" spans="1:3" ht="15">
      <c r="A1663" s="81" t="s">
        <v>374</v>
      </c>
      <c r="B1663" s="80">
        <v>21</v>
      </c>
      <c r="C1663" s="88" t="s">
        <v>759</v>
      </c>
    </row>
    <row r="1664" spans="1:3" ht="15">
      <c r="A1664" s="81" t="s">
        <v>374</v>
      </c>
      <c r="B1664" s="80" t="s">
        <v>1491</v>
      </c>
      <c r="C1664" s="88" t="s">
        <v>759</v>
      </c>
    </row>
    <row r="1665" spans="1:3" ht="15">
      <c r="A1665" s="81" t="s">
        <v>374</v>
      </c>
      <c r="B1665" s="80" t="s">
        <v>1499</v>
      </c>
      <c r="C1665" s="88" t="s">
        <v>759</v>
      </c>
    </row>
    <row r="1666" spans="1:3" ht="15">
      <c r="A1666" s="81" t="s">
        <v>374</v>
      </c>
      <c r="B1666" s="80" t="s">
        <v>1500</v>
      </c>
      <c r="C1666" s="88" t="s">
        <v>759</v>
      </c>
    </row>
    <row r="1667" spans="1:3" ht="15">
      <c r="A1667" s="81" t="s">
        <v>374</v>
      </c>
      <c r="B1667" s="80" t="s">
        <v>1501</v>
      </c>
      <c r="C1667" s="88" t="s">
        <v>759</v>
      </c>
    </row>
    <row r="1668" spans="1:3" ht="15">
      <c r="A1668" s="81" t="s">
        <v>374</v>
      </c>
      <c r="B1668" s="80" t="s">
        <v>1502</v>
      </c>
      <c r="C1668" s="88" t="s">
        <v>759</v>
      </c>
    </row>
    <row r="1669" spans="1:3" ht="15">
      <c r="A1669" s="81" t="s">
        <v>374</v>
      </c>
      <c r="B1669" s="80" t="s">
        <v>1573</v>
      </c>
      <c r="C1669" s="88" t="s">
        <v>759</v>
      </c>
    </row>
    <row r="1670" spans="1:3" ht="15">
      <c r="A1670" s="81" t="s">
        <v>374</v>
      </c>
      <c r="B1670" s="80" t="s">
        <v>1574</v>
      </c>
      <c r="C1670" s="88" t="s">
        <v>759</v>
      </c>
    </row>
    <row r="1671" spans="1:3" ht="15">
      <c r="A1671" s="81" t="s">
        <v>374</v>
      </c>
      <c r="B1671" s="80" t="s">
        <v>1575</v>
      </c>
      <c r="C1671" s="88" t="s">
        <v>759</v>
      </c>
    </row>
    <row r="1672" spans="1:3" ht="15">
      <c r="A1672" s="81" t="s">
        <v>374</v>
      </c>
      <c r="B1672" s="80" t="s">
        <v>1504</v>
      </c>
      <c r="C1672" s="88" t="s">
        <v>759</v>
      </c>
    </row>
    <row r="1673" spans="1:3" ht="15">
      <c r="A1673" s="81" t="s">
        <v>374</v>
      </c>
      <c r="B1673" s="80" t="s">
        <v>1576</v>
      </c>
      <c r="C1673" s="88" t="s">
        <v>759</v>
      </c>
    </row>
    <row r="1674" spans="1:3" ht="15">
      <c r="A1674" s="81" t="s">
        <v>374</v>
      </c>
      <c r="B1674" s="80" t="s">
        <v>1577</v>
      </c>
      <c r="C1674" s="88" t="s">
        <v>759</v>
      </c>
    </row>
    <row r="1675" spans="1:3" ht="15">
      <c r="A1675" s="81" t="s">
        <v>374</v>
      </c>
      <c r="B1675" s="80" t="s">
        <v>1578</v>
      </c>
      <c r="C1675" s="88" t="s">
        <v>759</v>
      </c>
    </row>
    <row r="1676" spans="1:3" ht="15">
      <c r="A1676" s="81" t="s">
        <v>374</v>
      </c>
      <c r="B1676" s="80" t="s">
        <v>1579</v>
      </c>
      <c r="C1676" s="88" t="s">
        <v>759</v>
      </c>
    </row>
    <row r="1677" spans="1:3" ht="15">
      <c r="A1677" s="81" t="s">
        <v>374</v>
      </c>
      <c r="B1677" s="80" t="s">
        <v>1580</v>
      </c>
      <c r="C1677" s="88" t="s">
        <v>759</v>
      </c>
    </row>
    <row r="1678" spans="1:3" ht="15">
      <c r="A1678" s="81" t="s">
        <v>374</v>
      </c>
      <c r="B1678" s="80" t="s">
        <v>1581</v>
      </c>
      <c r="C1678" s="88" t="s">
        <v>759</v>
      </c>
    </row>
    <row r="1679" spans="1:3" ht="15">
      <c r="A1679" s="81" t="s">
        <v>374</v>
      </c>
      <c r="B1679" s="80" t="s">
        <v>1582</v>
      </c>
      <c r="C1679" s="88" t="s">
        <v>759</v>
      </c>
    </row>
    <row r="1680" spans="1:3" ht="15">
      <c r="A1680" s="81" t="s">
        <v>374</v>
      </c>
      <c r="B1680" s="80" t="s">
        <v>1583</v>
      </c>
      <c r="C1680" s="88" t="s">
        <v>759</v>
      </c>
    </row>
    <row r="1681" spans="1:3" ht="15">
      <c r="A1681" s="81" t="s">
        <v>374</v>
      </c>
      <c r="B1681" s="80" t="s">
        <v>1584</v>
      </c>
      <c r="C1681" s="88" t="s">
        <v>759</v>
      </c>
    </row>
    <row r="1682" spans="1:3" ht="15">
      <c r="A1682" s="81" t="s">
        <v>374</v>
      </c>
      <c r="B1682" s="80" t="s">
        <v>1585</v>
      </c>
      <c r="C1682" s="88" t="s">
        <v>759</v>
      </c>
    </row>
    <row r="1683" spans="1:3" ht="15">
      <c r="A1683" s="81" t="s">
        <v>374</v>
      </c>
      <c r="B1683" s="80" t="s">
        <v>1586</v>
      </c>
      <c r="C1683" s="88" t="s">
        <v>759</v>
      </c>
    </row>
    <row r="1684" spans="1:3" ht="15">
      <c r="A1684" s="81" t="s">
        <v>374</v>
      </c>
      <c r="B1684" s="80" t="s">
        <v>1492</v>
      </c>
      <c r="C1684" s="88" t="s">
        <v>759</v>
      </c>
    </row>
    <row r="1685" spans="1:3" ht="15">
      <c r="A1685" s="81" t="s">
        <v>374</v>
      </c>
      <c r="B1685" s="80" t="s">
        <v>1587</v>
      </c>
      <c r="C1685" s="88" t="s">
        <v>759</v>
      </c>
    </row>
    <row r="1686" spans="1:3" ht="15">
      <c r="A1686" s="81" t="s">
        <v>374</v>
      </c>
      <c r="B1686" s="80" t="s">
        <v>1588</v>
      </c>
      <c r="C1686" s="88" t="s">
        <v>759</v>
      </c>
    </row>
    <row r="1687" spans="1:3" ht="15">
      <c r="A1687" s="81" t="s">
        <v>374</v>
      </c>
      <c r="B1687" s="80" t="s">
        <v>1512</v>
      </c>
      <c r="C1687" s="88" t="s">
        <v>759</v>
      </c>
    </row>
    <row r="1688" spans="1:3" ht="15">
      <c r="A1688" s="81" t="s">
        <v>374</v>
      </c>
      <c r="B1688" s="80" t="s">
        <v>1513</v>
      </c>
      <c r="C1688" s="88" t="s">
        <v>759</v>
      </c>
    </row>
    <row r="1689" spans="1:3" ht="15">
      <c r="A1689" s="81" t="s">
        <v>374</v>
      </c>
      <c r="B1689" s="80" t="s">
        <v>1589</v>
      </c>
      <c r="C1689" s="88" t="s">
        <v>759</v>
      </c>
    </row>
    <row r="1690" spans="1:3" ht="15">
      <c r="A1690" s="81" t="s">
        <v>374</v>
      </c>
      <c r="B1690" s="80" t="s">
        <v>1590</v>
      </c>
      <c r="C1690" s="88" t="s">
        <v>759</v>
      </c>
    </row>
    <row r="1691" spans="1:3" ht="15">
      <c r="A1691" s="81" t="s">
        <v>374</v>
      </c>
      <c r="B1691" s="80" t="s">
        <v>1514</v>
      </c>
      <c r="C1691" s="88" t="s">
        <v>759</v>
      </c>
    </row>
    <row r="1692" spans="1:3" ht="15">
      <c r="A1692" s="81" t="s">
        <v>374</v>
      </c>
      <c r="B1692" s="80" t="s">
        <v>1515</v>
      </c>
      <c r="C1692" s="88" t="s">
        <v>759</v>
      </c>
    </row>
    <row r="1693" spans="1:3" ht="15">
      <c r="A1693" s="81" t="s">
        <v>373</v>
      </c>
      <c r="B1693" s="80" t="s">
        <v>1568</v>
      </c>
      <c r="C1693" s="88" t="s">
        <v>758</v>
      </c>
    </row>
    <row r="1694" spans="1:3" ht="15">
      <c r="A1694" s="81" t="s">
        <v>373</v>
      </c>
      <c r="B1694" s="80" t="s">
        <v>1569</v>
      </c>
      <c r="C1694" s="88" t="s">
        <v>758</v>
      </c>
    </row>
    <row r="1695" spans="1:3" ht="15">
      <c r="A1695" s="81" t="s">
        <v>373</v>
      </c>
      <c r="B1695" s="80" t="s">
        <v>1498</v>
      </c>
      <c r="C1695" s="88" t="s">
        <v>758</v>
      </c>
    </row>
    <row r="1696" spans="1:3" ht="15">
      <c r="A1696" s="81" t="s">
        <v>373</v>
      </c>
      <c r="B1696" s="80" t="s">
        <v>1570</v>
      </c>
      <c r="C1696" s="88" t="s">
        <v>758</v>
      </c>
    </row>
    <row r="1697" spans="1:3" ht="15">
      <c r="A1697" s="81" t="s">
        <v>373</v>
      </c>
      <c r="B1697" s="80" t="s">
        <v>1571</v>
      </c>
      <c r="C1697" s="88" t="s">
        <v>758</v>
      </c>
    </row>
    <row r="1698" spans="1:3" ht="15">
      <c r="A1698" s="81" t="s">
        <v>373</v>
      </c>
      <c r="B1698" s="80" t="s">
        <v>1572</v>
      </c>
      <c r="C1698" s="88" t="s">
        <v>758</v>
      </c>
    </row>
    <row r="1699" spans="1:3" ht="15">
      <c r="A1699" s="81" t="s">
        <v>373</v>
      </c>
      <c r="B1699" s="80">
        <v>21</v>
      </c>
      <c r="C1699" s="88" t="s">
        <v>758</v>
      </c>
    </row>
    <row r="1700" spans="1:3" ht="15">
      <c r="A1700" s="81" t="s">
        <v>373</v>
      </c>
      <c r="B1700" s="80" t="s">
        <v>1491</v>
      </c>
      <c r="C1700" s="88" t="s">
        <v>758</v>
      </c>
    </row>
    <row r="1701" spans="1:3" ht="15">
      <c r="A1701" s="81" t="s">
        <v>373</v>
      </c>
      <c r="B1701" s="80" t="s">
        <v>1499</v>
      </c>
      <c r="C1701" s="88" t="s">
        <v>758</v>
      </c>
    </row>
    <row r="1702" spans="1:3" ht="15">
      <c r="A1702" s="81" t="s">
        <v>373</v>
      </c>
      <c r="B1702" s="80" t="s">
        <v>1500</v>
      </c>
      <c r="C1702" s="88" t="s">
        <v>758</v>
      </c>
    </row>
    <row r="1703" spans="1:3" ht="15">
      <c r="A1703" s="81" t="s">
        <v>373</v>
      </c>
      <c r="B1703" s="80" t="s">
        <v>1501</v>
      </c>
      <c r="C1703" s="88" t="s">
        <v>758</v>
      </c>
    </row>
    <row r="1704" spans="1:3" ht="15">
      <c r="A1704" s="81" t="s">
        <v>373</v>
      </c>
      <c r="B1704" s="80" t="s">
        <v>1502</v>
      </c>
      <c r="C1704" s="88" t="s">
        <v>758</v>
      </c>
    </row>
    <row r="1705" spans="1:3" ht="15">
      <c r="A1705" s="81" t="s">
        <v>373</v>
      </c>
      <c r="B1705" s="80" t="s">
        <v>1573</v>
      </c>
      <c r="C1705" s="88" t="s">
        <v>758</v>
      </c>
    </row>
    <row r="1706" spans="1:3" ht="15">
      <c r="A1706" s="81" t="s">
        <v>373</v>
      </c>
      <c r="B1706" s="80" t="s">
        <v>1574</v>
      </c>
      <c r="C1706" s="88" t="s">
        <v>758</v>
      </c>
    </row>
    <row r="1707" spans="1:3" ht="15">
      <c r="A1707" s="81" t="s">
        <v>373</v>
      </c>
      <c r="B1707" s="80" t="s">
        <v>1575</v>
      </c>
      <c r="C1707" s="88" t="s">
        <v>758</v>
      </c>
    </row>
    <row r="1708" spans="1:3" ht="15">
      <c r="A1708" s="81" t="s">
        <v>373</v>
      </c>
      <c r="B1708" s="80" t="s">
        <v>1504</v>
      </c>
      <c r="C1708" s="88" t="s">
        <v>758</v>
      </c>
    </row>
    <row r="1709" spans="1:3" ht="15">
      <c r="A1709" s="81" t="s">
        <v>373</v>
      </c>
      <c r="B1709" s="80" t="s">
        <v>1576</v>
      </c>
      <c r="C1709" s="88" t="s">
        <v>758</v>
      </c>
    </row>
    <row r="1710" spans="1:3" ht="15">
      <c r="A1710" s="81" t="s">
        <v>373</v>
      </c>
      <c r="B1710" s="80" t="s">
        <v>1577</v>
      </c>
      <c r="C1710" s="88" t="s">
        <v>758</v>
      </c>
    </row>
    <row r="1711" spans="1:3" ht="15">
      <c r="A1711" s="81" t="s">
        <v>373</v>
      </c>
      <c r="B1711" s="80" t="s">
        <v>1578</v>
      </c>
      <c r="C1711" s="88" t="s">
        <v>758</v>
      </c>
    </row>
    <row r="1712" spans="1:3" ht="15">
      <c r="A1712" s="81" t="s">
        <v>373</v>
      </c>
      <c r="B1712" s="80" t="s">
        <v>1579</v>
      </c>
      <c r="C1712" s="88" t="s">
        <v>758</v>
      </c>
    </row>
    <row r="1713" spans="1:3" ht="15">
      <c r="A1713" s="81" t="s">
        <v>373</v>
      </c>
      <c r="B1713" s="80" t="s">
        <v>1580</v>
      </c>
      <c r="C1713" s="88" t="s">
        <v>758</v>
      </c>
    </row>
    <row r="1714" spans="1:3" ht="15">
      <c r="A1714" s="81" t="s">
        <v>373</v>
      </c>
      <c r="B1714" s="80" t="s">
        <v>1581</v>
      </c>
      <c r="C1714" s="88" t="s">
        <v>758</v>
      </c>
    </row>
    <row r="1715" spans="1:3" ht="15">
      <c r="A1715" s="81" t="s">
        <v>373</v>
      </c>
      <c r="B1715" s="80" t="s">
        <v>1582</v>
      </c>
      <c r="C1715" s="88" t="s">
        <v>758</v>
      </c>
    </row>
    <row r="1716" spans="1:3" ht="15">
      <c r="A1716" s="81" t="s">
        <v>373</v>
      </c>
      <c r="B1716" s="80" t="s">
        <v>1583</v>
      </c>
      <c r="C1716" s="88" t="s">
        <v>758</v>
      </c>
    </row>
    <row r="1717" spans="1:3" ht="15">
      <c r="A1717" s="81" t="s">
        <v>373</v>
      </c>
      <c r="B1717" s="80" t="s">
        <v>1584</v>
      </c>
      <c r="C1717" s="88" t="s">
        <v>758</v>
      </c>
    </row>
    <row r="1718" spans="1:3" ht="15">
      <c r="A1718" s="81" t="s">
        <v>373</v>
      </c>
      <c r="B1718" s="80" t="s">
        <v>1585</v>
      </c>
      <c r="C1718" s="88" t="s">
        <v>758</v>
      </c>
    </row>
    <row r="1719" spans="1:3" ht="15">
      <c r="A1719" s="81" t="s">
        <v>373</v>
      </c>
      <c r="B1719" s="80" t="s">
        <v>1586</v>
      </c>
      <c r="C1719" s="88" t="s">
        <v>758</v>
      </c>
    </row>
    <row r="1720" spans="1:3" ht="15">
      <c r="A1720" s="81" t="s">
        <v>373</v>
      </c>
      <c r="B1720" s="80" t="s">
        <v>1492</v>
      </c>
      <c r="C1720" s="88" t="s">
        <v>758</v>
      </c>
    </row>
    <row r="1721" spans="1:3" ht="15">
      <c r="A1721" s="81" t="s">
        <v>373</v>
      </c>
      <c r="B1721" s="80" t="s">
        <v>1587</v>
      </c>
      <c r="C1721" s="88" t="s">
        <v>758</v>
      </c>
    </row>
    <row r="1722" spans="1:3" ht="15">
      <c r="A1722" s="81" t="s">
        <v>373</v>
      </c>
      <c r="B1722" s="80" t="s">
        <v>1588</v>
      </c>
      <c r="C1722" s="88" t="s">
        <v>758</v>
      </c>
    </row>
    <row r="1723" spans="1:3" ht="15">
      <c r="A1723" s="81" t="s">
        <v>373</v>
      </c>
      <c r="B1723" s="80" t="s">
        <v>1512</v>
      </c>
      <c r="C1723" s="88" t="s">
        <v>758</v>
      </c>
    </row>
    <row r="1724" spans="1:3" ht="15">
      <c r="A1724" s="81" t="s">
        <v>373</v>
      </c>
      <c r="B1724" s="80" t="s">
        <v>1513</v>
      </c>
      <c r="C1724" s="88" t="s">
        <v>758</v>
      </c>
    </row>
    <row r="1725" spans="1:3" ht="15">
      <c r="A1725" s="81" t="s">
        <v>373</v>
      </c>
      <c r="B1725" s="80" t="s">
        <v>1589</v>
      </c>
      <c r="C1725" s="88" t="s">
        <v>758</v>
      </c>
    </row>
    <row r="1726" spans="1:3" ht="15">
      <c r="A1726" s="81" t="s">
        <v>373</v>
      </c>
      <c r="B1726" s="80" t="s">
        <v>1590</v>
      </c>
      <c r="C1726" s="88" t="s">
        <v>758</v>
      </c>
    </row>
    <row r="1727" spans="1:3" ht="15">
      <c r="A1727" s="81" t="s">
        <v>373</v>
      </c>
      <c r="B1727" s="80" t="s">
        <v>1514</v>
      </c>
      <c r="C1727" s="88" t="s">
        <v>758</v>
      </c>
    </row>
    <row r="1728" spans="1:3" ht="15">
      <c r="A1728" s="81" t="s">
        <v>373</v>
      </c>
      <c r="B1728" s="80" t="s">
        <v>1515</v>
      </c>
      <c r="C1728" s="88" t="s">
        <v>758</v>
      </c>
    </row>
    <row r="1729" spans="1:3" ht="15">
      <c r="A1729" s="81" t="s">
        <v>372</v>
      </c>
      <c r="B1729" s="80" t="s">
        <v>1568</v>
      </c>
      <c r="C1729" s="88" t="s">
        <v>757</v>
      </c>
    </row>
    <row r="1730" spans="1:3" ht="15">
      <c r="A1730" s="81" t="s">
        <v>372</v>
      </c>
      <c r="B1730" s="80" t="s">
        <v>1569</v>
      </c>
      <c r="C1730" s="88" t="s">
        <v>757</v>
      </c>
    </row>
    <row r="1731" spans="1:3" ht="15">
      <c r="A1731" s="81" t="s">
        <v>372</v>
      </c>
      <c r="B1731" s="80" t="s">
        <v>1498</v>
      </c>
      <c r="C1731" s="88" t="s">
        <v>757</v>
      </c>
    </row>
    <row r="1732" spans="1:3" ht="15">
      <c r="A1732" s="81" t="s">
        <v>372</v>
      </c>
      <c r="B1732" s="80" t="s">
        <v>1570</v>
      </c>
      <c r="C1732" s="88" t="s">
        <v>757</v>
      </c>
    </row>
    <row r="1733" spans="1:3" ht="15">
      <c r="A1733" s="81" t="s">
        <v>372</v>
      </c>
      <c r="B1733" s="80" t="s">
        <v>1571</v>
      </c>
      <c r="C1733" s="88" t="s">
        <v>757</v>
      </c>
    </row>
    <row r="1734" spans="1:3" ht="15">
      <c r="A1734" s="81" t="s">
        <v>372</v>
      </c>
      <c r="B1734" s="80" t="s">
        <v>1572</v>
      </c>
      <c r="C1734" s="88" t="s">
        <v>757</v>
      </c>
    </row>
    <row r="1735" spans="1:3" ht="15">
      <c r="A1735" s="81" t="s">
        <v>372</v>
      </c>
      <c r="B1735" s="80">
        <v>21</v>
      </c>
      <c r="C1735" s="88" t="s">
        <v>757</v>
      </c>
    </row>
    <row r="1736" spans="1:3" ht="15">
      <c r="A1736" s="81" t="s">
        <v>372</v>
      </c>
      <c r="B1736" s="80" t="s">
        <v>1491</v>
      </c>
      <c r="C1736" s="88" t="s">
        <v>757</v>
      </c>
    </row>
    <row r="1737" spans="1:3" ht="15">
      <c r="A1737" s="81" t="s">
        <v>372</v>
      </c>
      <c r="B1737" s="80" t="s">
        <v>1499</v>
      </c>
      <c r="C1737" s="88" t="s">
        <v>757</v>
      </c>
    </row>
    <row r="1738" spans="1:3" ht="15">
      <c r="A1738" s="81" t="s">
        <v>372</v>
      </c>
      <c r="B1738" s="80" t="s">
        <v>1500</v>
      </c>
      <c r="C1738" s="88" t="s">
        <v>757</v>
      </c>
    </row>
    <row r="1739" spans="1:3" ht="15">
      <c r="A1739" s="81" t="s">
        <v>372</v>
      </c>
      <c r="B1739" s="80" t="s">
        <v>1501</v>
      </c>
      <c r="C1739" s="88" t="s">
        <v>757</v>
      </c>
    </row>
    <row r="1740" spans="1:3" ht="15">
      <c r="A1740" s="81" t="s">
        <v>372</v>
      </c>
      <c r="B1740" s="80" t="s">
        <v>1502</v>
      </c>
      <c r="C1740" s="88" t="s">
        <v>757</v>
      </c>
    </row>
    <row r="1741" spans="1:3" ht="15">
      <c r="A1741" s="81" t="s">
        <v>372</v>
      </c>
      <c r="B1741" s="80" t="s">
        <v>1573</v>
      </c>
      <c r="C1741" s="88" t="s">
        <v>757</v>
      </c>
    </row>
    <row r="1742" spans="1:3" ht="15">
      <c r="A1742" s="81" t="s">
        <v>372</v>
      </c>
      <c r="B1742" s="80" t="s">
        <v>1574</v>
      </c>
      <c r="C1742" s="88" t="s">
        <v>757</v>
      </c>
    </row>
    <row r="1743" spans="1:3" ht="15">
      <c r="A1743" s="81" t="s">
        <v>372</v>
      </c>
      <c r="B1743" s="80" t="s">
        <v>1575</v>
      </c>
      <c r="C1743" s="88" t="s">
        <v>757</v>
      </c>
    </row>
    <row r="1744" spans="1:3" ht="15">
      <c r="A1744" s="81" t="s">
        <v>372</v>
      </c>
      <c r="B1744" s="80" t="s">
        <v>1504</v>
      </c>
      <c r="C1744" s="88" t="s">
        <v>757</v>
      </c>
    </row>
    <row r="1745" spans="1:3" ht="15">
      <c r="A1745" s="81" t="s">
        <v>372</v>
      </c>
      <c r="B1745" s="80" t="s">
        <v>1576</v>
      </c>
      <c r="C1745" s="88" t="s">
        <v>757</v>
      </c>
    </row>
    <row r="1746" spans="1:3" ht="15">
      <c r="A1746" s="81" t="s">
        <v>372</v>
      </c>
      <c r="B1746" s="80" t="s">
        <v>1577</v>
      </c>
      <c r="C1746" s="88" t="s">
        <v>757</v>
      </c>
    </row>
    <row r="1747" spans="1:3" ht="15">
      <c r="A1747" s="81" t="s">
        <v>372</v>
      </c>
      <c r="B1747" s="80" t="s">
        <v>1578</v>
      </c>
      <c r="C1747" s="88" t="s">
        <v>757</v>
      </c>
    </row>
    <row r="1748" spans="1:3" ht="15">
      <c r="A1748" s="81" t="s">
        <v>372</v>
      </c>
      <c r="B1748" s="80" t="s">
        <v>1579</v>
      </c>
      <c r="C1748" s="88" t="s">
        <v>757</v>
      </c>
    </row>
    <row r="1749" spans="1:3" ht="15">
      <c r="A1749" s="81" t="s">
        <v>372</v>
      </c>
      <c r="B1749" s="80" t="s">
        <v>1580</v>
      </c>
      <c r="C1749" s="88" t="s">
        <v>757</v>
      </c>
    </row>
    <row r="1750" spans="1:3" ht="15">
      <c r="A1750" s="81" t="s">
        <v>372</v>
      </c>
      <c r="B1750" s="80" t="s">
        <v>1581</v>
      </c>
      <c r="C1750" s="88" t="s">
        <v>757</v>
      </c>
    </row>
    <row r="1751" spans="1:3" ht="15">
      <c r="A1751" s="81" t="s">
        <v>372</v>
      </c>
      <c r="B1751" s="80" t="s">
        <v>1582</v>
      </c>
      <c r="C1751" s="88" t="s">
        <v>757</v>
      </c>
    </row>
    <row r="1752" spans="1:3" ht="15">
      <c r="A1752" s="81" t="s">
        <v>372</v>
      </c>
      <c r="B1752" s="80" t="s">
        <v>1583</v>
      </c>
      <c r="C1752" s="88" t="s">
        <v>757</v>
      </c>
    </row>
    <row r="1753" spans="1:3" ht="15">
      <c r="A1753" s="81" t="s">
        <v>372</v>
      </c>
      <c r="B1753" s="80" t="s">
        <v>1584</v>
      </c>
      <c r="C1753" s="88" t="s">
        <v>757</v>
      </c>
    </row>
    <row r="1754" spans="1:3" ht="15">
      <c r="A1754" s="81" t="s">
        <v>372</v>
      </c>
      <c r="B1754" s="80" t="s">
        <v>1585</v>
      </c>
      <c r="C1754" s="88" t="s">
        <v>757</v>
      </c>
    </row>
    <row r="1755" spans="1:3" ht="15">
      <c r="A1755" s="81" t="s">
        <v>372</v>
      </c>
      <c r="B1755" s="80" t="s">
        <v>1586</v>
      </c>
      <c r="C1755" s="88" t="s">
        <v>757</v>
      </c>
    </row>
    <row r="1756" spans="1:3" ht="15">
      <c r="A1756" s="81" t="s">
        <v>372</v>
      </c>
      <c r="B1756" s="80" t="s">
        <v>1492</v>
      </c>
      <c r="C1756" s="88" t="s">
        <v>757</v>
      </c>
    </row>
    <row r="1757" spans="1:3" ht="15">
      <c r="A1757" s="81" t="s">
        <v>372</v>
      </c>
      <c r="B1757" s="80" t="s">
        <v>1587</v>
      </c>
      <c r="C1757" s="88" t="s">
        <v>757</v>
      </c>
    </row>
    <row r="1758" spans="1:3" ht="15">
      <c r="A1758" s="81" t="s">
        <v>372</v>
      </c>
      <c r="B1758" s="80" t="s">
        <v>1588</v>
      </c>
      <c r="C1758" s="88" t="s">
        <v>757</v>
      </c>
    </row>
    <row r="1759" spans="1:3" ht="15">
      <c r="A1759" s="81" t="s">
        <v>372</v>
      </c>
      <c r="B1759" s="80" t="s">
        <v>1512</v>
      </c>
      <c r="C1759" s="88" t="s">
        <v>757</v>
      </c>
    </row>
    <row r="1760" spans="1:3" ht="15">
      <c r="A1760" s="81" t="s">
        <v>372</v>
      </c>
      <c r="B1760" s="80" t="s">
        <v>1513</v>
      </c>
      <c r="C1760" s="88" t="s">
        <v>757</v>
      </c>
    </row>
    <row r="1761" spans="1:3" ht="15">
      <c r="A1761" s="81" t="s">
        <v>372</v>
      </c>
      <c r="B1761" s="80" t="s">
        <v>1589</v>
      </c>
      <c r="C1761" s="88" t="s">
        <v>757</v>
      </c>
    </row>
    <row r="1762" spans="1:3" ht="15">
      <c r="A1762" s="81" t="s">
        <v>372</v>
      </c>
      <c r="B1762" s="80" t="s">
        <v>1590</v>
      </c>
      <c r="C1762" s="88" t="s">
        <v>757</v>
      </c>
    </row>
    <row r="1763" spans="1:3" ht="15">
      <c r="A1763" s="81" t="s">
        <v>372</v>
      </c>
      <c r="B1763" s="80" t="s">
        <v>1514</v>
      </c>
      <c r="C1763" s="88" t="s">
        <v>757</v>
      </c>
    </row>
    <row r="1764" spans="1:3" ht="15">
      <c r="A1764" s="81" t="s">
        <v>372</v>
      </c>
      <c r="B1764" s="80" t="s">
        <v>1515</v>
      </c>
      <c r="C1764" s="88" t="s">
        <v>757</v>
      </c>
    </row>
    <row r="1765" spans="1:3" ht="15">
      <c r="A1765" s="81" t="s">
        <v>371</v>
      </c>
      <c r="B1765" s="80" t="s">
        <v>1568</v>
      </c>
      <c r="C1765" s="88" t="s">
        <v>756</v>
      </c>
    </row>
    <row r="1766" spans="1:3" ht="15">
      <c r="A1766" s="81" t="s">
        <v>371</v>
      </c>
      <c r="B1766" s="80" t="s">
        <v>1569</v>
      </c>
      <c r="C1766" s="88" t="s">
        <v>756</v>
      </c>
    </row>
    <row r="1767" spans="1:3" ht="15">
      <c r="A1767" s="81" t="s">
        <v>371</v>
      </c>
      <c r="B1767" s="80" t="s">
        <v>1498</v>
      </c>
      <c r="C1767" s="88" t="s">
        <v>756</v>
      </c>
    </row>
    <row r="1768" spans="1:3" ht="15">
      <c r="A1768" s="81" t="s">
        <v>371</v>
      </c>
      <c r="B1768" s="80" t="s">
        <v>1570</v>
      </c>
      <c r="C1768" s="88" t="s">
        <v>756</v>
      </c>
    </row>
    <row r="1769" spans="1:3" ht="15">
      <c r="A1769" s="81" t="s">
        <v>371</v>
      </c>
      <c r="B1769" s="80" t="s">
        <v>1571</v>
      </c>
      <c r="C1769" s="88" t="s">
        <v>756</v>
      </c>
    </row>
    <row r="1770" spans="1:3" ht="15">
      <c r="A1770" s="81" t="s">
        <v>371</v>
      </c>
      <c r="B1770" s="80" t="s">
        <v>1572</v>
      </c>
      <c r="C1770" s="88" t="s">
        <v>756</v>
      </c>
    </row>
    <row r="1771" spans="1:3" ht="15">
      <c r="A1771" s="81" t="s">
        <v>371</v>
      </c>
      <c r="B1771" s="80">
        <v>21</v>
      </c>
      <c r="C1771" s="88" t="s">
        <v>756</v>
      </c>
    </row>
    <row r="1772" spans="1:3" ht="15">
      <c r="A1772" s="81" t="s">
        <v>371</v>
      </c>
      <c r="B1772" s="80" t="s">
        <v>1491</v>
      </c>
      <c r="C1772" s="88" t="s">
        <v>756</v>
      </c>
    </row>
    <row r="1773" spans="1:3" ht="15">
      <c r="A1773" s="81" t="s">
        <v>371</v>
      </c>
      <c r="B1773" s="80" t="s">
        <v>1499</v>
      </c>
      <c r="C1773" s="88" t="s">
        <v>756</v>
      </c>
    </row>
    <row r="1774" spans="1:3" ht="15">
      <c r="A1774" s="81" t="s">
        <v>371</v>
      </c>
      <c r="B1774" s="80" t="s">
        <v>1500</v>
      </c>
      <c r="C1774" s="88" t="s">
        <v>756</v>
      </c>
    </row>
    <row r="1775" spans="1:3" ht="15">
      <c r="A1775" s="81" t="s">
        <v>371</v>
      </c>
      <c r="B1775" s="80" t="s">
        <v>1501</v>
      </c>
      <c r="C1775" s="88" t="s">
        <v>756</v>
      </c>
    </row>
    <row r="1776" spans="1:3" ht="15">
      <c r="A1776" s="81" t="s">
        <v>371</v>
      </c>
      <c r="B1776" s="80" t="s">
        <v>1502</v>
      </c>
      <c r="C1776" s="88" t="s">
        <v>756</v>
      </c>
    </row>
    <row r="1777" spans="1:3" ht="15">
      <c r="A1777" s="81" t="s">
        <v>371</v>
      </c>
      <c r="B1777" s="80" t="s">
        <v>1573</v>
      </c>
      <c r="C1777" s="88" t="s">
        <v>756</v>
      </c>
    </row>
    <row r="1778" spans="1:3" ht="15">
      <c r="A1778" s="81" t="s">
        <v>371</v>
      </c>
      <c r="B1778" s="80" t="s">
        <v>1574</v>
      </c>
      <c r="C1778" s="88" t="s">
        <v>756</v>
      </c>
    </row>
    <row r="1779" spans="1:3" ht="15">
      <c r="A1779" s="81" t="s">
        <v>371</v>
      </c>
      <c r="B1779" s="80" t="s">
        <v>1575</v>
      </c>
      <c r="C1779" s="88" t="s">
        <v>756</v>
      </c>
    </row>
    <row r="1780" spans="1:3" ht="15">
      <c r="A1780" s="81" t="s">
        <v>371</v>
      </c>
      <c r="B1780" s="80" t="s">
        <v>1504</v>
      </c>
      <c r="C1780" s="88" t="s">
        <v>756</v>
      </c>
    </row>
    <row r="1781" spans="1:3" ht="15">
      <c r="A1781" s="81" t="s">
        <v>371</v>
      </c>
      <c r="B1781" s="80" t="s">
        <v>1576</v>
      </c>
      <c r="C1781" s="88" t="s">
        <v>756</v>
      </c>
    </row>
    <row r="1782" spans="1:3" ht="15">
      <c r="A1782" s="81" t="s">
        <v>371</v>
      </c>
      <c r="B1782" s="80" t="s">
        <v>1577</v>
      </c>
      <c r="C1782" s="88" t="s">
        <v>756</v>
      </c>
    </row>
    <row r="1783" spans="1:3" ht="15">
      <c r="A1783" s="81" t="s">
        <v>371</v>
      </c>
      <c r="B1783" s="80" t="s">
        <v>1578</v>
      </c>
      <c r="C1783" s="88" t="s">
        <v>756</v>
      </c>
    </row>
    <row r="1784" spans="1:3" ht="15">
      <c r="A1784" s="81" t="s">
        <v>371</v>
      </c>
      <c r="B1784" s="80" t="s">
        <v>1579</v>
      </c>
      <c r="C1784" s="88" t="s">
        <v>756</v>
      </c>
    </row>
    <row r="1785" spans="1:3" ht="15">
      <c r="A1785" s="81" t="s">
        <v>371</v>
      </c>
      <c r="B1785" s="80" t="s">
        <v>1580</v>
      </c>
      <c r="C1785" s="88" t="s">
        <v>756</v>
      </c>
    </row>
    <row r="1786" spans="1:3" ht="15">
      <c r="A1786" s="81" t="s">
        <v>371</v>
      </c>
      <c r="B1786" s="80" t="s">
        <v>1581</v>
      </c>
      <c r="C1786" s="88" t="s">
        <v>756</v>
      </c>
    </row>
    <row r="1787" spans="1:3" ht="15">
      <c r="A1787" s="81" t="s">
        <v>371</v>
      </c>
      <c r="B1787" s="80" t="s">
        <v>1582</v>
      </c>
      <c r="C1787" s="88" t="s">
        <v>756</v>
      </c>
    </row>
    <row r="1788" spans="1:3" ht="15">
      <c r="A1788" s="81" t="s">
        <v>371</v>
      </c>
      <c r="B1788" s="80" t="s">
        <v>1583</v>
      </c>
      <c r="C1788" s="88" t="s">
        <v>756</v>
      </c>
    </row>
    <row r="1789" spans="1:3" ht="15">
      <c r="A1789" s="81" t="s">
        <v>371</v>
      </c>
      <c r="B1789" s="80" t="s">
        <v>1584</v>
      </c>
      <c r="C1789" s="88" t="s">
        <v>756</v>
      </c>
    </row>
    <row r="1790" spans="1:3" ht="15">
      <c r="A1790" s="81" t="s">
        <v>371</v>
      </c>
      <c r="B1790" s="80" t="s">
        <v>1585</v>
      </c>
      <c r="C1790" s="88" t="s">
        <v>756</v>
      </c>
    </row>
    <row r="1791" spans="1:3" ht="15">
      <c r="A1791" s="81" t="s">
        <v>371</v>
      </c>
      <c r="B1791" s="80" t="s">
        <v>1586</v>
      </c>
      <c r="C1791" s="88" t="s">
        <v>756</v>
      </c>
    </row>
    <row r="1792" spans="1:3" ht="15">
      <c r="A1792" s="81" t="s">
        <v>371</v>
      </c>
      <c r="B1792" s="80" t="s">
        <v>1492</v>
      </c>
      <c r="C1792" s="88" t="s">
        <v>756</v>
      </c>
    </row>
    <row r="1793" spans="1:3" ht="15">
      <c r="A1793" s="81" t="s">
        <v>371</v>
      </c>
      <c r="B1793" s="80" t="s">
        <v>1587</v>
      </c>
      <c r="C1793" s="88" t="s">
        <v>756</v>
      </c>
    </row>
    <row r="1794" spans="1:3" ht="15">
      <c r="A1794" s="81" t="s">
        <v>371</v>
      </c>
      <c r="B1794" s="80" t="s">
        <v>1588</v>
      </c>
      <c r="C1794" s="88" t="s">
        <v>756</v>
      </c>
    </row>
    <row r="1795" spans="1:3" ht="15">
      <c r="A1795" s="81" t="s">
        <v>371</v>
      </c>
      <c r="B1795" s="80" t="s">
        <v>1512</v>
      </c>
      <c r="C1795" s="88" t="s">
        <v>756</v>
      </c>
    </row>
    <row r="1796" spans="1:3" ht="15">
      <c r="A1796" s="81" t="s">
        <v>371</v>
      </c>
      <c r="B1796" s="80" t="s">
        <v>1513</v>
      </c>
      <c r="C1796" s="88" t="s">
        <v>756</v>
      </c>
    </row>
    <row r="1797" spans="1:3" ht="15">
      <c r="A1797" s="81" t="s">
        <v>371</v>
      </c>
      <c r="B1797" s="80" t="s">
        <v>1589</v>
      </c>
      <c r="C1797" s="88" t="s">
        <v>756</v>
      </c>
    </row>
    <row r="1798" spans="1:3" ht="15">
      <c r="A1798" s="81" t="s">
        <v>371</v>
      </c>
      <c r="B1798" s="80" t="s">
        <v>1590</v>
      </c>
      <c r="C1798" s="88" t="s">
        <v>756</v>
      </c>
    </row>
    <row r="1799" spans="1:3" ht="15">
      <c r="A1799" s="81" t="s">
        <v>371</v>
      </c>
      <c r="B1799" s="80" t="s">
        <v>1514</v>
      </c>
      <c r="C1799" s="88" t="s">
        <v>756</v>
      </c>
    </row>
    <row r="1800" spans="1:3" ht="15">
      <c r="A1800" s="81" t="s">
        <v>371</v>
      </c>
      <c r="B1800" s="80" t="s">
        <v>1515</v>
      </c>
      <c r="C1800" s="88" t="s">
        <v>756</v>
      </c>
    </row>
    <row r="1801" spans="1:3" ht="15">
      <c r="A1801" s="81" t="s">
        <v>370</v>
      </c>
      <c r="B1801" s="80" t="s">
        <v>1568</v>
      </c>
      <c r="C1801" s="88" t="s">
        <v>755</v>
      </c>
    </row>
    <row r="1802" spans="1:3" ht="15">
      <c r="A1802" s="81" t="s">
        <v>370</v>
      </c>
      <c r="B1802" s="80" t="s">
        <v>1569</v>
      </c>
      <c r="C1802" s="88" t="s">
        <v>755</v>
      </c>
    </row>
    <row r="1803" spans="1:3" ht="15">
      <c r="A1803" s="81" t="s">
        <v>370</v>
      </c>
      <c r="B1803" s="80" t="s">
        <v>1498</v>
      </c>
      <c r="C1803" s="88" t="s">
        <v>755</v>
      </c>
    </row>
    <row r="1804" spans="1:3" ht="15">
      <c r="A1804" s="81" t="s">
        <v>370</v>
      </c>
      <c r="B1804" s="80" t="s">
        <v>1570</v>
      </c>
      <c r="C1804" s="88" t="s">
        <v>755</v>
      </c>
    </row>
    <row r="1805" spans="1:3" ht="15">
      <c r="A1805" s="81" t="s">
        <v>370</v>
      </c>
      <c r="B1805" s="80" t="s">
        <v>1571</v>
      </c>
      <c r="C1805" s="88" t="s">
        <v>755</v>
      </c>
    </row>
    <row r="1806" spans="1:3" ht="15">
      <c r="A1806" s="81" t="s">
        <v>370</v>
      </c>
      <c r="B1806" s="80" t="s">
        <v>1572</v>
      </c>
      <c r="C1806" s="88" t="s">
        <v>755</v>
      </c>
    </row>
    <row r="1807" spans="1:3" ht="15">
      <c r="A1807" s="81" t="s">
        <v>370</v>
      </c>
      <c r="B1807" s="80">
        <v>21</v>
      </c>
      <c r="C1807" s="88" t="s">
        <v>755</v>
      </c>
    </row>
    <row r="1808" spans="1:3" ht="15">
      <c r="A1808" s="81" t="s">
        <v>370</v>
      </c>
      <c r="B1808" s="80" t="s">
        <v>1491</v>
      </c>
      <c r="C1808" s="88" t="s">
        <v>755</v>
      </c>
    </row>
    <row r="1809" spans="1:3" ht="15">
      <c r="A1809" s="81" t="s">
        <v>370</v>
      </c>
      <c r="B1809" s="80" t="s">
        <v>1499</v>
      </c>
      <c r="C1809" s="88" t="s">
        <v>755</v>
      </c>
    </row>
    <row r="1810" spans="1:3" ht="15">
      <c r="A1810" s="81" t="s">
        <v>370</v>
      </c>
      <c r="B1810" s="80" t="s">
        <v>1500</v>
      </c>
      <c r="C1810" s="88" t="s">
        <v>755</v>
      </c>
    </row>
    <row r="1811" spans="1:3" ht="15">
      <c r="A1811" s="81" t="s">
        <v>370</v>
      </c>
      <c r="B1811" s="80" t="s">
        <v>1501</v>
      </c>
      <c r="C1811" s="88" t="s">
        <v>755</v>
      </c>
    </row>
    <row r="1812" spans="1:3" ht="15">
      <c r="A1812" s="81" t="s">
        <v>370</v>
      </c>
      <c r="B1812" s="80" t="s">
        <v>1502</v>
      </c>
      <c r="C1812" s="88" t="s">
        <v>755</v>
      </c>
    </row>
    <row r="1813" spans="1:3" ht="15">
      <c r="A1813" s="81" t="s">
        <v>370</v>
      </c>
      <c r="B1813" s="80" t="s">
        <v>1573</v>
      </c>
      <c r="C1813" s="88" t="s">
        <v>755</v>
      </c>
    </row>
    <row r="1814" spans="1:3" ht="15">
      <c r="A1814" s="81" t="s">
        <v>370</v>
      </c>
      <c r="B1814" s="80" t="s">
        <v>1574</v>
      </c>
      <c r="C1814" s="88" t="s">
        <v>755</v>
      </c>
    </row>
    <row r="1815" spans="1:3" ht="15">
      <c r="A1815" s="81" t="s">
        <v>370</v>
      </c>
      <c r="B1815" s="80" t="s">
        <v>1575</v>
      </c>
      <c r="C1815" s="88" t="s">
        <v>755</v>
      </c>
    </row>
    <row r="1816" spans="1:3" ht="15">
      <c r="A1816" s="81" t="s">
        <v>370</v>
      </c>
      <c r="B1816" s="80" t="s">
        <v>1504</v>
      </c>
      <c r="C1816" s="88" t="s">
        <v>755</v>
      </c>
    </row>
    <row r="1817" spans="1:3" ht="15">
      <c r="A1817" s="81" t="s">
        <v>370</v>
      </c>
      <c r="B1817" s="80" t="s">
        <v>1576</v>
      </c>
      <c r="C1817" s="88" t="s">
        <v>755</v>
      </c>
    </row>
    <row r="1818" spans="1:3" ht="15">
      <c r="A1818" s="81" t="s">
        <v>370</v>
      </c>
      <c r="B1818" s="80" t="s">
        <v>1577</v>
      </c>
      <c r="C1818" s="88" t="s">
        <v>755</v>
      </c>
    </row>
    <row r="1819" spans="1:3" ht="15">
      <c r="A1819" s="81" t="s">
        <v>370</v>
      </c>
      <c r="B1819" s="80" t="s">
        <v>1578</v>
      </c>
      <c r="C1819" s="88" t="s">
        <v>755</v>
      </c>
    </row>
    <row r="1820" spans="1:3" ht="15">
      <c r="A1820" s="81" t="s">
        <v>370</v>
      </c>
      <c r="B1820" s="80" t="s">
        <v>1579</v>
      </c>
      <c r="C1820" s="88" t="s">
        <v>755</v>
      </c>
    </row>
    <row r="1821" spans="1:3" ht="15">
      <c r="A1821" s="81" t="s">
        <v>370</v>
      </c>
      <c r="B1821" s="80" t="s">
        <v>1580</v>
      </c>
      <c r="C1821" s="88" t="s">
        <v>755</v>
      </c>
    </row>
    <row r="1822" spans="1:3" ht="15">
      <c r="A1822" s="81" t="s">
        <v>370</v>
      </c>
      <c r="B1822" s="80" t="s">
        <v>1581</v>
      </c>
      <c r="C1822" s="88" t="s">
        <v>755</v>
      </c>
    </row>
    <row r="1823" spans="1:3" ht="15">
      <c r="A1823" s="81" t="s">
        <v>370</v>
      </c>
      <c r="B1823" s="80" t="s">
        <v>1582</v>
      </c>
      <c r="C1823" s="88" t="s">
        <v>755</v>
      </c>
    </row>
    <row r="1824" spans="1:3" ht="15">
      <c r="A1824" s="81" t="s">
        <v>370</v>
      </c>
      <c r="B1824" s="80" t="s">
        <v>1583</v>
      </c>
      <c r="C1824" s="88" t="s">
        <v>755</v>
      </c>
    </row>
    <row r="1825" spans="1:3" ht="15">
      <c r="A1825" s="81" t="s">
        <v>370</v>
      </c>
      <c r="B1825" s="80" t="s">
        <v>1584</v>
      </c>
      <c r="C1825" s="88" t="s">
        <v>755</v>
      </c>
    </row>
    <row r="1826" spans="1:3" ht="15">
      <c r="A1826" s="81" t="s">
        <v>370</v>
      </c>
      <c r="B1826" s="80" t="s">
        <v>1585</v>
      </c>
      <c r="C1826" s="88" t="s">
        <v>755</v>
      </c>
    </row>
    <row r="1827" spans="1:3" ht="15">
      <c r="A1827" s="81" t="s">
        <v>370</v>
      </c>
      <c r="B1827" s="80" t="s">
        <v>1586</v>
      </c>
      <c r="C1827" s="88" t="s">
        <v>755</v>
      </c>
    </row>
    <row r="1828" spans="1:3" ht="15">
      <c r="A1828" s="81" t="s">
        <v>370</v>
      </c>
      <c r="B1828" s="80" t="s">
        <v>1492</v>
      </c>
      <c r="C1828" s="88" t="s">
        <v>755</v>
      </c>
    </row>
    <row r="1829" spans="1:3" ht="15">
      <c r="A1829" s="81" t="s">
        <v>370</v>
      </c>
      <c r="B1829" s="80" t="s">
        <v>1587</v>
      </c>
      <c r="C1829" s="88" t="s">
        <v>755</v>
      </c>
    </row>
    <row r="1830" spans="1:3" ht="15">
      <c r="A1830" s="81" t="s">
        <v>370</v>
      </c>
      <c r="B1830" s="80" t="s">
        <v>1588</v>
      </c>
      <c r="C1830" s="88" t="s">
        <v>755</v>
      </c>
    </row>
    <row r="1831" spans="1:3" ht="15">
      <c r="A1831" s="81" t="s">
        <v>370</v>
      </c>
      <c r="B1831" s="80" t="s">
        <v>1512</v>
      </c>
      <c r="C1831" s="88" t="s">
        <v>755</v>
      </c>
    </row>
    <row r="1832" spans="1:3" ht="15">
      <c r="A1832" s="81" t="s">
        <v>370</v>
      </c>
      <c r="B1832" s="80" t="s">
        <v>1513</v>
      </c>
      <c r="C1832" s="88" t="s">
        <v>755</v>
      </c>
    </row>
    <row r="1833" spans="1:3" ht="15">
      <c r="A1833" s="81" t="s">
        <v>370</v>
      </c>
      <c r="B1833" s="80" t="s">
        <v>1589</v>
      </c>
      <c r="C1833" s="88" t="s">
        <v>755</v>
      </c>
    </row>
    <row r="1834" spans="1:3" ht="15">
      <c r="A1834" s="81" t="s">
        <v>370</v>
      </c>
      <c r="B1834" s="80" t="s">
        <v>1590</v>
      </c>
      <c r="C1834" s="88" t="s">
        <v>755</v>
      </c>
    </row>
    <row r="1835" spans="1:3" ht="15">
      <c r="A1835" s="81" t="s">
        <v>370</v>
      </c>
      <c r="B1835" s="80" t="s">
        <v>1514</v>
      </c>
      <c r="C1835" s="88" t="s">
        <v>755</v>
      </c>
    </row>
    <row r="1836" spans="1:3" ht="15">
      <c r="A1836" s="81" t="s">
        <v>370</v>
      </c>
      <c r="B1836" s="80" t="s">
        <v>1515</v>
      </c>
      <c r="C1836" s="88" t="s">
        <v>755</v>
      </c>
    </row>
    <row r="1837" spans="1:3" ht="15">
      <c r="A1837" s="81" t="s">
        <v>369</v>
      </c>
      <c r="B1837" s="80" t="s">
        <v>1568</v>
      </c>
      <c r="C1837" s="88" t="s">
        <v>754</v>
      </c>
    </row>
    <row r="1838" spans="1:3" ht="15">
      <c r="A1838" s="81" t="s">
        <v>369</v>
      </c>
      <c r="B1838" s="80" t="s">
        <v>1569</v>
      </c>
      <c r="C1838" s="88" t="s">
        <v>754</v>
      </c>
    </row>
    <row r="1839" spans="1:3" ht="15">
      <c r="A1839" s="81" t="s">
        <v>369</v>
      </c>
      <c r="B1839" s="80" t="s">
        <v>1498</v>
      </c>
      <c r="C1839" s="88" t="s">
        <v>754</v>
      </c>
    </row>
    <row r="1840" spans="1:3" ht="15">
      <c r="A1840" s="81" t="s">
        <v>369</v>
      </c>
      <c r="B1840" s="80" t="s">
        <v>1570</v>
      </c>
      <c r="C1840" s="88" t="s">
        <v>754</v>
      </c>
    </row>
    <row r="1841" spans="1:3" ht="15">
      <c r="A1841" s="81" t="s">
        <v>369</v>
      </c>
      <c r="B1841" s="80" t="s">
        <v>1571</v>
      </c>
      <c r="C1841" s="88" t="s">
        <v>754</v>
      </c>
    </row>
    <row r="1842" spans="1:3" ht="15">
      <c r="A1842" s="81" t="s">
        <v>369</v>
      </c>
      <c r="B1842" s="80" t="s">
        <v>1572</v>
      </c>
      <c r="C1842" s="88" t="s">
        <v>754</v>
      </c>
    </row>
    <row r="1843" spans="1:3" ht="15">
      <c r="A1843" s="81" t="s">
        <v>369</v>
      </c>
      <c r="B1843" s="80">
        <v>21</v>
      </c>
      <c r="C1843" s="88" t="s">
        <v>754</v>
      </c>
    </row>
    <row r="1844" spans="1:3" ht="15">
      <c r="A1844" s="81" t="s">
        <v>369</v>
      </c>
      <c r="B1844" s="80" t="s">
        <v>1491</v>
      </c>
      <c r="C1844" s="88" t="s">
        <v>754</v>
      </c>
    </row>
    <row r="1845" spans="1:3" ht="15">
      <c r="A1845" s="81" t="s">
        <v>369</v>
      </c>
      <c r="B1845" s="80" t="s">
        <v>1499</v>
      </c>
      <c r="C1845" s="88" t="s">
        <v>754</v>
      </c>
    </row>
    <row r="1846" spans="1:3" ht="15">
      <c r="A1846" s="81" t="s">
        <v>369</v>
      </c>
      <c r="B1846" s="80" t="s">
        <v>1500</v>
      </c>
      <c r="C1846" s="88" t="s">
        <v>754</v>
      </c>
    </row>
    <row r="1847" spans="1:3" ht="15">
      <c r="A1847" s="81" t="s">
        <v>369</v>
      </c>
      <c r="B1847" s="80" t="s">
        <v>1501</v>
      </c>
      <c r="C1847" s="88" t="s">
        <v>754</v>
      </c>
    </row>
    <row r="1848" spans="1:3" ht="15">
      <c r="A1848" s="81" t="s">
        <v>369</v>
      </c>
      <c r="B1848" s="80" t="s">
        <v>1502</v>
      </c>
      <c r="C1848" s="88" t="s">
        <v>754</v>
      </c>
    </row>
    <row r="1849" spans="1:3" ht="15">
      <c r="A1849" s="81" t="s">
        <v>369</v>
      </c>
      <c r="B1849" s="80" t="s">
        <v>1573</v>
      </c>
      <c r="C1849" s="88" t="s">
        <v>754</v>
      </c>
    </row>
    <row r="1850" spans="1:3" ht="15">
      <c r="A1850" s="81" t="s">
        <v>369</v>
      </c>
      <c r="B1850" s="80" t="s">
        <v>1574</v>
      </c>
      <c r="C1850" s="88" t="s">
        <v>754</v>
      </c>
    </row>
    <row r="1851" spans="1:3" ht="15">
      <c r="A1851" s="81" t="s">
        <v>369</v>
      </c>
      <c r="B1851" s="80" t="s">
        <v>1575</v>
      </c>
      <c r="C1851" s="88" t="s">
        <v>754</v>
      </c>
    </row>
    <row r="1852" spans="1:3" ht="15">
      <c r="A1852" s="81" t="s">
        <v>369</v>
      </c>
      <c r="B1852" s="80" t="s">
        <v>1504</v>
      </c>
      <c r="C1852" s="88" t="s">
        <v>754</v>
      </c>
    </row>
    <row r="1853" spans="1:3" ht="15">
      <c r="A1853" s="81" t="s">
        <v>369</v>
      </c>
      <c r="B1853" s="80" t="s">
        <v>1576</v>
      </c>
      <c r="C1853" s="88" t="s">
        <v>754</v>
      </c>
    </row>
    <row r="1854" spans="1:3" ht="15">
      <c r="A1854" s="81" t="s">
        <v>369</v>
      </c>
      <c r="B1854" s="80" t="s">
        <v>1577</v>
      </c>
      <c r="C1854" s="88" t="s">
        <v>754</v>
      </c>
    </row>
    <row r="1855" spans="1:3" ht="15">
      <c r="A1855" s="81" t="s">
        <v>369</v>
      </c>
      <c r="B1855" s="80" t="s">
        <v>1578</v>
      </c>
      <c r="C1855" s="88" t="s">
        <v>754</v>
      </c>
    </row>
    <row r="1856" spans="1:3" ht="15">
      <c r="A1856" s="81" t="s">
        <v>369</v>
      </c>
      <c r="B1856" s="80" t="s">
        <v>1579</v>
      </c>
      <c r="C1856" s="88" t="s">
        <v>754</v>
      </c>
    </row>
    <row r="1857" spans="1:3" ht="15">
      <c r="A1857" s="81" t="s">
        <v>369</v>
      </c>
      <c r="B1857" s="80" t="s">
        <v>1580</v>
      </c>
      <c r="C1857" s="88" t="s">
        <v>754</v>
      </c>
    </row>
    <row r="1858" spans="1:3" ht="15">
      <c r="A1858" s="81" t="s">
        <v>369</v>
      </c>
      <c r="B1858" s="80" t="s">
        <v>1581</v>
      </c>
      <c r="C1858" s="88" t="s">
        <v>754</v>
      </c>
    </row>
    <row r="1859" spans="1:3" ht="15">
      <c r="A1859" s="81" t="s">
        <v>369</v>
      </c>
      <c r="B1859" s="80" t="s">
        <v>1582</v>
      </c>
      <c r="C1859" s="88" t="s">
        <v>754</v>
      </c>
    </row>
    <row r="1860" spans="1:3" ht="15">
      <c r="A1860" s="81" t="s">
        <v>369</v>
      </c>
      <c r="B1860" s="80" t="s">
        <v>1583</v>
      </c>
      <c r="C1860" s="88" t="s">
        <v>754</v>
      </c>
    </row>
    <row r="1861" spans="1:3" ht="15">
      <c r="A1861" s="81" t="s">
        <v>369</v>
      </c>
      <c r="B1861" s="80" t="s">
        <v>1584</v>
      </c>
      <c r="C1861" s="88" t="s">
        <v>754</v>
      </c>
    </row>
    <row r="1862" spans="1:3" ht="15">
      <c r="A1862" s="81" t="s">
        <v>369</v>
      </c>
      <c r="B1862" s="80" t="s">
        <v>1585</v>
      </c>
      <c r="C1862" s="88" t="s">
        <v>754</v>
      </c>
    </row>
    <row r="1863" spans="1:3" ht="15">
      <c r="A1863" s="81" t="s">
        <v>369</v>
      </c>
      <c r="B1863" s="80" t="s">
        <v>1586</v>
      </c>
      <c r="C1863" s="88" t="s">
        <v>754</v>
      </c>
    </row>
    <row r="1864" spans="1:3" ht="15">
      <c r="A1864" s="81" t="s">
        <v>369</v>
      </c>
      <c r="B1864" s="80" t="s">
        <v>1492</v>
      </c>
      <c r="C1864" s="88" t="s">
        <v>754</v>
      </c>
    </row>
    <row r="1865" spans="1:3" ht="15">
      <c r="A1865" s="81" t="s">
        <v>369</v>
      </c>
      <c r="B1865" s="80" t="s">
        <v>1587</v>
      </c>
      <c r="C1865" s="88" t="s">
        <v>754</v>
      </c>
    </row>
    <row r="1866" spans="1:3" ht="15">
      <c r="A1866" s="81" t="s">
        <v>369</v>
      </c>
      <c r="B1866" s="80" t="s">
        <v>1588</v>
      </c>
      <c r="C1866" s="88" t="s">
        <v>754</v>
      </c>
    </row>
    <row r="1867" spans="1:3" ht="15">
      <c r="A1867" s="81" t="s">
        <v>369</v>
      </c>
      <c r="B1867" s="80" t="s">
        <v>1512</v>
      </c>
      <c r="C1867" s="88" t="s">
        <v>754</v>
      </c>
    </row>
    <row r="1868" spans="1:3" ht="15">
      <c r="A1868" s="81" t="s">
        <v>369</v>
      </c>
      <c r="B1868" s="80" t="s">
        <v>1513</v>
      </c>
      <c r="C1868" s="88" t="s">
        <v>754</v>
      </c>
    </row>
    <row r="1869" spans="1:3" ht="15">
      <c r="A1869" s="81" t="s">
        <v>369</v>
      </c>
      <c r="B1869" s="80" t="s">
        <v>1589</v>
      </c>
      <c r="C1869" s="88" t="s">
        <v>754</v>
      </c>
    </row>
    <row r="1870" spans="1:3" ht="15">
      <c r="A1870" s="81" t="s">
        <v>369</v>
      </c>
      <c r="B1870" s="80" t="s">
        <v>1590</v>
      </c>
      <c r="C1870" s="88" t="s">
        <v>754</v>
      </c>
    </row>
    <row r="1871" spans="1:3" ht="15">
      <c r="A1871" s="81" t="s">
        <v>369</v>
      </c>
      <c r="B1871" s="80" t="s">
        <v>1514</v>
      </c>
      <c r="C1871" s="88" t="s">
        <v>754</v>
      </c>
    </row>
    <row r="1872" spans="1:3" ht="15">
      <c r="A1872" s="81" t="s">
        <v>369</v>
      </c>
      <c r="B1872" s="80" t="s">
        <v>1515</v>
      </c>
      <c r="C1872" s="88" t="s">
        <v>754</v>
      </c>
    </row>
    <row r="1873" spans="1:3" ht="15">
      <c r="A1873" s="81" t="s">
        <v>368</v>
      </c>
      <c r="B1873" s="80" t="s">
        <v>1568</v>
      </c>
      <c r="C1873" s="88" t="s">
        <v>753</v>
      </c>
    </row>
    <row r="1874" spans="1:3" ht="15">
      <c r="A1874" s="81" t="s">
        <v>368</v>
      </c>
      <c r="B1874" s="80" t="s">
        <v>1569</v>
      </c>
      <c r="C1874" s="88" t="s">
        <v>753</v>
      </c>
    </row>
    <row r="1875" spans="1:3" ht="15">
      <c r="A1875" s="81" t="s">
        <v>368</v>
      </c>
      <c r="B1875" s="80" t="s">
        <v>1498</v>
      </c>
      <c r="C1875" s="88" t="s">
        <v>753</v>
      </c>
    </row>
    <row r="1876" spans="1:3" ht="15">
      <c r="A1876" s="81" t="s">
        <v>368</v>
      </c>
      <c r="B1876" s="80" t="s">
        <v>1570</v>
      </c>
      <c r="C1876" s="88" t="s">
        <v>753</v>
      </c>
    </row>
    <row r="1877" spans="1:3" ht="15">
      <c r="A1877" s="81" t="s">
        <v>368</v>
      </c>
      <c r="B1877" s="80" t="s">
        <v>1571</v>
      </c>
      <c r="C1877" s="88" t="s">
        <v>753</v>
      </c>
    </row>
    <row r="1878" spans="1:3" ht="15">
      <c r="A1878" s="81" t="s">
        <v>368</v>
      </c>
      <c r="B1878" s="80" t="s">
        <v>1572</v>
      </c>
      <c r="C1878" s="88" t="s">
        <v>753</v>
      </c>
    </row>
    <row r="1879" spans="1:3" ht="15">
      <c r="A1879" s="81" t="s">
        <v>368</v>
      </c>
      <c r="B1879" s="80">
        <v>21</v>
      </c>
      <c r="C1879" s="88" t="s">
        <v>753</v>
      </c>
    </row>
    <row r="1880" spans="1:3" ht="15">
      <c r="A1880" s="81" t="s">
        <v>368</v>
      </c>
      <c r="B1880" s="80" t="s">
        <v>1491</v>
      </c>
      <c r="C1880" s="88" t="s">
        <v>753</v>
      </c>
    </row>
    <row r="1881" spans="1:3" ht="15">
      <c r="A1881" s="81" t="s">
        <v>368</v>
      </c>
      <c r="B1881" s="80" t="s">
        <v>1499</v>
      </c>
      <c r="C1881" s="88" t="s">
        <v>753</v>
      </c>
    </row>
    <row r="1882" spans="1:3" ht="15">
      <c r="A1882" s="81" t="s">
        <v>368</v>
      </c>
      <c r="B1882" s="80" t="s">
        <v>1500</v>
      </c>
      <c r="C1882" s="88" t="s">
        <v>753</v>
      </c>
    </row>
    <row r="1883" spans="1:3" ht="15">
      <c r="A1883" s="81" t="s">
        <v>368</v>
      </c>
      <c r="B1883" s="80" t="s">
        <v>1501</v>
      </c>
      <c r="C1883" s="88" t="s">
        <v>753</v>
      </c>
    </row>
    <row r="1884" spans="1:3" ht="15">
      <c r="A1884" s="81" t="s">
        <v>368</v>
      </c>
      <c r="B1884" s="80" t="s">
        <v>1502</v>
      </c>
      <c r="C1884" s="88" t="s">
        <v>753</v>
      </c>
    </row>
    <row r="1885" spans="1:3" ht="15">
      <c r="A1885" s="81" t="s">
        <v>368</v>
      </c>
      <c r="B1885" s="80" t="s">
        <v>1573</v>
      </c>
      <c r="C1885" s="88" t="s">
        <v>753</v>
      </c>
    </row>
    <row r="1886" spans="1:3" ht="15">
      <c r="A1886" s="81" t="s">
        <v>368</v>
      </c>
      <c r="B1886" s="80" t="s">
        <v>1574</v>
      </c>
      <c r="C1886" s="88" t="s">
        <v>753</v>
      </c>
    </row>
    <row r="1887" spans="1:3" ht="15">
      <c r="A1887" s="81" t="s">
        <v>368</v>
      </c>
      <c r="B1887" s="80" t="s">
        <v>1575</v>
      </c>
      <c r="C1887" s="88" t="s">
        <v>753</v>
      </c>
    </row>
    <row r="1888" spans="1:3" ht="15">
      <c r="A1888" s="81" t="s">
        <v>368</v>
      </c>
      <c r="B1888" s="80" t="s">
        <v>1504</v>
      </c>
      <c r="C1888" s="88" t="s">
        <v>753</v>
      </c>
    </row>
    <row r="1889" spans="1:3" ht="15">
      <c r="A1889" s="81" t="s">
        <v>368</v>
      </c>
      <c r="B1889" s="80" t="s">
        <v>1576</v>
      </c>
      <c r="C1889" s="88" t="s">
        <v>753</v>
      </c>
    </row>
    <row r="1890" spans="1:3" ht="15">
      <c r="A1890" s="81" t="s">
        <v>368</v>
      </c>
      <c r="B1890" s="80" t="s">
        <v>1577</v>
      </c>
      <c r="C1890" s="88" t="s">
        <v>753</v>
      </c>
    </row>
    <row r="1891" spans="1:3" ht="15">
      <c r="A1891" s="81" t="s">
        <v>368</v>
      </c>
      <c r="B1891" s="80" t="s">
        <v>1578</v>
      </c>
      <c r="C1891" s="88" t="s">
        <v>753</v>
      </c>
    </row>
    <row r="1892" spans="1:3" ht="15">
      <c r="A1892" s="81" t="s">
        <v>368</v>
      </c>
      <c r="B1892" s="80" t="s">
        <v>1579</v>
      </c>
      <c r="C1892" s="88" t="s">
        <v>753</v>
      </c>
    </row>
    <row r="1893" spans="1:3" ht="15">
      <c r="A1893" s="81" t="s">
        <v>368</v>
      </c>
      <c r="B1893" s="80" t="s">
        <v>1580</v>
      </c>
      <c r="C1893" s="88" t="s">
        <v>753</v>
      </c>
    </row>
    <row r="1894" spans="1:3" ht="15">
      <c r="A1894" s="81" t="s">
        <v>368</v>
      </c>
      <c r="B1894" s="80" t="s">
        <v>1581</v>
      </c>
      <c r="C1894" s="88" t="s">
        <v>753</v>
      </c>
    </row>
    <row r="1895" spans="1:3" ht="15">
      <c r="A1895" s="81" t="s">
        <v>368</v>
      </c>
      <c r="B1895" s="80" t="s">
        <v>1582</v>
      </c>
      <c r="C1895" s="88" t="s">
        <v>753</v>
      </c>
    </row>
    <row r="1896" spans="1:3" ht="15">
      <c r="A1896" s="81" t="s">
        <v>368</v>
      </c>
      <c r="B1896" s="80" t="s">
        <v>1583</v>
      </c>
      <c r="C1896" s="88" t="s">
        <v>753</v>
      </c>
    </row>
    <row r="1897" spans="1:3" ht="15">
      <c r="A1897" s="81" t="s">
        <v>368</v>
      </c>
      <c r="B1897" s="80" t="s">
        <v>1584</v>
      </c>
      <c r="C1897" s="88" t="s">
        <v>753</v>
      </c>
    </row>
    <row r="1898" spans="1:3" ht="15">
      <c r="A1898" s="81" t="s">
        <v>368</v>
      </c>
      <c r="B1898" s="80" t="s">
        <v>1585</v>
      </c>
      <c r="C1898" s="88" t="s">
        <v>753</v>
      </c>
    </row>
    <row r="1899" spans="1:3" ht="15">
      <c r="A1899" s="81" t="s">
        <v>368</v>
      </c>
      <c r="B1899" s="80" t="s">
        <v>1586</v>
      </c>
      <c r="C1899" s="88" t="s">
        <v>753</v>
      </c>
    </row>
    <row r="1900" spans="1:3" ht="15">
      <c r="A1900" s="81" t="s">
        <v>368</v>
      </c>
      <c r="B1900" s="80" t="s">
        <v>1492</v>
      </c>
      <c r="C1900" s="88" t="s">
        <v>753</v>
      </c>
    </row>
    <row r="1901" spans="1:3" ht="15">
      <c r="A1901" s="81" t="s">
        <v>368</v>
      </c>
      <c r="B1901" s="80" t="s">
        <v>1587</v>
      </c>
      <c r="C1901" s="88" t="s">
        <v>753</v>
      </c>
    </row>
    <row r="1902" spans="1:3" ht="15">
      <c r="A1902" s="81" t="s">
        <v>368</v>
      </c>
      <c r="B1902" s="80" t="s">
        <v>1588</v>
      </c>
      <c r="C1902" s="88" t="s">
        <v>753</v>
      </c>
    </row>
    <row r="1903" spans="1:3" ht="15">
      <c r="A1903" s="81" t="s">
        <v>368</v>
      </c>
      <c r="B1903" s="80" t="s">
        <v>1512</v>
      </c>
      <c r="C1903" s="88" t="s">
        <v>753</v>
      </c>
    </row>
    <row r="1904" spans="1:3" ht="15">
      <c r="A1904" s="81" t="s">
        <v>368</v>
      </c>
      <c r="B1904" s="80" t="s">
        <v>1513</v>
      </c>
      <c r="C1904" s="88" t="s">
        <v>753</v>
      </c>
    </row>
    <row r="1905" spans="1:3" ht="15">
      <c r="A1905" s="81" t="s">
        <v>368</v>
      </c>
      <c r="B1905" s="80" t="s">
        <v>1589</v>
      </c>
      <c r="C1905" s="88" t="s">
        <v>753</v>
      </c>
    </row>
    <row r="1906" spans="1:3" ht="15">
      <c r="A1906" s="81" t="s">
        <v>368</v>
      </c>
      <c r="B1906" s="80" t="s">
        <v>1590</v>
      </c>
      <c r="C1906" s="88" t="s">
        <v>753</v>
      </c>
    </row>
    <row r="1907" spans="1:3" ht="15">
      <c r="A1907" s="81" t="s">
        <v>368</v>
      </c>
      <c r="B1907" s="80" t="s">
        <v>1514</v>
      </c>
      <c r="C1907" s="88" t="s">
        <v>753</v>
      </c>
    </row>
    <row r="1908" spans="1:3" ht="15">
      <c r="A1908" s="81" t="s">
        <v>368</v>
      </c>
      <c r="B1908" s="80" t="s">
        <v>1515</v>
      </c>
      <c r="C1908" s="88" t="s">
        <v>753</v>
      </c>
    </row>
    <row r="1909" spans="1:3" ht="15">
      <c r="A1909" s="81" t="s">
        <v>367</v>
      </c>
      <c r="B1909" s="80" t="s">
        <v>1568</v>
      </c>
      <c r="C1909" s="88" t="s">
        <v>752</v>
      </c>
    </row>
    <row r="1910" spans="1:3" ht="15">
      <c r="A1910" s="81" t="s">
        <v>367</v>
      </c>
      <c r="B1910" s="80" t="s">
        <v>1569</v>
      </c>
      <c r="C1910" s="88" t="s">
        <v>752</v>
      </c>
    </row>
    <row r="1911" spans="1:3" ht="15">
      <c r="A1911" s="81" t="s">
        <v>367</v>
      </c>
      <c r="B1911" s="80" t="s">
        <v>1498</v>
      </c>
      <c r="C1911" s="88" t="s">
        <v>752</v>
      </c>
    </row>
    <row r="1912" spans="1:3" ht="15">
      <c r="A1912" s="81" t="s">
        <v>367</v>
      </c>
      <c r="B1912" s="80" t="s">
        <v>1570</v>
      </c>
      <c r="C1912" s="88" t="s">
        <v>752</v>
      </c>
    </row>
    <row r="1913" spans="1:3" ht="15">
      <c r="A1913" s="81" t="s">
        <v>367</v>
      </c>
      <c r="B1913" s="80" t="s">
        <v>1571</v>
      </c>
      <c r="C1913" s="88" t="s">
        <v>752</v>
      </c>
    </row>
    <row r="1914" spans="1:3" ht="15">
      <c r="A1914" s="81" t="s">
        <v>367</v>
      </c>
      <c r="B1914" s="80" t="s">
        <v>1572</v>
      </c>
      <c r="C1914" s="88" t="s">
        <v>752</v>
      </c>
    </row>
    <row r="1915" spans="1:3" ht="15">
      <c r="A1915" s="81" t="s">
        <v>367</v>
      </c>
      <c r="B1915" s="80">
        <v>21</v>
      </c>
      <c r="C1915" s="88" t="s">
        <v>752</v>
      </c>
    </row>
    <row r="1916" spans="1:3" ht="15">
      <c r="A1916" s="81" t="s">
        <v>367</v>
      </c>
      <c r="B1916" s="80" t="s">
        <v>1491</v>
      </c>
      <c r="C1916" s="88" t="s">
        <v>752</v>
      </c>
    </row>
    <row r="1917" spans="1:3" ht="15">
      <c r="A1917" s="81" t="s">
        <v>367</v>
      </c>
      <c r="B1917" s="80" t="s">
        <v>1499</v>
      </c>
      <c r="C1917" s="88" t="s">
        <v>752</v>
      </c>
    </row>
    <row r="1918" spans="1:3" ht="15">
      <c r="A1918" s="81" t="s">
        <v>367</v>
      </c>
      <c r="B1918" s="80" t="s">
        <v>1500</v>
      </c>
      <c r="C1918" s="88" t="s">
        <v>752</v>
      </c>
    </row>
    <row r="1919" spans="1:3" ht="15">
      <c r="A1919" s="81" t="s">
        <v>367</v>
      </c>
      <c r="B1919" s="80" t="s">
        <v>1501</v>
      </c>
      <c r="C1919" s="88" t="s">
        <v>752</v>
      </c>
    </row>
    <row r="1920" spans="1:3" ht="15">
      <c r="A1920" s="81" t="s">
        <v>367</v>
      </c>
      <c r="B1920" s="80" t="s">
        <v>1502</v>
      </c>
      <c r="C1920" s="88" t="s">
        <v>752</v>
      </c>
    </row>
    <row r="1921" spans="1:3" ht="15">
      <c r="A1921" s="81" t="s">
        <v>367</v>
      </c>
      <c r="B1921" s="80" t="s">
        <v>1573</v>
      </c>
      <c r="C1921" s="88" t="s">
        <v>752</v>
      </c>
    </row>
    <row r="1922" spans="1:3" ht="15">
      <c r="A1922" s="81" t="s">
        <v>367</v>
      </c>
      <c r="B1922" s="80" t="s">
        <v>1574</v>
      </c>
      <c r="C1922" s="88" t="s">
        <v>752</v>
      </c>
    </row>
    <row r="1923" spans="1:3" ht="15">
      <c r="A1923" s="81" t="s">
        <v>367</v>
      </c>
      <c r="B1923" s="80" t="s">
        <v>1575</v>
      </c>
      <c r="C1923" s="88" t="s">
        <v>752</v>
      </c>
    </row>
    <row r="1924" spans="1:3" ht="15">
      <c r="A1924" s="81" t="s">
        <v>367</v>
      </c>
      <c r="B1924" s="80" t="s">
        <v>1504</v>
      </c>
      <c r="C1924" s="88" t="s">
        <v>752</v>
      </c>
    </row>
    <row r="1925" spans="1:3" ht="15">
      <c r="A1925" s="81" t="s">
        <v>367</v>
      </c>
      <c r="B1925" s="80" t="s">
        <v>1576</v>
      </c>
      <c r="C1925" s="88" t="s">
        <v>752</v>
      </c>
    </row>
    <row r="1926" spans="1:3" ht="15">
      <c r="A1926" s="81" t="s">
        <v>367</v>
      </c>
      <c r="B1926" s="80" t="s">
        <v>1577</v>
      </c>
      <c r="C1926" s="88" t="s">
        <v>752</v>
      </c>
    </row>
    <row r="1927" spans="1:3" ht="15">
      <c r="A1927" s="81" t="s">
        <v>367</v>
      </c>
      <c r="B1927" s="80" t="s">
        <v>1578</v>
      </c>
      <c r="C1927" s="88" t="s">
        <v>752</v>
      </c>
    </row>
    <row r="1928" spans="1:3" ht="15">
      <c r="A1928" s="81" t="s">
        <v>367</v>
      </c>
      <c r="B1928" s="80" t="s">
        <v>1579</v>
      </c>
      <c r="C1928" s="88" t="s">
        <v>752</v>
      </c>
    </row>
    <row r="1929" spans="1:3" ht="15">
      <c r="A1929" s="81" t="s">
        <v>367</v>
      </c>
      <c r="B1929" s="80" t="s">
        <v>1580</v>
      </c>
      <c r="C1929" s="88" t="s">
        <v>752</v>
      </c>
    </row>
    <row r="1930" spans="1:3" ht="15">
      <c r="A1930" s="81" t="s">
        <v>367</v>
      </c>
      <c r="B1930" s="80" t="s">
        <v>1581</v>
      </c>
      <c r="C1930" s="88" t="s">
        <v>752</v>
      </c>
    </row>
    <row r="1931" spans="1:3" ht="15">
      <c r="A1931" s="81" t="s">
        <v>367</v>
      </c>
      <c r="B1931" s="80" t="s">
        <v>1582</v>
      </c>
      <c r="C1931" s="88" t="s">
        <v>752</v>
      </c>
    </row>
    <row r="1932" spans="1:3" ht="15">
      <c r="A1932" s="81" t="s">
        <v>367</v>
      </c>
      <c r="B1932" s="80" t="s">
        <v>1583</v>
      </c>
      <c r="C1932" s="88" t="s">
        <v>752</v>
      </c>
    </row>
    <row r="1933" spans="1:3" ht="15">
      <c r="A1933" s="81" t="s">
        <v>367</v>
      </c>
      <c r="B1933" s="80" t="s">
        <v>1584</v>
      </c>
      <c r="C1933" s="88" t="s">
        <v>752</v>
      </c>
    </row>
    <row r="1934" spans="1:3" ht="15">
      <c r="A1934" s="81" t="s">
        <v>367</v>
      </c>
      <c r="B1934" s="80" t="s">
        <v>1585</v>
      </c>
      <c r="C1934" s="88" t="s">
        <v>752</v>
      </c>
    </row>
    <row r="1935" spans="1:3" ht="15">
      <c r="A1935" s="81" t="s">
        <v>367</v>
      </c>
      <c r="B1935" s="80" t="s">
        <v>1586</v>
      </c>
      <c r="C1935" s="88" t="s">
        <v>752</v>
      </c>
    </row>
    <row r="1936" spans="1:3" ht="15">
      <c r="A1936" s="81" t="s">
        <v>367</v>
      </c>
      <c r="B1936" s="80" t="s">
        <v>1492</v>
      </c>
      <c r="C1936" s="88" t="s">
        <v>752</v>
      </c>
    </row>
    <row r="1937" spans="1:3" ht="15">
      <c r="A1937" s="81" t="s">
        <v>367</v>
      </c>
      <c r="B1937" s="80" t="s">
        <v>1587</v>
      </c>
      <c r="C1937" s="88" t="s">
        <v>752</v>
      </c>
    </row>
    <row r="1938" spans="1:3" ht="15">
      <c r="A1938" s="81" t="s">
        <v>367</v>
      </c>
      <c r="B1938" s="80" t="s">
        <v>1588</v>
      </c>
      <c r="C1938" s="88" t="s">
        <v>752</v>
      </c>
    </row>
    <row r="1939" spans="1:3" ht="15">
      <c r="A1939" s="81" t="s">
        <v>367</v>
      </c>
      <c r="B1939" s="80" t="s">
        <v>1512</v>
      </c>
      <c r="C1939" s="88" t="s">
        <v>752</v>
      </c>
    </row>
    <row r="1940" spans="1:3" ht="15">
      <c r="A1940" s="81" t="s">
        <v>367</v>
      </c>
      <c r="B1940" s="80" t="s">
        <v>1513</v>
      </c>
      <c r="C1940" s="88" t="s">
        <v>752</v>
      </c>
    </row>
    <row r="1941" spans="1:3" ht="15">
      <c r="A1941" s="81" t="s">
        <v>367</v>
      </c>
      <c r="B1941" s="80" t="s">
        <v>1589</v>
      </c>
      <c r="C1941" s="88" t="s">
        <v>752</v>
      </c>
    </row>
    <row r="1942" spans="1:3" ht="15">
      <c r="A1942" s="81" t="s">
        <v>367</v>
      </c>
      <c r="B1942" s="80" t="s">
        <v>1590</v>
      </c>
      <c r="C1942" s="88" t="s">
        <v>752</v>
      </c>
    </row>
    <row r="1943" spans="1:3" ht="15">
      <c r="A1943" s="81" t="s">
        <v>367</v>
      </c>
      <c r="B1943" s="80" t="s">
        <v>1514</v>
      </c>
      <c r="C1943" s="88" t="s">
        <v>752</v>
      </c>
    </row>
    <row r="1944" spans="1:3" ht="15">
      <c r="A1944" s="81" t="s">
        <v>367</v>
      </c>
      <c r="B1944" s="80" t="s">
        <v>1515</v>
      </c>
      <c r="C1944" s="88" t="s">
        <v>752</v>
      </c>
    </row>
    <row r="1945" spans="1:3" ht="15">
      <c r="A1945" s="81" t="s">
        <v>366</v>
      </c>
      <c r="B1945" s="80" t="s">
        <v>1568</v>
      </c>
      <c r="C1945" s="88" t="s">
        <v>751</v>
      </c>
    </row>
    <row r="1946" spans="1:3" ht="15">
      <c r="A1946" s="81" t="s">
        <v>366</v>
      </c>
      <c r="B1946" s="80" t="s">
        <v>1569</v>
      </c>
      <c r="C1946" s="88" t="s">
        <v>751</v>
      </c>
    </row>
    <row r="1947" spans="1:3" ht="15">
      <c r="A1947" s="81" t="s">
        <v>366</v>
      </c>
      <c r="B1947" s="80" t="s">
        <v>1498</v>
      </c>
      <c r="C1947" s="88" t="s">
        <v>751</v>
      </c>
    </row>
    <row r="1948" spans="1:3" ht="15">
      <c r="A1948" s="81" t="s">
        <v>366</v>
      </c>
      <c r="B1948" s="80" t="s">
        <v>1570</v>
      </c>
      <c r="C1948" s="88" t="s">
        <v>751</v>
      </c>
    </row>
    <row r="1949" spans="1:3" ht="15">
      <c r="A1949" s="81" t="s">
        <v>366</v>
      </c>
      <c r="B1949" s="80" t="s">
        <v>1571</v>
      </c>
      <c r="C1949" s="88" t="s">
        <v>751</v>
      </c>
    </row>
    <row r="1950" spans="1:3" ht="15">
      <c r="A1950" s="81" t="s">
        <v>366</v>
      </c>
      <c r="B1950" s="80" t="s">
        <v>1572</v>
      </c>
      <c r="C1950" s="88" t="s">
        <v>751</v>
      </c>
    </row>
    <row r="1951" spans="1:3" ht="15">
      <c r="A1951" s="81" t="s">
        <v>366</v>
      </c>
      <c r="B1951" s="80">
        <v>21</v>
      </c>
      <c r="C1951" s="88" t="s">
        <v>751</v>
      </c>
    </row>
    <row r="1952" spans="1:3" ht="15">
      <c r="A1952" s="81" t="s">
        <v>366</v>
      </c>
      <c r="B1952" s="80" t="s">
        <v>1491</v>
      </c>
      <c r="C1952" s="88" t="s">
        <v>751</v>
      </c>
    </row>
    <row r="1953" spans="1:3" ht="15">
      <c r="A1953" s="81" t="s">
        <v>366</v>
      </c>
      <c r="B1953" s="80" t="s">
        <v>1499</v>
      </c>
      <c r="C1953" s="88" t="s">
        <v>751</v>
      </c>
    </row>
    <row r="1954" spans="1:3" ht="15">
      <c r="A1954" s="81" t="s">
        <v>366</v>
      </c>
      <c r="B1954" s="80" t="s">
        <v>1500</v>
      </c>
      <c r="C1954" s="88" t="s">
        <v>751</v>
      </c>
    </row>
    <row r="1955" spans="1:3" ht="15">
      <c r="A1955" s="81" t="s">
        <v>366</v>
      </c>
      <c r="B1955" s="80" t="s">
        <v>1501</v>
      </c>
      <c r="C1955" s="88" t="s">
        <v>751</v>
      </c>
    </row>
    <row r="1956" spans="1:3" ht="15">
      <c r="A1956" s="81" t="s">
        <v>366</v>
      </c>
      <c r="B1956" s="80" t="s">
        <v>1502</v>
      </c>
      <c r="C1956" s="88" t="s">
        <v>751</v>
      </c>
    </row>
    <row r="1957" spans="1:3" ht="15">
      <c r="A1957" s="81" t="s">
        <v>366</v>
      </c>
      <c r="B1957" s="80" t="s">
        <v>1573</v>
      </c>
      <c r="C1957" s="88" t="s">
        <v>751</v>
      </c>
    </row>
    <row r="1958" spans="1:3" ht="15">
      <c r="A1958" s="81" t="s">
        <v>366</v>
      </c>
      <c r="B1958" s="80" t="s">
        <v>1574</v>
      </c>
      <c r="C1958" s="88" t="s">
        <v>751</v>
      </c>
    </row>
    <row r="1959" spans="1:3" ht="15">
      <c r="A1959" s="81" t="s">
        <v>366</v>
      </c>
      <c r="B1959" s="80" t="s">
        <v>1575</v>
      </c>
      <c r="C1959" s="88" t="s">
        <v>751</v>
      </c>
    </row>
    <row r="1960" spans="1:3" ht="15">
      <c r="A1960" s="81" t="s">
        <v>366</v>
      </c>
      <c r="B1960" s="80" t="s">
        <v>1504</v>
      </c>
      <c r="C1960" s="88" t="s">
        <v>751</v>
      </c>
    </row>
    <row r="1961" spans="1:3" ht="15">
      <c r="A1961" s="81" t="s">
        <v>366</v>
      </c>
      <c r="B1961" s="80" t="s">
        <v>1576</v>
      </c>
      <c r="C1961" s="88" t="s">
        <v>751</v>
      </c>
    </row>
    <row r="1962" spans="1:3" ht="15">
      <c r="A1962" s="81" t="s">
        <v>366</v>
      </c>
      <c r="B1962" s="80" t="s">
        <v>1577</v>
      </c>
      <c r="C1962" s="88" t="s">
        <v>751</v>
      </c>
    </row>
    <row r="1963" spans="1:3" ht="15">
      <c r="A1963" s="81" t="s">
        <v>366</v>
      </c>
      <c r="B1963" s="80" t="s">
        <v>1578</v>
      </c>
      <c r="C1963" s="88" t="s">
        <v>751</v>
      </c>
    </row>
    <row r="1964" spans="1:3" ht="15">
      <c r="A1964" s="81" t="s">
        <v>366</v>
      </c>
      <c r="B1964" s="80" t="s">
        <v>1579</v>
      </c>
      <c r="C1964" s="88" t="s">
        <v>751</v>
      </c>
    </row>
    <row r="1965" spans="1:3" ht="15">
      <c r="A1965" s="81" t="s">
        <v>366</v>
      </c>
      <c r="B1965" s="80" t="s">
        <v>1580</v>
      </c>
      <c r="C1965" s="88" t="s">
        <v>751</v>
      </c>
    </row>
    <row r="1966" spans="1:3" ht="15">
      <c r="A1966" s="81" t="s">
        <v>366</v>
      </c>
      <c r="B1966" s="80" t="s">
        <v>1581</v>
      </c>
      <c r="C1966" s="88" t="s">
        <v>751</v>
      </c>
    </row>
    <row r="1967" spans="1:3" ht="15">
      <c r="A1967" s="81" t="s">
        <v>366</v>
      </c>
      <c r="B1967" s="80" t="s">
        <v>1582</v>
      </c>
      <c r="C1967" s="88" t="s">
        <v>751</v>
      </c>
    </row>
    <row r="1968" spans="1:3" ht="15">
      <c r="A1968" s="81" t="s">
        <v>366</v>
      </c>
      <c r="B1968" s="80" t="s">
        <v>1583</v>
      </c>
      <c r="C1968" s="88" t="s">
        <v>751</v>
      </c>
    </row>
    <row r="1969" spans="1:3" ht="15">
      <c r="A1969" s="81" t="s">
        <v>366</v>
      </c>
      <c r="B1969" s="80" t="s">
        <v>1584</v>
      </c>
      <c r="C1969" s="88" t="s">
        <v>751</v>
      </c>
    </row>
    <row r="1970" spans="1:3" ht="15">
      <c r="A1970" s="81" t="s">
        <v>366</v>
      </c>
      <c r="B1970" s="80" t="s">
        <v>1585</v>
      </c>
      <c r="C1970" s="88" t="s">
        <v>751</v>
      </c>
    </row>
    <row r="1971" spans="1:3" ht="15">
      <c r="A1971" s="81" t="s">
        <v>366</v>
      </c>
      <c r="B1971" s="80" t="s">
        <v>1586</v>
      </c>
      <c r="C1971" s="88" t="s">
        <v>751</v>
      </c>
    </row>
    <row r="1972" spans="1:3" ht="15">
      <c r="A1972" s="81" t="s">
        <v>366</v>
      </c>
      <c r="B1972" s="80" t="s">
        <v>1492</v>
      </c>
      <c r="C1972" s="88" t="s">
        <v>751</v>
      </c>
    </row>
    <row r="1973" spans="1:3" ht="15">
      <c r="A1973" s="81" t="s">
        <v>366</v>
      </c>
      <c r="B1973" s="80" t="s">
        <v>1587</v>
      </c>
      <c r="C1973" s="88" t="s">
        <v>751</v>
      </c>
    </row>
    <row r="1974" spans="1:3" ht="15">
      <c r="A1974" s="81" t="s">
        <v>366</v>
      </c>
      <c r="B1974" s="80" t="s">
        <v>1588</v>
      </c>
      <c r="C1974" s="88" t="s">
        <v>751</v>
      </c>
    </row>
    <row r="1975" spans="1:3" ht="15">
      <c r="A1975" s="81" t="s">
        <v>366</v>
      </c>
      <c r="B1975" s="80" t="s">
        <v>1512</v>
      </c>
      <c r="C1975" s="88" t="s">
        <v>751</v>
      </c>
    </row>
    <row r="1976" spans="1:3" ht="15">
      <c r="A1976" s="81" t="s">
        <v>366</v>
      </c>
      <c r="B1976" s="80" t="s">
        <v>1513</v>
      </c>
      <c r="C1976" s="88" t="s">
        <v>751</v>
      </c>
    </row>
    <row r="1977" spans="1:3" ht="15">
      <c r="A1977" s="81" t="s">
        <v>366</v>
      </c>
      <c r="B1977" s="80" t="s">
        <v>1589</v>
      </c>
      <c r="C1977" s="88" t="s">
        <v>751</v>
      </c>
    </row>
    <row r="1978" spans="1:3" ht="15">
      <c r="A1978" s="81" t="s">
        <v>366</v>
      </c>
      <c r="B1978" s="80" t="s">
        <v>1590</v>
      </c>
      <c r="C1978" s="88" t="s">
        <v>751</v>
      </c>
    </row>
    <row r="1979" spans="1:3" ht="15">
      <c r="A1979" s="81" t="s">
        <v>366</v>
      </c>
      <c r="B1979" s="80" t="s">
        <v>1514</v>
      </c>
      <c r="C1979" s="88" t="s">
        <v>751</v>
      </c>
    </row>
    <row r="1980" spans="1:3" ht="15">
      <c r="A1980" s="81" t="s">
        <v>366</v>
      </c>
      <c r="B1980" s="80" t="s">
        <v>1515</v>
      </c>
      <c r="C1980" s="88" t="s">
        <v>751</v>
      </c>
    </row>
    <row r="1981" spans="1:3" ht="15">
      <c r="A1981" s="81" t="s">
        <v>365</v>
      </c>
      <c r="B1981" s="80" t="s">
        <v>1568</v>
      </c>
      <c r="C1981" s="88" t="s">
        <v>750</v>
      </c>
    </row>
    <row r="1982" spans="1:3" ht="15">
      <c r="A1982" s="81" t="s">
        <v>365</v>
      </c>
      <c r="B1982" s="80" t="s">
        <v>1569</v>
      </c>
      <c r="C1982" s="88" t="s">
        <v>750</v>
      </c>
    </row>
    <row r="1983" spans="1:3" ht="15">
      <c r="A1983" s="81" t="s">
        <v>365</v>
      </c>
      <c r="B1983" s="80" t="s">
        <v>1498</v>
      </c>
      <c r="C1983" s="88" t="s">
        <v>750</v>
      </c>
    </row>
    <row r="1984" spans="1:3" ht="15">
      <c r="A1984" s="81" t="s">
        <v>365</v>
      </c>
      <c r="B1984" s="80" t="s">
        <v>1570</v>
      </c>
      <c r="C1984" s="88" t="s">
        <v>750</v>
      </c>
    </row>
    <row r="1985" spans="1:3" ht="15">
      <c r="A1985" s="81" t="s">
        <v>365</v>
      </c>
      <c r="B1985" s="80" t="s">
        <v>1571</v>
      </c>
      <c r="C1985" s="88" t="s">
        <v>750</v>
      </c>
    </row>
    <row r="1986" spans="1:3" ht="15">
      <c r="A1986" s="81" t="s">
        <v>365</v>
      </c>
      <c r="B1986" s="80" t="s">
        <v>1572</v>
      </c>
      <c r="C1986" s="88" t="s">
        <v>750</v>
      </c>
    </row>
    <row r="1987" spans="1:3" ht="15">
      <c r="A1987" s="81" t="s">
        <v>365</v>
      </c>
      <c r="B1987" s="80">
        <v>21</v>
      </c>
      <c r="C1987" s="88" t="s">
        <v>750</v>
      </c>
    </row>
    <row r="1988" spans="1:3" ht="15">
      <c r="A1988" s="81" t="s">
        <v>365</v>
      </c>
      <c r="B1988" s="80" t="s">
        <v>1491</v>
      </c>
      <c r="C1988" s="88" t="s">
        <v>750</v>
      </c>
    </row>
    <row r="1989" spans="1:3" ht="15">
      <c r="A1989" s="81" t="s">
        <v>365</v>
      </c>
      <c r="B1989" s="80" t="s">
        <v>1499</v>
      </c>
      <c r="C1989" s="88" t="s">
        <v>750</v>
      </c>
    </row>
    <row r="1990" spans="1:3" ht="15">
      <c r="A1990" s="81" t="s">
        <v>365</v>
      </c>
      <c r="B1990" s="80" t="s">
        <v>1500</v>
      </c>
      <c r="C1990" s="88" t="s">
        <v>750</v>
      </c>
    </row>
    <row r="1991" spans="1:3" ht="15">
      <c r="A1991" s="81" t="s">
        <v>365</v>
      </c>
      <c r="B1991" s="80" t="s">
        <v>1501</v>
      </c>
      <c r="C1991" s="88" t="s">
        <v>750</v>
      </c>
    </row>
    <row r="1992" spans="1:3" ht="15">
      <c r="A1992" s="81" t="s">
        <v>365</v>
      </c>
      <c r="B1992" s="80" t="s">
        <v>1502</v>
      </c>
      <c r="C1992" s="88" t="s">
        <v>750</v>
      </c>
    </row>
    <row r="1993" spans="1:3" ht="15">
      <c r="A1993" s="81" t="s">
        <v>365</v>
      </c>
      <c r="B1993" s="80" t="s">
        <v>1573</v>
      </c>
      <c r="C1993" s="88" t="s">
        <v>750</v>
      </c>
    </row>
    <row r="1994" spans="1:3" ht="15">
      <c r="A1994" s="81" t="s">
        <v>365</v>
      </c>
      <c r="B1994" s="80" t="s">
        <v>1574</v>
      </c>
      <c r="C1994" s="88" t="s">
        <v>750</v>
      </c>
    </row>
    <row r="1995" spans="1:3" ht="15">
      <c r="A1995" s="81" t="s">
        <v>365</v>
      </c>
      <c r="B1995" s="80" t="s">
        <v>1575</v>
      </c>
      <c r="C1995" s="88" t="s">
        <v>750</v>
      </c>
    </row>
    <row r="1996" spans="1:3" ht="15">
      <c r="A1996" s="81" t="s">
        <v>365</v>
      </c>
      <c r="B1996" s="80" t="s">
        <v>1504</v>
      </c>
      <c r="C1996" s="88" t="s">
        <v>750</v>
      </c>
    </row>
    <row r="1997" spans="1:3" ht="15">
      <c r="A1997" s="81" t="s">
        <v>365</v>
      </c>
      <c r="B1997" s="80" t="s">
        <v>1576</v>
      </c>
      <c r="C1997" s="88" t="s">
        <v>750</v>
      </c>
    </row>
    <row r="1998" spans="1:3" ht="15">
      <c r="A1998" s="81" t="s">
        <v>365</v>
      </c>
      <c r="B1998" s="80" t="s">
        <v>1577</v>
      </c>
      <c r="C1998" s="88" t="s">
        <v>750</v>
      </c>
    </row>
    <row r="1999" spans="1:3" ht="15">
      <c r="A1999" s="81" t="s">
        <v>365</v>
      </c>
      <c r="B1999" s="80" t="s">
        <v>1578</v>
      </c>
      <c r="C1999" s="88" t="s">
        <v>750</v>
      </c>
    </row>
    <row r="2000" spans="1:3" ht="15">
      <c r="A2000" s="81" t="s">
        <v>365</v>
      </c>
      <c r="B2000" s="80" t="s">
        <v>1579</v>
      </c>
      <c r="C2000" s="88" t="s">
        <v>750</v>
      </c>
    </row>
    <row r="2001" spans="1:3" ht="15">
      <c r="A2001" s="81" t="s">
        <v>365</v>
      </c>
      <c r="B2001" s="80" t="s">
        <v>1580</v>
      </c>
      <c r="C2001" s="88" t="s">
        <v>750</v>
      </c>
    </row>
    <row r="2002" spans="1:3" ht="15">
      <c r="A2002" s="81" t="s">
        <v>365</v>
      </c>
      <c r="B2002" s="80" t="s">
        <v>1581</v>
      </c>
      <c r="C2002" s="88" t="s">
        <v>750</v>
      </c>
    </row>
    <row r="2003" spans="1:3" ht="15">
      <c r="A2003" s="81" t="s">
        <v>365</v>
      </c>
      <c r="B2003" s="80" t="s">
        <v>1582</v>
      </c>
      <c r="C2003" s="88" t="s">
        <v>750</v>
      </c>
    </row>
    <row r="2004" spans="1:3" ht="15">
      <c r="A2004" s="81" t="s">
        <v>365</v>
      </c>
      <c r="B2004" s="80" t="s">
        <v>1583</v>
      </c>
      <c r="C2004" s="88" t="s">
        <v>750</v>
      </c>
    </row>
    <row r="2005" spans="1:3" ht="15">
      <c r="A2005" s="81" t="s">
        <v>365</v>
      </c>
      <c r="B2005" s="80" t="s">
        <v>1584</v>
      </c>
      <c r="C2005" s="88" t="s">
        <v>750</v>
      </c>
    </row>
    <row r="2006" spans="1:3" ht="15">
      <c r="A2006" s="81" t="s">
        <v>365</v>
      </c>
      <c r="B2006" s="80" t="s">
        <v>1585</v>
      </c>
      <c r="C2006" s="88" t="s">
        <v>750</v>
      </c>
    </row>
    <row r="2007" spans="1:3" ht="15">
      <c r="A2007" s="81" t="s">
        <v>365</v>
      </c>
      <c r="B2007" s="80" t="s">
        <v>1586</v>
      </c>
      <c r="C2007" s="88" t="s">
        <v>750</v>
      </c>
    </row>
    <row r="2008" spans="1:3" ht="15">
      <c r="A2008" s="81" t="s">
        <v>365</v>
      </c>
      <c r="B2008" s="80" t="s">
        <v>1492</v>
      </c>
      <c r="C2008" s="88" t="s">
        <v>750</v>
      </c>
    </row>
    <row r="2009" spans="1:3" ht="15">
      <c r="A2009" s="81" t="s">
        <v>365</v>
      </c>
      <c r="B2009" s="80" t="s">
        <v>1587</v>
      </c>
      <c r="C2009" s="88" t="s">
        <v>750</v>
      </c>
    </row>
    <row r="2010" spans="1:3" ht="15">
      <c r="A2010" s="81" t="s">
        <v>365</v>
      </c>
      <c r="B2010" s="80" t="s">
        <v>1588</v>
      </c>
      <c r="C2010" s="88" t="s">
        <v>750</v>
      </c>
    </row>
    <row r="2011" spans="1:3" ht="15">
      <c r="A2011" s="81" t="s">
        <v>365</v>
      </c>
      <c r="B2011" s="80" t="s">
        <v>1512</v>
      </c>
      <c r="C2011" s="88" t="s">
        <v>750</v>
      </c>
    </row>
    <row r="2012" spans="1:3" ht="15">
      <c r="A2012" s="81" t="s">
        <v>365</v>
      </c>
      <c r="B2012" s="80" t="s">
        <v>1513</v>
      </c>
      <c r="C2012" s="88" t="s">
        <v>750</v>
      </c>
    </row>
    <row r="2013" spans="1:3" ht="15">
      <c r="A2013" s="81" t="s">
        <v>365</v>
      </c>
      <c r="B2013" s="80" t="s">
        <v>1589</v>
      </c>
      <c r="C2013" s="88" t="s">
        <v>750</v>
      </c>
    </row>
    <row r="2014" spans="1:3" ht="15">
      <c r="A2014" s="81" t="s">
        <v>365</v>
      </c>
      <c r="B2014" s="80" t="s">
        <v>1590</v>
      </c>
      <c r="C2014" s="88" t="s">
        <v>750</v>
      </c>
    </row>
    <row r="2015" spans="1:3" ht="15">
      <c r="A2015" s="81" t="s">
        <v>365</v>
      </c>
      <c r="B2015" s="80" t="s">
        <v>1514</v>
      </c>
      <c r="C2015" s="88" t="s">
        <v>750</v>
      </c>
    </row>
    <row r="2016" spans="1:3" ht="15">
      <c r="A2016" s="81" t="s">
        <v>365</v>
      </c>
      <c r="B2016" s="80" t="s">
        <v>1515</v>
      </c>
      <c r="C2016" s="88" t="s">
        <v>750</v>
      </c>
    </row>
    <row r="2017" spans="1:3" ht="15">
      <c r="A2017" s="81" t="s">
        <v>364</v>
      </c>
      <c r="B2017" s="80" t="s">
        <v>1568</v>
      </c>
      <c r="C2017" s="88" t="s">
        <v>749</v>
      </c>
    </row>
    <row r="2018" spans="1:3" ht="15">
      <c r="A2018" s="81" t="s">
        <v>364</v>
      </c>
      <c r="B2018" s="80" t="s">
        <v>1569</v>
      </c>
      <c r="C2018" s="88" t="s">
        <v>749</v>
      </c>
    </row>
    <row r="2019" spans="1:3" ht="15">
      <c r="A2019" s="81" t="s">
        <v>364</v>
      </c>
      <c r="B2019" s="80" t="s">
        <v>1498</v>
      </c>
      <c r="C2019" s="88" t="s">
        <v>749</v>
      </c>
    </row>
    <row r="2020" spans="1:3" ht="15">
      <c r="A2020" s="81" t="s">
        <v>364</v>
      </c>
      <c r="B2020" s="80" t="s">
        <v>1570</v>
      </c>
      <c r="C2020" s="88" t="s">
        <v>749</v>
      </c>
    </row>
    <row r="2021" spans="1:3" ht="15">
      <c r="A2021" s="81" t="s">
        <v>364</v>
      </c>
      <c r="B2021" s="80" t="s">
        <v>1571</v>
      </c>
      <c r="C2021" s="88" t="s">
        <v>749</v>
      </c>
    </row>
    <row r="2022" spans="1:3" ht="15">
      <c r="A2022" s="81" t="s">
        <v>364</v>
      </c>
      <c r="B2022" s="80" t="s">
        <v>1572</v>
      </c>
      <c r="C2022" s="88" t="s">
        <v>749</v>
      </c>
    </row>
    <row r="2023" spans="1:3" ht="15">
      <c r="A2023" s="81" t="s">
        <v>364</v>
      </c>
      <c r="B2023" s="80">
        <v>21</v>
      </c>
      <c r="C2023" s="88" t="s">
        <v>749</v>
      </c>
    </row>
    <row r="2024" spans="1:3" ht="15">
      <c r="A2024" s="81" t="s">
        <v>364</v>
      </c>
      <c r="B2024" s="80" t="s">
        <v>1491</v>
      </c>
      <c r="C2024" s="88" t="s">
        <v>749</v>
      </c>
    </row>
    <row r="2025" spans="1:3" ht="15">
      <c r="A2025" s="81" t="s">
        <v>364</v>
      </c>
      <c r="B2025" s="80" t="s">
        <v>1499</v>
      </c>
      <c r="C2025" s="88" t="s">
        <v>749</v>
      </c>
    </row>
    <row r="2026" spans="1:3" ht="15">
      <c r="A2026" s="81" t="s">
        <v>364</v>
      </c>
      <c r="B2026" s="80" t="s">
        <v>1500</v>
      </c>
      <c r="C2026" s="88" t="s">
        <v>749</v>
      </c>
    </row>
    <row r="2027" spans="1:3" ht="15">
      <c r="A2027" s="81" t="s">
        <v>364</v>
      </c>
      <c r="B2027" s="80" t="s">
        <v>1501</v>
      </c>
      <c r="C2027" s="88" t="s">
        <v>749</v>
      </c>
    </row>
    <row r="2028" spans="1:3" ht="15">
      <c r="A2028" s="81" t="s">
        <v>364</v>
      </c>
      <c r="B2028" s="80" t="s">
        <v>1502</v>
      </c>
      <c r="C2028" s="88" t="s">
        <v>749</v>
      </c>
    </row>
    <row r="2029" spans="1:3" ht="15">
      <c r="A2029" s="81" t="s">
        <v>364</v>
      </c>
      <c r="B2029" s="80" t="s">
        <v>1573</v>
      </c>
      <c r="C2029" s="88" t="s">
        <v>749</v>
      </c>
    </row>
    <row r="2030" spans="1:3" ht="15">
      <c r="A2030" s="81" t="s">
        <v>364</v>
      </c>
      <c r="B2030" s="80" t="s">
        <v>1574</v>
      </c>
      <c r="C2030" s="88" t="s">
        <v>749</v>
      </c>
    </row>
    <row r="2031" spans="1:3" ht="15">
      <c r="A2031" s="81" t="s">
        <v>364</v>
      </c>
      <c r="B2031" s="80" t="s">
        <v>1575</v>
      </c>
      <c r="C2031" s="88" t="s">
        <v>749</v>
      </c>
    </row>
    <row r="2032" spans="1:3" ht="15">
      <c r="A2032" s="81" t="s">
        <v>364</v>
      </c>
      <c r="B2032" s="80" t="s">
        <v>1504</v>
      </c>
      <c r="C2032" s="88" t="s">
        <v>749</v>
      </c>
    </row>
    <row r="2033" spans="1:3" ht="15">
      <c r="A2033" s="81" t="s">
        <v>364</v>
      </c>
      <c r="B2033" s="80" t="s">
        <v>1576</v>
      </c>
      <c r="C2033" s="88" t="s">
        <v>749</v>
      </c>
    </row>
    <row r="2034" spans="1:3" ht="15">
      <c r="A2034" s="81" t="s">
        <v>364</v>
      </c>
      <c r="B2034" s="80" t="s">
        <v>1577</v>
      </c>
      <c r="C2034" s="88" t="s">
        <v>749</v>
      </c>
    </row>
    <row r="2035" spans="1:3" ht="15">
      <c r="A2035" s="81" t="s">
        <v>364</v>
      </c>
      <c r="B2035" s="80" t="s">
        <v>1578</v>
      </c>
      <c r="C2035" s="88" t="s">
        <v>749</v>
      </c>
    </row>
    <row r="2036" spans="1:3" ht="15">
      <c r="A2036" s="81" t="s">
        <v>364</v>
      </c>
      <c r="B2036" s="80" t="s">
        <v>1579</v>
      </c>
      <c r="C2036" s="88" t="s">
        <v>749</v>
      </c>
    </row>
    <row r="2037" spans="1:3" ht="15">
      <c r="A2037" s="81" t="s">
        <v>364</v>
      </c>
      <c r="B2037" s="80" t="s">
        <v>1580</v>
      </c>
      <c r="C2037" s="88" t="s">
        <v>749</v>
      </c>
    </row>
    <row r="2038" spans="1:3" ht="15">
      <c r="A2038" s="81" t="s">
        <v>364</v>
      </c>
      <c r="B2038" s="80" t="s">
        <v>1581</v>
      </c>
      <c r="C2038" s="88" t="s">
        <v>749</v>
      </c>
    </row>
    <row r="2039" spans="1:3" ht="15">
      <c r="A2039" s="81" t="s">
        <v>364</v>
      </c>
      <c r="B2039" s="80" t="s">
        <v>1582</v>
      </c>
      <c r="C2039" s="88" t="s">
        <v>749</v>
      </c>
    </row>
    <row r="2040" spans="1:3" ht="15">
      <c r="A2040" s="81" t="s">
        <v>364</v>
      </c>
      <c r="B2040" s="80" t="s">
        <v>1583</v>
      </c>
      <c r="C2040" s="88" t="s">
        <v>749</v>
      </c>
    </row>
    <row r="2041" spans="1:3" ht="15">
      <c r="A2041" s="81" t="s">
        <v>364</v>
      </c>
      <c r="B2041" s="80" t="s">
        <v>1584</v>
      </c>
      <c r="C2041" s="88" t="s">
        <v>749</v>
      </c>
    </row>
    <row r="2042" spans="1:3" ht="15">
      <c r="A2042" s="81" t="s">
        <v>364</v>
      </c>
      <c r="B2042" s="80" t="s">
        <v>1585</v>
      </c>
      <c r="C2042" s="88" t="s">
        <v>749</v>
      </c>
    </row>
    <row r="2043" spans="1:3" ht="15">
      <c r="A2043" s="81" t="s">
        <v>364</v>
      </c>
      <c r="B2043" s="80" t="s">
        <v>1586</v>
      </c>
      <c r="C2043" s="88" t="s">
        <v>749</v>
      </c>
    </row>
    <row r="2044" spans="1:3" ht="15">
      <c r="A2044" s="81" t="s">
        <v>364</v>
      </c>
      <c r="B2044" s="80" t="s">
        <v>1492</v>
      </c>
      <c r="C2044" s="88" t="s">
        <v>749</v>
      </c>
    </row>
    <row r="2045" spans="1:3" ht="15">
      <c r="A2045" s="81" t="s">
        <v>364</v>
      </c>
      <c r="B2045" s="80" t="s">
        <v>1587</v>
      </c>
      <c r="C2045" s="88" t="s">
        <v>749</v>
      </c>
    </row>
    <row r="2046" spans="1:3" ht="15">
      <c r="A2046" s="81" t="s">
        <v>364</v>
      </c>
      <c r="B2046" s="80" t="s">
        <v>1588</v>
      </c>
      <c r="C2046" s="88" t="s">
        <v>749</v>
      </c>
    </row>
    <row r="2047" spans="1:3" ht="15">
      <c r="A2047" s="81" t="s">
        <v>364</v>
      </c>
      <c r="B2047" s="80" t="s">
        <v>1512</v>
      </c>
      <c r="C2047" s="88" t="s">
        <v>749</v>
      </c>
    </row>
    <row r="2048" spans="1:3" ht="15">
      <c r="A2048" s="81" t="s">
        <v>364</v>
      </c>
      <c r="B2048" s="80" t="s">
        <v>1513</v>
      </c>
      <c r="C2048" s="88" t="s">
        <v>749</v>
      </c>
    </row>
    <row r="2049" spans="1:3" ht="15">
      <c r="A2049" s="81" t="s">
        <v>364</v>
      </c>
      <c r="B2049" s="80" t="s">
        <v>1589</v>
      </c>
      <c r="C2049" s="88" t="s">
        <v>749</v>
      </c>
    </row>
    <row r="2050" spans="1:3" ht="15">
      <c r="A2050" s="81" t="s">
        <v>364</v>
      </c>
      <c r="B2050" s="80" t="s">
        <v>1590</v>
      </c>
      <c r="C2050" s="88" t="s">
        <v>749</v>
      </c>
    </row>
    <row r="2051" spans="1:3" ht="15">
      <c r="A2051" s="81" t="s">
        <v>364</v>
      </c>
      <c r="B2051" s="80" t="s">
        <v>1514</v>
      </c>
      <c r="C2051" s="88" t="s">
        <v>749</v>
      </c>
    </row>
    <row r="2052" spans="1:3" ht="15">
      <c r="A2052" s="81" t="s">
        <v>364</v>
      </c>
      <c r="B2052" s="80" t="s">
        <v>1515</v>
      </c>
      <c r="C2052" s="88" t="s">
        <v>749</v>
      </c>
    </row>
    <row r="2053" spans="1:3" ht="15">
      <c r="A2053" s="81" t="s">
        <v>363</v>
      </c>
      <c r="B2053" s="80" t="s">
        <v>1568</v>
      </c>
      <c r="C2053" s="88" t="s">
        <v>748</v>
      </c>
    </row>
    <row r="2054" spans="1:3" ht="15">
      <c r="A2054" s="81" t="s">
        <v>363</v>
      </c>
      <c r="B2054" s="80" t="s">
        <v>1569</v>
      </c>
      <c r="C2054" s="88" t="s">
        <v>748</v>
      </c>
    </row>
    <row r="2055" spans="1:3" ht="15">
      <c r="A2055" s="81" t="s">
        <v>363</v>
      </c>
      <c r="B2055" s="80" t="s">
        <v>1498</v>
      </c>
      <c r="C2055" s="88" t="s">
        <v>748</v>
      </c>
    </row>
    <row r="2056" spans="1:3" ht="15">
      <c r="A2056" s="81" t="s">
        <v>363</v>
      </c>
      <c r="B2056" s="80" t="s">
        <v>1570</v>
      </c>
      <c r="C2056" s="88" t="s">
        <v>748</v>
      </c>
    </row>
    <row r="2057" spans="1:3" ht="15">
      <c r="A2057" s="81" t="s">
        <v>363</v>
      </c>
      <c r="B2057" s="80" t="s">
        <v>1571</v>
      </c>
      <c r="C2057" s="88" t="s">
        <v>748</v>
      </c>
    </row>
    <row r="2058" spans="1:3" ht="15">
      <c r="A2058" s="81" t="s">
        <v>363</v>
      </c>
      <c r="B2058" s="80" t="s">
        <v>1572</v>
      </c>
      <c r="C2058" s="88" t="s">
        <v>748</v>
      </c>
    </row>
    <row r="2059" spans="1:3" ht="15">
      <c r="A2059" s="81" t="s">
        <v>363</v>
      </c>
      <c r="B2059" s="80">
        <v>21</v>
      </c>
      <c r="C2059" s="88" t="s">
        <v>748</v>
      </c>
    </row>
    <row r="2060" spans="1:3" ht="15">
      <c r="A2060" s="81" t="s">
        <v>363</v>
      </c>
      <c r="B2060" s="80" t="s">
        <v>1491</v>
      </c>
      <c r="C2060" s="88" t="s">
        <v>748</v>
      </c>
    </row>
    <row r="2061" spans="1:3" ht="15">
      <c r="A2061" s="81" t="s">
        <v>363</v>
      </c>
      <c r="B2061" s="80" t="s">
        <v>1499</v>
      </c>
      <c r="C2061" s="88" t="s">
        <v>748</v>
      </c>
    </row>
    <row r="2062" spans="1:3" ht="15">
      <c r="A2062" s="81" t="s">
        <v>363</v>
      </c>
      <c r="B2062" s="80" t="s">
        <v>1500</v>
      </c>
      <c r="C2062" s="88" t="s">
        <v>748</v>
      </c>
    </row>
    <row r="2063" spans="1:3" ht="15">
      <c r="A2063" s="81" t="s">
        <v>363</v>
      </c>
      <c r="B2063" s="80" t="s">
        <v>1501</v>
      </c>
      <c r="C2063" s="88" t="s">
        <v>748</v>
      </c>
    </row>
    <row r="2064" spans="1:3" ht="15">
      <c r="A2064" s="81" t="s">
        <v>363</v>
      </c>
      <c r="B2064" s="80" t="s">
        <v>1502</v>
      </c>
      <c r="C2064" s="88" t="s">
        <v>748</v>
      </c>
    </row>
    <row r="2065" spans="1:3" ht="15">
      <c r="A2065" s="81" t="s">
        <v>363</v>
      </c>
      <c r="B2065" s="80" t="s">
        <v>1573</v>
      </c>
      <c r="C2065" s="88" t="s">
        <v>748</v>
      </c>
    </row>
    <row r="2066" spans="1:3" ht="15">
      <c r="A2066" s="81" t="s">
        <v>363</v>
      </c>
      <c r="B2066" s="80" t="s">
        <v>1574</v>
      </c>
      <c r="C2066" s="88" t="s">
        <v>748</v>
      </c>
    </row>
    <row r="2067" spans="1:3" ht="15">
      <c r="A2067" s="81" t="s">
        <v>363</v>
      </c>
      <c r="B2067" s="80" t="s">
        <v>1575</v>
      </c>
      <c r="C2067" s="88" t="s">
        <v>748</v>
      </c>
    </row>
    <row r="2068" spans="1:3" ht="15">
      <c r="A2068" s="81" t="s">
        <v>363</v>
      </c>
      <c r="B2068" s="80" t="s">
        <v>1504</v>
      </c>
      <c r="C2068" s="88" t="s">
        <v>748</v>
      </c>
    </row>
    <row r="2069" spans="1:3" ht="15">
      <c r="A2069" s="81" t="s">
        <v>363</v>
      </c>
      <c r="B2069" s="80" t="s">
        <v>1576</v>
      </c>
      <c r="C2069" s="88" t="s">
        <v>748</v>
      </c>
    </row>
    <row r="2070" spans="1:3" ht="15">
      <c r="A2070" s="81" t="s">
        <v>363</v>
      </c>
      <c r="B2070" s="80" t="s">
        <v>1577</v>
      </c>
      <c r="C2070" s="88" t="s">
        <v>748</v>
      </c>
    </row>
    <row r="2071" spans="1:3" ht="15">
      <c r="A2071" s="81" t="s">
        <v>363</v>
      </c>
      <c r="B2071" s="80" t="s">
        <v>1578</v>
      </c>
      <c r="C2071" s="88" t="s">
        <v>748</v>
      </c>
    </row>
    <row r="2072" spans="1:3" ht="15">
      <c r="A2072" s="81" t="s">
        <v>363</v>
      </c>
      <c r="B2072" s="80" t="s">
        <v>1579</v>
      </c>
      <c r="C2072" s="88" t="s">
        <v>748</v>
      </c>
    </row>
    <row r="2073" spans="1:3" ht="15">
      <c r="A2073" s="81" t="s">
        <v>363</v>
      </c>
      <c r="B2073" s="80" t="s">
        <v>1580</v>
      </c>
      <c r="C2073" s="88" t="s">
        <v>748</v>
      </c>
    </row>
    <row r="2074" spans="1:3" ht="15">
      <c r="A2074" s="81" t="s">
        <v>363</v>
      </c>
      <c r="B2074" s="80" t="s">
        <v>1581</v>
      </c>
      <c r="C2074" s="88" t="s">
        <v>748</v>
      </c>
    </row>
    <row r="2075" spans="1:3" ht="15">
      <c r="A2075" s="81" t="s">
        <v>363</v>
      </c>
      <c r="B2075" s="80" t="s">
        <v>1582</v>
      </c>
      <c r="C2075" s="88" t="s">
        <v>748</v>
      </c>
    </row>
    <row r="2076" spans="1:3" ht="15">
      <c r="A2076" s="81" t="s">
        <v>363</v>
      </c>
      <c r="B2076" s="80" t="s">
        <v>1583</v>
      </c>
      <c r="C2076" s="88" t="s">
        <v>748</v>
      </c>
    </row>
    <row r="2077" spans="1:3" ht="15">
      <c r="A2077" s="81" t="s">
        <v>363</v>
      </c>
      <c r="B2077" s="80" t="s">
        <v>1584</v>
      </c>
      <c r="C2077" s="88" t="s">
        <v>748</v>
      </c>
    </row>
    <row r="2078" spans="1:3" ht="15">
      <c r="A2078" s="81" t="s">
        <v>363</v>
      </c>
      <c r="B2078" s="80" t="s">
        <v>1585</v>
      </c>
      <c r="C2078" s="88" t="s">
        <v>748</v>
      </c>
    </row>
    <row r="2079" spans="1:3" ht="15">
      <c r="A2079" s="81" t="s">
        <v>363</v>
      </c>
      <c r="B2079" s="80" t="s">
        <v>1586</v>
      </c>
      <c r="C2079" s="88" t="s">
        <v>748</v>
      </c>
    </row>
    <row r="2080" spans="1:3" ht="15">
      <c r="A2080" s="81" t="s">
        <v>363</v>
      </c>
      <c r="B2080" s="80" t="s">
        <v>1492</v>
      </c>
      <c r="C2080" s="88" t="s">
        <v>748</v>
      </c>
    </row>
    <row r="2081" spans="1:3" ht="15">
      <c r="A2081" s="81" t="s">
        <v>363</v>
      </c>
      <c r="B2081" s="80" t="s">
        <v>1587</v>
      </c>
      <c r="C2081" s="88" t="s">
        <v>748</v>
      </c>
    </row>
    <row r="2082" spans="1:3" ht="15">
      <c r="A2082" s="81" t="s">
        <v>363</v>
      </c>
      <c r="B2082" s="80" t="s">
        <v>1588</v>
      </c>
      <c r="C2082" s="88" t="s">
        <v>748</v>
      </c>
    </row>
    <row r="2083" spans="1:3" ht="15">
      <c r="A2083" s="81" t="s">
        <v>363</v>
      </c>
      <c r="B2083" s="80" t="s">
        <v>1512</v>
      </c>
      <c r="C2083" s="88" t="s">
        <v>748</v>
      </c>
    </row>
    <row r="2084" spans="1:3" ht="15">
      <c r="A2084" s="81" t="s">
        <v>363</v>
      </c>
      <c r="B2084" s="80" t="s">
        <v>1513</v>
      </c>
      <c r="C2084" s="88" t="s">
        <v>748</v>
      </c>
    </row>
    <row r="2085" spans="1:3" ht="15">
      <c r="A2085" s="81" t="s">
        <v>363</v>
      </c>
      <c r="B2085" s="80" t="s">
        <v>1589</v>
      </c>
      <c r="C2085" s="88" t="s">
        <v>748</v>
      </c>
    </row>
    <row r="2086" spans="1:3" ht="15">
      <c r="A2086" s="81" t="s">
        <v>363</v>
      </c>
      <c r="B2086" s="80" t="s">
        <v>1590</v>
      </c>
      <c r="C2086" s="88" t="s">
        <v>748</v>
      </c>
    </row>
    <row r="2087" spans="1:3" ht="15">
      <c r="A2087" s="81" t="s">
        <v>363</v>
      </c>
      <c r="B2087" s="80" t="s">
        <v>1514</v>
      </c>
      <c r="C2087" s="88" t="s">
        <v>748</v>
      </c>
    </row>
    <row r="2088" spans="1:3" ht="15">
      <c r="A2088" s="81" t="s">
        <v>363</v>
      </c>
      <c r="B2088" s="80" t="s">
        <v>1515</v>
      </c>
      <c r="C2088" s="88" t="s">
        <v>748</v>
      </c>
    </row>
    <row r="2089" spans="1:3" ht="15">
      <c r="A2089" s="81" t="s">
        <v>362</v>
      </c>
      <c r="B2089" s="80" t="s">
        <v>1568</v>
      </c>
      <c r="C2089" s="88" t="s">
        <v>747</v>
      </c>
    </row>
    <row r="2090" spans="1:3" ht="15">
      <c r="A2090" s="81" t="s">
        <v>362</v>
      </c>
      <c r="B2090" s="80" t="s">
        <v>1569</v>
      </c>
      <c r="C2090" s="88" t="s">
        <v>747</v>
      </c>
    </row>
    <row r="2091" spans="1:3" ht="15">
      <c r="A2091" s="81" t="s">
        <v>362</v>
      </c>
      <c r="B2091" s="80" t="s">
        <v>1498</v>
      </c>
      <c r="C2091" s="88" t="s">
        <v>747</v>
      </c>
    </row>
    <row r="2092" spans="1:3" ht="15">
      <c r="A2092" s="81" t="s">
        <v>362</v>
      </c>
      <c r="B2092" s="80" t="s">
        <v>1570</v>
      </c>
      <c r="C2092" s="88" t="s">
        <v>747</v>
      </c>
    </row>
    <row r="2093" spans="1:3" ht="15">
      <c r="A2093" s="81" t="s">
        <v>362</v>
      </c>
      <c r="B2093" s="80" t="s">
        <v>1571</v>
      </c>
      <c r="C2093" s="88" t="s">
        <v>747</v>
      </c>
    </row>
    <row r="2094" spans="1:3" ht="15">
      <c r="A2094" s="81" t="s">
        <v>362</v>
      </c>
      <c r="B2094" s="80" t="s">
        <v>1572</v>
      </c>
      <c r="C2094" s="88" t="s">
        <v>747</v>
      </c>
    </row>
    <row r="2095" spans="1:3" ht="15">
      <c r="A2095" s="81" t="s">
        <v>362</v>
      </c>
      <c r="B2095" s="80">
        <v>21</v>
      </c>
      <c r="C2095" s="88" t="s">
        <v>747</v>
      </c>
    </row>
    <row r="2096" spans="1:3" ht="15">
      <c r="A2096" s="81" t="s">
        <v>362</v>
      </c>
      <c r="B2096" s="80" t="s">
        <v>1491</v>
      </c>
      <c r="C2096" s="88" t="s">
        <v>747</v>
      </c>
    </row>
    <row r="2097" spans="1:3" ht="15">
      <c r="A2097" s="81" t="s">
        <v>362</v>
      </c>
      <c r="B2097" s="80" t="s">
        <v>1499</v>
      </c>
      <c r="C2097" s="88" t="s">
        <v>747</v>
      </c>
    </row>
    <row r="2098" spans="1:3" ht="15">
      <c r="A2098" s="81" t="s">
        <v>362</v>
      </c>
      <c r="B2098" s="80" t="s">
        <v>1500</v>
      </c>
      <c r="C2098" s="88" t="s">
        <v>747</v>
      </c>
    </row>
    <row r="2099" spans="1:3" ht="15">
      <c r="A2099" s="81" t="s">
        <v>362</v>
      </c>
      <c r="B2099" s="80" t="s">
        <v>1501</v>
      </c>
      <c r="C2099" s="88" t="s">
        <v>747</v>
      </c>
    </row>
    <row r="2100" spans="1:3" ht="15">
      <c r="A2100" s="81" t="s">
        <v>362</v>
      </c>
      <c r="B2100" s="80" t="s">
        <v>1502</v>
      </c>
      <c r="C2100" s="88" t="s">
        <v>747</v>
      </c>
    </row>
    <row r="2101" spans="1:3" ht="15">
      <c r="A2101" s="81" t="s">
        <v>362</v>
      </c>
      <c r="B2101" s="80" t="s">
        <v>1573</v>
      </c>
      <c r="C2101" s="88" t="s">
        <v>747</v>
      </c>
    </row>
    <row r="2102" spans="1:3" ht="15">
      <c r="A2102" s="81" t="s">
        <v>362</v>
      </c>
      <c r="B2102" s="80" t="s">
        <v>1574</v>
      </c>
      <c r="C2102" s="88" t="s">
        <v>747</v>
      </c>
    </row>
    <row r="2103" spans="1:3" ht="15">
      <c r="A2103" s="81" t="s">
        <v>362</v>
      </c>
      <c r="B2103" s="80" t="s">
        <v>1575</v>
      </c>
      <c r="C2103" s="88" t="s">
        <v>747</v>
      </c>
    </row>
    <row r="2104" spans="1:3" ht="15">
      <c r="A2104" s="81" t="s">
        <v>362</v>
      </c>
      <c r="B2104" s="80" t="s">
        <v>1504</v>
      </c>
      <c r="C2104" s="88" t="s">
        <v>747</v>
      </c>
    </row>
    <row r="2105" spans="1:3" ht="15">
      <c r="A2105" s="81" t="s">
        <v>362</v>
      </c>
      <c r="B2105" s="80" t="s">
        <v>1576</v>
      </c>
      <c r="C2105" s="88" t="s">
        <v>747</v>
      </c>
    </row>
    <row r="2106" spans="1:3" ht="15">
      <c r="A2106" s="81" t="s">
        <v>362</v>
      </c>
      <c r="B2106" s="80" t="s">
        <v>1577</v>
      </c>
      <c r="C2106" s="88" t="s">
        <v>747</v>
      </c>
    </row>
    <row r="2107" spans="1:3" ht="15">
      <c r="A2107" s="81" t="s">
        <v>362</v>
      </c>
      <c r="B2107" s="80" t="s">
        <v>1578</v>
      </c>
      <c r="C2107" s="88" t="s">
        <v>747</v>
      </c>
    </row>
    <row r="2108" spans="1:3" ht="15">
      <c r="A2108" s="81" t="s">
        <v>362</v>
      </c>
      <c r="B2108" s="80" t="s">
        <v>1579</v>
      </c>
      <c r="C2108" s="88" t="s">
        <v>747</v>
      </c>
    </row>
    <row r="2109" spans="1:3" ht="15">
      <c r="A2109" s="81" t="s">
        <v>362</v>
      </c>
      <c r="B2109" s="80" t="s">
        <v>1580</v>
      </c>
      <c r="C2109" s="88" t="s">
        <v>747</v>
      </c>
    </row>
    <row r="2110" spans="1:3" ht="15">
      <c r="A2110" s="81" t="s">
        <v>362</v>
      </c>
      <c r="B2110" s="80" t="s">
        <v>1581</v>
      </c>
      <c r="C2110" s="88" t="s">
        <v>747</v>
      </c>
    </row>
    <row r="2111" spans="1:3" ht="15">
      <c r="A2111" s="81" t="s">
        <v>362</v>
      </c>
      <c r="B2111" s="80" t="s">
        <v>1582</v>
      </c>
      <c r="C2111" s="88" t="s">
        <v>747</v>
      </c>
    </row>
    <row r="2112" spans="1:3" ht="15">
      <c r="A2112" s="81" t="s">
        <v>362</v>
      </c>
      <c r="B2112" s="80" t="s">
        <v>1583</v>
      </c>
      <c r="C2112" s="88" t="s">
        <v>747</v>
      </c>
    </row>
    <row r="2113" spans="1:3" ht="15">
      <c r="A2113" s="81" t="s">
        <v>362</v>
      </c>
      <c r="B2113" s="80" t="s">
        <v>1584</v>
      </c>
      <c r="C2113" s="88" t="s">
        <v>747</v>
      </c>
    </row>
    <row r="2114" spans="1:3" ht="15">
      <c r="A2114" s="81" t="s">
        <v>362</v>
      </c>
      <c r="B2114" s="80" t="s">
        <v>1585</v>
      </c>
      <c r="C2114" s="88" t="s">
        <v>747</v>
      </c>
    </row>
    <row r="2115" spans="1:3" ht="15">
      <c r="A2115" s="81" t="s">
        <v>362</v>
      </c>
      <c r="B2115" s="80" t="s">
        <v>1586</v>
      </c>
      <c r="C2115" s="88" t="s">
        <v>747</v>
      </c>
    </row>
    <row r="2116" spans="1:3" ht="15">
      <c r="A2116" s="81" t="s">
        <v>362</v>
      </c>
      <c r="B2116" s="80" t="s">
        <v>1492</v>
      </c>
      <c r="C2116" s="88" t="s">
        <v>747</v>
      </c>
    </row>
    <row r="2117" spans="1:3" ht="15">
      <c r="A2117" s="81" t="s">
        <v>362</v>
      </c>
      <c r="B2117" s="80" t="s">
        <v>1587</v>
      </c>
      <c r="C2117" s="88" t="s">
        <v>747</v>
      </c>
    </row>
    <row r="2118" spans="1:3" ht="15">
      <c r="A2118" s="81" t="s">
        <v>362</v>
      </c>
      <c r="B2118" s="80" t="s">
        <v>1588</v>
      </c>
      <c r="C2118" s="88" t="s">
        <v>747</v>
      </c>
    </row>
    <row r="2119" spans="1:3" ht="15">
      <c r="A2119" s="81" t="s">
        <v>362</v>
      </c>
      <c r="B2119" s="80" t="s">
        <v>1512</v>
      </c>
      <c r="C2119" s="88" t="s">
        <v>747</v>
      </c>
    </row>
    <row r="2120" spans="1:3" ht="15">
      <c r="A2120" s="81" t="s">
        <v>362</v>
      </c>
      <c r="B2120" s="80" t="s">
        <v>1513</v>
      </c>
      <c r="C2120" s="88" t="s">
        <v>747</v>
      </c>
    </row>
    <row r="2121" spans="1:3" ht="15">
      <c r="A2121" s="81" t="s">
        <v>362</v>
      </c>
      <c r="B2121" s="80" t="s">
        <v>1589</v>
      </c>
      <c r="C2121" s="88" t="s">
        <v>747</v>
      </c>
    </row>
    <row r="2122" spans="1:3" ht="15">
      <c r="A2122" s="81" t="s">
        <v>362</v>
      </c>
      <c r="B2122" s="80" t="s">
        <v>1590</v>
      </c>
      <c r="C2122" s="88" t="s">
        <v>747</v>
      </c>
    </row>
    <row r="2123" spans="1:3" ht="15">
      <c r="A2123" s="81" t="s">
        <v>362</v>
      </c>
      <c r="B2123" s="80" t="s">
        <v>1514</v>
      </c>
      <c r="C2123" s="88" t="s">
        <v>747</v>
      </c>
    </row>
    <row r="2124" spans="1:3" ht="15">
      <c r="A2124" s="81" t="s">
        <v>362</v>
      </c>
      <c r="B2124" s="80" t="s">
        <v>1515</v>
      </c>
      <c r="C2124" s="88" t="s">
        <v>747</v>
      </c>
    </row>
    <row r="2125" spans="1:3" ht="15">
      <c r="A2125" s="81" t="s">
        <v>361</v>
      </c>
      <c r="B2125" s="80" t="s">
        <v>1568</v>
      </c>
      <c r="C2125" s="88" t="s">
        <v>746</v>
      </c>
    </row>
    <row r="2126" spans="1:3" ht="15">
      <c r="A2126" s="81" t="s">
        <v>361</v>
      </c>
      <c r="B2126" s="80" t="s">
        <v>1569</v>
      </c>
      <c r="C2126" s="88" t="s">
        <v>746</v>
      </c>
    </row>
    <row r="2127" spans="1:3" ht="15">
      <c r="A2127" s="81" t="s">
        <v>361</v>
      </c>
      <c r="B2127" s="80" t="s">
        <v>1498</v>
      </c>
      <c r="C2127" s="88" t="s">
        <v>746</v>
      </c>
    </row>
    <row r="2128" spans="1:3" ht="15">
      <c r="A2128" s="81" t="s">
        <v>361</v>
      </c>
      <c r="B2128" s="80" t="s">
        <v>1570</v>
      </c>
      <c r="C2128" s="88" t="s">
        <v>746</v>
      </c>
    </row>
    <row r="2129" spans="1:3" ht="15">
      <c r="A2129" s="81" t="s">
        <v>361</v>
      </c>
      <c r="B2129" s="80" t="s">
        <v>1571</v>
      </c>
      <c r="C2129" s="88" t="s">
        <v>746</v>
      </c>
    </row>
    <row r="2130" spans="1:3" ht="15">
      <c r="A2130" s="81" t="s">
        <v>361</v>
      </c>
      <c r="B2130" s="80" t="s">
        <v>1572</v>
      </c>
      <c r="C2130" s="88" t="s">
        <v>746</v>
      </c>
    </row>
    <row r="2131" spans="1:3" ht="15">
      <c r="A2131" s="81" t="s">
        <v>361</v>
      </c>
      <c r="B2131" s="80">
        <v>21</v>
      </c>
      <c r="C2131" s="88" t="s">
        <v>746</v>
      </c>
    </row>
    <row r="2132" spans="1:3" ht="15">
      <c r="A2132" s="81" t="s">
        <v>361</v>
      </c>
      <c r="B2132" s="80" t="s">
        <v>1491</v>
      </c>
      <c r="C2132" s="88" t="s">
        <v>746</v>
      </c>
    </row>
    <row r="2133" spans="1:3" ht="15">
      <c r="A2133" s="81" t="s">
        <v>361</v>
      </c>
      <c r="B2133" s="80" t="s">
        <v>1499</v>
      </c>
      <c r="C2133" s="88" t="s">
        <v>746</v>
      </c>
    </row>
    <row r="2134" spans="1:3" ht="15">
      <c r="A2134" s="81" t="s">
        <v>361</v>
      </c>
      <c r="B2134" s="80" t="s">
        <v>1500</v>
      </c>
      <c r="C2134" s="88" t="s">
        <v>746</v>
      </c>
    </row>
    <row r="2135" spans="1:3" ht="15">
      <c r="A2135" s="81" t="s">
        <v>361</v>
      </c>
      <c r="B2135" s="80" t="s">
        <v>1501</v>
      </c>
      <c r="C2135" s="88" t="s">
        <v>746</v>
      </c>
    </row>
    <row r="2136" spans="1:3" ht="15">
      <c r="A2136" s="81" t="s">
        <v>361</v>
      </c>
      <c r="B2136" s="80" t="s">
        <v>1502</v>
      </c>
      <c r="C2136" s="88" t="s">
        <v>746</v>
      </c>
    </row>
    <row r="2137" spans="1:3" ht="15">
      <c r="A2137" s="81" t="s">
        <v>361</v>
      </c>
      <c r="B2137" s="80" t="s">
        <v>1573</v>
      </c>
      <c r="C2137" s="88" t="s">
        <v>746</v>
      </c>
    </row>
    <row r="2138" spans="1:3" ht="15">
      <c r="A2138" s="81" t="s">
        <v>361</v>
      </c>
      <c r="B2138" s="80" t="s">
        <v>1574</v>
      </c>
      <c r="C2138" s="88" t="s">
        <v>746</v>
      </c>
    </row>
    <row r="2139" spans="1:3" ht="15">
      <c r="A2139" s="81" t="s">
        <v>361</v>
      </c>
      <c r="B2139" s="80" t="s">
        <v>1575</v>
      </c>
      <c r="C2139" s="88" t="s">
        <v>746</v>
      </c>
    </row>
    <row r="2140" spans="1:3" ht="15">
      <c r="A2140" s="81" t="s">
        <v>361</v>
      </c>
      <c r="B2140" s="80" t="s">
        <v>1504</v>
      </c>
      <c r="C2140" s="88" t="s">
        <v>746</v>
      </c>
    </row>
    <row r="2141" spans="1:3" ht="15">
      <c r="A2141" s="81" t="s">
        <v>361</v>
      </c>
      <c r="B2141" s="80" t="s">
        <v>1576</v>
      </c>
      <c r="C2141" s="88" t="s">
        <v>746</v>
      </c>
    </row>
    <row r="2142" spans="1:3" ht="15">
      <c r="A2142" s="81" t="s">
        <v>361</v>
      </c>
      <c r="B2142" s="80" t="s">
        <v>1577</v>
      </c>
      <c r="C2142" s="88" t="s">
        <v>746</v>
      </c>
    </row>
    <row r="2143" spans="1:3" ht="15">
      <c r="A2143" s="81" t="s">
        <v>361</v>
      </c>
      <c r="B2143" s="80" t="s">
        <v>1578</v>
      </c>
      <c r="C2143" s="88" t="s">
        <v>746</v>
      </c>
    </row>
    <row r="2144" spans="1:3" ht="15">
      <c r="A2144" s="81" t="s">
        <v>361</v>
      </c>
      <c r="B2144" s="80" t="s">
        <v>1579</v>
      </c>
      <c r="C2144" s="88" t="s">
        <v>746</v>
      </c>
    </row>
    <row r="2145" spans="1:3" ht="15">
      <c r="A2145" s="81" t="s">
        <v>361</v>
      </c>
      <c r="B2145" s="80" t="s">
        <v>1580</v>
      </c>
      <c r="C2145" s="88" t="s">
        <v>746</v>
      </c>
    </row>
    <row r="2146" spans="1:3" ht="15">
      <c r="A2146" s="81" t="s">
        <v>361</v>
      </c>
      <c r="B2146" s="80" t="s">
        <v>1581</v>
      </c>
      <c r="C2146" s="88" t="s">
        <v>746</v>
      </c>
    </row>
    <row r="2147" spans="1:3" ht="15">
      <c r="A2147" s="81" t="s">
        <v>361</v>
      </c>
      <c r="B2147" s="80" t="s">
        <v>1582</v>
      </c>
      <c r="C2147" s="88" t="s">
        <v>746</v>
      </c>
    </row>
    <row r="2148" spans="1:3" ht="15">
      <c r="A2148" s="81" t="s">
        <v>361</v>
      </c>
      <c r="B2148" s="80" t="s">
        <v>1583</v>
      </c>
      <c r="C2148" s="88" t="s">
        <v>746</v>
      </c>
    </row>
    <row r="2149" spans="1:3" ht="15">
      <c r="A2149" s="81" t="s">
        <v>361</v>
      </c>
      <c r="B2149" s="80" t="s">
        <v>1584</v>
      </c>
      <c r="C2149" s="88" t="s">
        <v>746</v>
      </c>
    </row>
    <row r="2150" spans="1:3" ht="15">
      <c r="A2150" s="81" t="s">
        <v>361</v>
      </c>
      <c r="B2150" s="80" t="s">
        <v>1585</v>
      </c>
      <c r="C2150" s="88" t="s">
        <v>746</v>
      </c>
    </row>
    <row r="2151" spans="1:3" ht="15">
      <c r="A2151" s="81" t="s">
        <v>361</v>
      </c>
      <c r="B2151" s="80" t="s">
        <v>1586</v>
      </c>
      <c r="C2151" s="88" t="s">
        <v>746</v>
      </c>
    </row>
    <row r="2152" spans="1:3" ht="15">
      <c r="A2152" s="81" t="s">
        <v>361</v>
      </c>
      <c r="B2152" s="80" t="s">
        <v>1492</v>
      </c>
      <c r="C2152" s="88" t="s">
        <v>746</v>
      </c>
    </row>
    <row r="2153" spans="1:3" ht="15">
      <c r="A2153" s="81" t="s">
        <v>361</v>
      </c>
      <c r="B2153" s="80" t="s">
        <v>1587</v>
      </c>
      <c r="C2153" s="88" t="s">
        <v>746</v>
      </c>
    </row>
    <row r="2154" spans="1:3" ht="15">
      <c r="A2154" s="81" t="s">
        <v>361</v>
      </c>
      <c r="B2154" s="80" t="s">
        <v>1588</v>
      </c>
      <c r="C2154" s="88" t="s">
        <v>746</v>
      </c>
    </row>
    <row r="2155" spans="1:3" ht="15">
      <c r="A2155" s="81" t="s">
        <v>361</v>
      </c>
      <c r="B2155" s="80" t="s">
        <v>1512</v>
      </c>
      <c r="C2155" s="88" t="s">
        <v>746</v>
      </c>
    </row>
    <row r="2156" spans="1:3" ht="15">
      <c r="A2156" s="81" t="s">
        <v>361</v>
      </c>
      <c r="B2156" s="80" t="s">
        <v>1513</v>
      </c>
      <c r="C2156" s="88" t="s">
        <v>746</v>
      </c>
    </row>
    <row r="2157" spans="1:3" ht="15">
      <c r="A2157" s="81" t="s">
        <v>361</v>
      </c>
      <c r="B2157" s="80" t="s">
        <v>1589</v>
      </c>
      <c r="C2157" s="88" t="s">
        <v>746</v>
      </c>
    </row>
    <row r="2158" spans="1:3" ht="15">
      <c r="A2158" s="81" t="s">
        <v>361</v>
      </c>
      <c r="B2158" s="80" t="s">
        <v>1590</v>
      </c>
      <c r="C2158" s="88" t="s">
        <v>746</v>
      </c>
    </row>
    <row r="2159" spans="1:3" ht="15">
      <c r="A2159" s="81" t="s">
        <v>361</v>
      </c>
      <c r="B2159" s="80" t="s">
        <v>1514</v>
      </c>
      <c r="C2159" s="88" t="s">
        <v>746</v>
      </c>
    </row>
    <row r="2160" spans="1:3" ht="15">
      <c r="A2160" s="81" t="s">
        <v>361</v>
      </c>
      <c r="B2160" s="80" t="s">
        <v>1515</v>
      </c>
      <c r="C2160" s="88" t="s">
        <v>746</v>
      </c>
    </row>
    <row r="2161" spans="1:3" ht="15">
      <c r="A2161" s="81" t="s">
        <v>360</v>
      </c>
      <c r="B2161" s="80" t="s">
        <v>1568</v>
      </c>
      <c r="C2161" s="88" t="s">
        <v>745</v>
      </c>
    </row>
    <row r="2162" spans="1:3" ht="15">
      <c r="A2162" s="81" t="s">
        <v>360</v>
      </c>
      <c r="B2162" s="80" t="s">
        <v>1569</v>
      </c>
      <c r="C2162" s="88" t="s">
        <v>745</v>
      </c>
    </row>
    <row r="2163" spans="1:3" ht="15">
      <c r="A2163" s="81" t="s">
        <v>360</v>
      </c>
      <c r="B2163" s="80" t="s">
        <v>1498</v>
      </c>
      <c r="C2163" s="88" t="s">
        <v>745</v>
      </c>
    </row>
    <row r="2164" spans="1:3" ht="15">
      <c r="A2164" s="81" t="s">
        <v>360</v>
      </c>
      <c r="B2164" s="80" t="s">
        <v>1570</v>
      </c>
      <c r="C2164" s="88" t="s">
        <v>745</v>
      </c>
    </row>
    <row r="2165" spans="1:3" ht="15">
      <c r="A2165" s="81" t="s">
        <v>360</v>
      </c>
      <c r="B2165" s="80" t="s">
        <v>1571</v>
      </c>
      <c r="C2165" s="88" t="s">
        <v>745</v>
      </c>
    </row>
    <row r="2166" spans="1:3" ht="15">
      <c r="A2166" s="81" t="s">
        <v>360</v>
      </c>
      <c r="B2166" s="80" t="s">
        <v>1572</v>
      </c>
      <c r="C2166" s="88" t="s">
        <v>745</v>
      </c>
    </row>
    <row r="2167" spans="1:3" ht="15">
      <c r="A2167" s="81" t="s">
        <v>360</v>
      </c>
      <c r="B2167" s="80">
        <v>21</v>
      </c>
      <c r="C2167" s="88" t="s">
        <v>745</v>
      </c>
    </row>
    <row r="2168" spans="1:3" ht="15">
      <c r="A2168" s="81" t="s">
        <v>360</v>
      </c>
      <c r="B2168" s="80" t="s">
        <v>1491</v>
      </c>
      <c r="C2168" s="88" t="s">
        <v>745</v>
      </c>
    </row>
    <row r="2169" spans="1:3" ht="15">
      <c r="A2169" s="81" t="s">
        <v>360</v>
      </c>
      <c r="B2169" s="80" t="s">
        <v>1499</v>
      </c>
      <c r="C2169" s="88" t="s">
        <v>745</v>
      </c>
    </row>
    <row r="2170" spans="1:3" ht="15">
      <c r="A2170" s="81" t="s">
        <v>360</v>
      </c>
      <c r="B2170" s="80" t="s">
        <v>1500</v>
      </c>
      <c r="C2170" s="88" t="s">
        <v>745</v>
      </c>
    </row>
    <row r="2171" spans="1:3" ht="15">
      <c r="A2171" s="81" t="s">
        <v>360</v>
      </c>
      <c r="B2171" s="80" t="s">
        <v>1501</v>
      </c>
      <c r="C2171" s="88" t="s">
        <v>745</v>
      </c>
    </row>
    <row r="2172" spans="1:3" ht="15">
      <c r="A2172" s="81" t="s">
        <v>360</v>
      </c>
      <c r="B2172" s="80" t="s">
        <v>1502</v>
      </c>
      <c r="C2172" s="88" t="s">
        <v>745</v>
      </c>
    </row>
    <row r="2173" spans="1:3" ht="15">
      <c r="A2173" s="81" t="s">
        <v>360</v>
      </c>
      <c r="B2173" s="80" t="s">
        <v>1573</v>
      </c>
      <c r="C2173" s="88" t="s">
        <v>745</v>
      </c>
    </row>
    <row r="2174" spans="1:3" ht="15">
      <c r="A2174" s="81" t="s">
        <v>360</v>
      </c>
      <c r="B2174" s="80" t="s">
        <v>1574</v>
      </c>
      <c r="C2174" s="88" t="s">
        <v>745</v>
      </c>
    </row>
    <row r="2175" spans="1:3" ht="15">
      <c r="A2175" s="81" t="s">
        <v>360</v>
      </c>
      <c r="B2175" s="80" t="s">
        <v>1575</v>
      </c>
      <c r="C2175" s="88" t="s">
        <v>745</v>
      </c>
    </row>
    <row r="2176" spans="1:3" ht="15">
      <c r="A2176" s="81" t="s">
        <v>360</v>
      </c>
      <c r="B2176" s="80" t="s">
        <v>1504</v>
      </c>
      <c r="C2176" s="88" t="s">
        <v>745</v>
      </c>
    </row>
    <row r="2177" spans="1:3" ht="15">
      <c r="A2177" s="81" t="s">
        <v>360</v>
      </c>
      <c r="B2177" s="80" t="s">
        <v>1576</v>
      </c>
      <c r="C2177" s="88" t="s">
        <v>745</v>
      </c>
    </row>
    <row r="2178" spans="1:3" ht="15">
      <c r="A2178" s="81" t="s">
        <v>360</v>
      </c>
      <c r="B2178" s="80" t="s">
        <v>1577</v>
      </c>
      <c r="C2178" s="88" t="s">
        <v>745</v>
      </c>
    </row>
    <row r="2179" spans="1:3" ht="15">
      <c r="A2179" s="81" t="s">
        <v>360</v>
      </c>
      <c r="B2179" s="80" t="s">
        <v>1578</v>
      </c>
      <c r="C2179" s="88" t="s">
        <v>745</v>
      </c>
    </row>
    <row r="2180" spans="1:3" ht="15">
      <c r="A2180" s="81" t="s">
        <v>360</v>
      </c>
      <c r="B2180" s="80" t="s">
        <v>1579</v>
      </c>
      <c r="C2180" s="88" t="s">
        <v>745</v>
      </c>
    </row>
    <row r="2181" spans="1:3" ht="15">
      <c r="A2181" s="81" t="s">
        <v>360</v>
      </c>
      <c r="B2181" s="80" t="s">
        <v>1580</v>
      </c>
      <c r="C2181" s="88" t="s">
        <v>745</v>
      </c>
    </row>
    <row r="2182" spans="1:3" ht="15">
      <c r="A2182" s="81" t="s">
        <v>360</v>
      </c>
      <c r="B2182" s="80" t="s">
        <v>1581</v>
      </c>
      <c r="C2182" s="88" t="s">
        <v>745</v>
      </c>
    </row>
    <row r="2183" spans="1:3" ht="15">
      <c r="A2183" s="81" t="s">
        <v>360</v>
      </c>
      <c r="B2183" s="80" t="s">
        <v>1582</v>
      </c>
      <c r="C2183" s="88" t="s">
        <v>745</v>
      </c>
    </row>
    <row r="2184" spans="1:3" ht="15">
      <c r="A2184" s="81" t="s">
        <v>360</v>
      </c>
      <c r="B2184" s="80" t="s">
        <v>1583</v>
      </c>
      <c r="C2184" s="88" t="s">
        <v>745</v>
      </c>
    </row>
    <row r="2185" spans="1:3" ht="15">
      <c r="A2185" s="81" t="s">
        <v>360</v>
      </c>
      <c r="B2185" s="80" t="s">
        <v>1584</v>
      </c>
      <c r="C2185" s="88" t="s">
        <v>745</v>
      </c>
    </row>
    <row r="2186" spans="1:3" ht="15">
      <c r="A2186" s="81" t="s">
        <v>360</v>
      </c>
      <c r="B2186" s="80" t="s">
        <v>1585</v>
      </c>
      <c r="C2186" s="88" t="s">
        <v>745</v>
      </c>
    </row>
    <row r="2187" spans="1:3" ht="15">
      <c r="A2187" s="81" t="s">
        <v>360</v>
      </c>
      <c r="B2187" s="80" t="s">
        <v>1586</v>
      </c>
      <c r="C2187" s="88" t="s">
        <v>745</v>
      </c>
    </row>
    <row r="2188" spans="1:3" ht="15">
      <c r="A2188" s="81" t="s">
        <v>360</v>
      </c>
      <c r="B2188" s="80" t="s">
        <v>1492</v>
      </c>
      <c r="C2188" s="88" t="s">
        <v>745</v>
      </c>
    </row>
    <row r="2189" spans="1:3" ht="15">
      <c r="A2189" s="81" t="s">
        <v>360</v>
      </c>
      <c r="B2189" s="80" t="s">
        <v>1587</v>
      </c>
      <c r="C2189" s="88" t="s">
        <v>745</v>
      </c>
    </row>
    <row r="2190" spans="1:3" ht="15">
      <c r="A2190" s="81" t="s">
        <v>360</v>
      </c>
      <c r="B2190" s="80" t="s">
        <v>1588</v>
      </c>
      <c r="C2190" s="88" t="s">
        <v>745</v>
      </c>
    </row>
    <row r="2191" spans="1:3" ht="15">
      <c r="A2191" s="81" t="s">
        <v>360</v>
      </c>
      <c r="B2191" s="80" t="s">
        <v>1512</v>
      </c>
      <c r="C2191" s="88" t="s">
        <v>745</v>
      </c>
    </row>
    <row r="2192" spans="1:3" ht="15">
      <c r="A2192" s="81" t="s">
        <v>360</v>
      </c>
      <c r="B2192" s="80" t="s">
        <v>1513</v>
      </c>
      <c r="C2192" s="88" t="s">
        <v>745</v>
      </c>
    </row>
    <row r="2193" spans="1:3" ht="15">
      <c r="A2193" s="81" t="s">
        <v>360</v>
      </c>
      <c r="B2193" s="80" t="s">
        <v>1589</v>
      </c>
      <c r="C2193" s="88" t="s">
        <v>745</v>
      </c>
    </row>
    <row r="2194" spans="1:3" ht="15">
      <c r="A2194" s="81" t="s">
        <v>360</v>
      </c>
      <c r="B2194" s="80" t="s">
        <v>1590</v>
      </c>
      <c r="C2194" s="88" t="s">
        <v>745</v>
      </c>
    </row>
    <row r="2195" spans="1:3" ht="15">
      <c r="A2195" s="81" t="s">
        <v>360</v>
      </c>
      <c r="B2195" s="80" t="s">
        <v>1514</v>
      </c>
      <c r="C2195" s="88" t="s">
        <v>745</v>
      </c>
    </row>
    <row r="2196" spans="1:3" ht="15">
      <c r="A2196" s="81" t="s">
        <v>360</v>
      </c>
      <c r="B2196" s="80" t="s">
        <v>1515</v>
      </c>
      <c r="C2196" s="88" t="s">
        <v>745</v>
      </c>
    </row>
    <row r="2197" spans="1:3" ht="15">
      <c r="A2197" s="81" t="s">
        <v>359</v>
      </c>
      <c r="B2197" s="80" t="s">
        <v>1568</v>
      </c>
      <c r="C2197" s="88" t="s">
        <v>744</v>
      </c>
    </row>
    <row r="2198" spans="1:3" ht="15">
      <c r="A2198" s="81" t="s">
        <v>359</v>
      </c>
      <c r="B2198" s="80" t="s">
        <v>1569</v>
      </c>
      <c r="C2198" s="88" t="s">
        <v>744</v>
      </c>
    </row>
    <row r="2199" spans="1:3" ht="15">
      <c r="A2199" s="81" t="s">
        <v>359</v>
      </c>
      <c r="B2199" s="80" t="s">
        <v>1498</v>
      </c>
      <c r="C2199" s="88" t="s">
        <v>744</v>
      </c>
    </row>
    <row r="2200" spans="1:3" ht="15">
      <c r="A2200" s="81" t="s">
        <v>359</v>
      </c>
      <c r="B2200" s="80" t="s">
        <v>1570</v>
      </c>
      <c r="C2200" s="88" t="s">
        <v>744</v>
      </c>
    </row>
    <row r="2201" spans="1:3" ht="15">
      <c r="A2201" s="81" t="s">
        <v>359</v>
      </c>
      <c r="B2201" s="80" t="s">
        <v>1571</v>
      </c>
      <c r="C2201" s="88" t="s">
        <v>744</v>
      </c>
    </row>
    <row r="2202" spans="1:3" ht="15">
      <c r="A2202" s="81" t="s">
        <v>359</v>
      </c>
      <c r="B2202" s="80" t="s">
        <v>1572</v>
      </c>
      <c r="C2202" s="88" t="s">
        <v>744</v>
      </c>
    </row>
    <row r="2203" spans="1:3" ht="15">
      <c r="A2203" s="81" t="s">
        <v>359</v>
      </c>
      <c r="B2203" s="80">
        <v>21</v>
      </c>
      <c r="C2203" s="88" t="s">
        <v>744</v>
      </c>
    </row>
    <row r="2204" spans="1:3" ht="15">
      <c r="A2204" s="81" t="s">
        <v>359</v>
      </c>
      <c r="B2204" s="80" t="s">
        <v>1491</v>
      </c>
      <c r="C2204" s="88" t="s">
        <v>744</v>
      </c>
    </row>
    <row r="2205" spans="1:3" ht="15">
      <c r="A2205" s="81" t="s">
        <v>359</v>
      </c>
      <c r="B2205" s="80" t="s">
        <v>1499</v>
      </c>
      <c r="C2205" s="88" t="s">
        <v>744</v>
      </c>
    </row>
    <row r="2206" spans="1:3" ht="15">
      <c r="A2206" s="81" t="s">
        <v>359</v>
      </c>
      <c r="B2206" s="80" t="s">
        <v>1500</v>
      </c>
      <c r="C2206" s="88" t="s">
        <v>744</v>
      </c>
    </row>
    <row r="2207" spans="1:3" ht="15">
      <c r="A2207" s="81" t="s">
        <v>359</v>
      </c>
      <c r="B2207" s="80" t="s">
        <v>1501</v>
      </c>
      <c r="C2207" s="88" t="s">
        <v>744</v>
      </c>
    </row>
    <row r="2208" spans="1:3" ht="15">
      <c r="A2208" s="81" t="s">
        <v>359</v>
      </c>
      <c r="B2208" s="80" t="s">
        <v>1502</v>
      </c>
      <c r="C2208" s="88" t="s">
        <v>744</v>
      </c>
    </row>
    <row r="2209" spans="1:3" ht="15">
      <c r="A2209" s="81" t="s">
        <v>359</v>
      </c>
      <c r="B2209" s="80" t="s">
        <v>1573</v>
      </c>
      <c r="C2209" s="88" t="s">
        <v>744</v>
      </c>
    </row>
    <row r="2210" spans="1:3" ht="15">
      <c r="A2210" s="81" t="s">
        <v>359</v>
      </c>
      <c r="B2210" s="80" t="s">
        <v>1574</v>
      </c>
      <c r="C2210" s="88" t="s">
        <v>744</v>
      </c>
    </row>
    <row r="2211" spans="1:3" ht="15">
      <c r="A2211" s="81" t="s">
        <v>359</v>
      </c>
      <c r="B2211" s="80" t="s">
        <v>1575</v>
      </c>
      <c r="C2211" s="88" t="s">
        <v>744</v>
      </c>
    </row>
    <row r="2212" spans="1:3" ht="15">
      <c r="A2212" s="81" t="s">
        <v>359</v>
      </c>
      <c r="B2212" s="80" t="s">
        <v>1504</v>
      </c>
      <c r="C2212" s="88" t="s">
        <v>744</v>
      </c>
    </row>
    <row r="2213" spans="1:3" ht="15">
      <c r="A2213" s="81" t="s">
        <v>359</v>
      </c>
      <c r="B2213" s="80" t="s">
        <v>1576</v>
      </c>
      <c r="C2213" s="88" t="s">
        <v>744</v>
      </c>
    </row>
    <row r="2214" spans="1:3" ht="15">
      <c r="A2214" s="81" t="s">
        <v>359</v>
      </c>
      <c r="B2214" s="80" t="s">
        <v>1577</v>
      </c>
      <c r="C2214" s="88" t="s">
        <v>744</v>
      </c>
    </row>
    <row r="2215" spans="1:3" ht="15">
      <c r="A2215" s="81" t="s">
        <v>359</v>
      </c>
      <c r="B2215" s="80" t="s">
        <v>1578</v>
      </c>
      <c r="C2215" s="88" t="s">
        <v>744</v>
      </c>
    </row>
    <row r="2216" spans="1:3" ht="15">
      <c r="A2216" s="81" t="s">
        <v>359</v>
      </c>
      <c r="B2216" s="80" t="s">
        <v>1579</v>
      </c>
      <c r="C2216" s="88" t="s">
        <v>744</v>
      </c>
    </row>
    <row r="2217" spans="1:3" ht="15">
      <c r="A2217" s="81" t="s">
        <v>359</v>
      </c>
      <c r="B2217" s="80" t="s">
        <v>1580</v>
      </c>
      <c r="C2217" s="88" t="s">
        <v>744</v>
      </c>
    </row>
    <row r="2218" spans="1:3" ht="15">
      <c r="A2218" s="81" t="s">
        <v>359</v>
      </c>
      <c r="B2218" s="80" t="s">
        <v>1581</v>
      </c>
      <c r="C2218" s="88" t="s">
        <v>744</v>
      </c>
    </row>
    <row r="2219" spans="1:3" ht="15">
      <c r="A2219" s="81" t="s">
        <v>359</v>
      </c>
      <c r="B2219" s="80" t="s">
        <v>1582</v>
      </c>
      <c r="C2219" s="88" t="s">
        <v>744</v>
      </c>
    </row>
    <row r="2220" spans="1:3" ht="15">
      <c r="A2220" s="81" t="s">
        <v>359</v>
      </c>
      <c r="B2220" s="80" t="s">
        <v>1583</v>
      </c>
      <c r="C2220" s="88" t="s">
        <v>744</v>
      </c>
    </row>
    <row r="2221" spans="1:3" ht="15">
      <c r="A2221" s="81" t="s">
        <v>359</v>
      </c>
      <c r="B2221" s="80" t="s">
        <v>1584</v>
      </c>
      <c r="C2221" s="88" t="s">
        <v>744</v>
      </c>
    </row>
    <row r="2222" spans="1:3" ht="15">
      <c r="A2222" s="81" t="s">
        <v>359</v>
      </c>
      <c r="B2222" s="80" t="s">
        <v>1585</v>
      </c>
      <c r="C2222" s="88" t="s">
        <v>744</v>
      </c>
    </row>
    <row r="2223" spans="1:3" ht="15">
      <c r="A2223" s="81" t="s">
        <v>359</v>
      </c>
      <c r="B2223" s="80" t="s">
        <v>1586</v>
      </c>
      <c r="C2223" s="88" t="s">
        <v>744</v>
      </c>
    </row>
    <row r="2224" spans="1:3" ht="15">
      <c r="A2224" s="81" t="s">
        <v>359</v>
      </c>
      <c r="B2224" s="80" t="s">
        <v>1492</v>
      </c>
      <c r="C2224" s="88" t="s">
        <v>744</v>
      </c>
    </row>
    <row r="2225" spans="1:3" ht="15">
      <c r="A2225" s="81" t="s">
        <v>359</v>
      </c>
      <c r="B2225" s="80" t="s">
        <v>1587</v>
      </c>
      <c r="C2225" s="88" t="s">
        <v>744</v>
      </c>
    </row>
    <row r="2226" spans="1:3" ht="15">
      <c r="A2226" s="81" t="s">
        <v>359</v>
      </c>
      <c r="B2226" s="80" t="s">
        <v>1588</v>
      </c>
      <c r="C2226" s="88" t="s">
        <v>744</v>
      </c>
    </row>
    <row r="2227" spans="1:3" ht="15">
      <c r="A2227" s="81" t="s">
        <v>359</v>
      </c>
      <c r="B2227" s="80" t="s">
        <v>1512</v>
      </c>
      <c r="C2227" s="88" t="s">
        <v>744</v>
      </c>
    </row>
    <row r="2228" spans="1:3" ht="15">
      <c r="A2228" s="81" t="s">
        <v>359</v>
      </c>
      <c r="B2228" s="80" t="s">
        <v>1513</v>
      </c>
      <c r="C2228" s="88" t="s">
        <v>744</v>
      </c>
    </row>
    <row r="2229" spans="1:3" ht="15">
      <c r="A2229" s="81" t="s">
        <v>359</v>
      </c>
      <c r="B2229" s="80" t="s">
        <v>1589</v>
      </c>
      <c r="C2229" s="88" t="s">
        <v>744</v>
      </c>
    </row>
    <row r="2230" spans="1:3" ht="15">
      <c r="A2230" s="81" t="s">
        <v>359</v>
      </c>
      <c r="B2230" s="80" t="s">
        <v>1590</v>
      </c>
      <c r="C2230" s="88" t="s">
        <v>744</v>
      </c>
    </row>
    <row r="2231" spans="1:3" ht="15">
      <c r="A2231" s="81" t="s">
        <v>359</v>
      </c>
      <c r="B2231" s="80" t="s">
        <v>1514</v>
      </c>
      <c r="C2231" s="88" t="s">
        <v>744</v>
      </c>
    </row>
    <row r="2232" spans="1:3" ht="15">
      <c r="A2232" s="81" t="s">
        <v>359</v>
      </c>
      <c r="B2232" s="80" t="s">
        <v>1515</v>
      </c>
      <c r="C2232" s="88" t="s">
        <v>744</v>
      </c>
    </row>
    <row r="2233" spans="1:3" ht="15">
      <c r="A2233" s="81" t="s">
        <v>358</v>
      </c>
      <c r="B2233" s="80" t="s">
        <v>1568</v>
      </c>
      <c r="C2233" s="88" t="s">
        <v>743</v>
      </c>
    </row>
    <row r="2234" spans="1:3" ht="15">
      <c r="A2234" s="81" t="s">
        <v>358</v>
      </c>
      <c r="B2234" s="80" t="s">
        <v>1569</v>
      </c>
      <c r="C2234" s="88" t="s">
        <v>743</v>
      </c>
    </row>
    <row r="2235" spans="1:3" ht="15">
      <c r="A2235" s="81" t="s">
        <v>358</v>
      </c>
      <c r="B2235" s="80" t="s">
        <v>1498</v>
      </c>
      <c r="C2235" s="88" t="s">
        <v>743</v>
      </c>
    </row>
    <row r="2236" spans="1:3" ht="15">
      <c r="A2236" s="81" t="s">
        <v>358</v>
      </c>
      <c r="B2236" s="80" t="s">
        <v>1570</v>
      </c>
      <c r="C2236" s="88" t="s">
        <v>743</v>
      </c>
    </row>
    <row r="2237" spans="1:3" ht="15">
      <c r="A2237" s="81" t="s">
        <v>358</v>
      </c>
      <c r="B2237" s="80" t="s">
        <v>1571</v>
      </c>
      <c r="C2237" s="88" t="s">
        <v>743</v>
      </c>
    </row>
    <row r="2238" spans="1:3" ht="15">
      <c r="A2238" s="81" t="s">
        <v>358</v>
      </c>
      <c r="B2238" s="80" t="s">
        <v>1572</v>
      </c>
      <c r="C2238" s="88" t="s">
        <v>743</v>
      </c>
    </row>
    <row r="2239" spans="1:3" ht="15">
      <c r="A2239" s="81" t="s">
        <v>358</v>
      </c>
      <c r="B2239" s="80">
        <v>21</v>
      </c>
      <c r="C2239" s="88" t="s">
        <v>743</v>
      </c>
    </row>
    <row r="2240" spans="1:3" ht="15">
      <c r="A2240" s="81" t="s">
        <v>358</v>
      </c>
      <c r="B2240" s="80" t="s">
        <v>1491</v>
      </c>
      <c r="C2240" s="88" t="s">
        <v>743</v>
      </c>
    </row>
    <row r="2241" spans="1:3" ht="15">
      <c r="A2241" s="81" t="s">
        <v>358</v>
      </c>
      <c r="B2241" s="80" t="s">
        <v>1499</v>
      </c>
      <c r="C2241" s="88" t="s">
        <v>743</v>
      </c>
    </row>
    <row r="2242" spans="1:3" ht="15">
      <c r="A2242" s="81" t="s">
        <v>358</v>
      </c>
      <c r="B2242" s="80" t="s">
        <v>1500</v>
      </c>
      <c r="C2242" s="88" t="s">
        <v>743</v>
      </c>
    </row>
    <row r="2243" spans="1:3" ht="15">
      <c r="A2243" s="81" t="s">
        <v>358</v>
      </c>
      <c r="B2243" s="80" t="s">
        <v>1501</v>
      </c>
      <c r="C2243" s="88" t="s">
        <v>743</v>
      </c>
    </row>
    <row r="2244" spans="1:3" ht="15">
      <c r="A2244" s="81" t="s">
        <v>358</v>
      </c>
      <c r="B2244" s="80" t="s">
        <v>1502</v>
      </c>
      <c r="C2244" s="88" t="s">
        <v>743</v>
      </c>
    </row>
    <row r="2245" spans="1:3" ht="15">
      <c r="A2245" s="81" t="s">
        <v>358</v>
      </c>
      <c r="B2245" s="80" t="s">
        <v>1573</v>
      </c>
      <c r="C2245" s="88" t="s">
        <v>743</v>
      </c>
    </row>
    <row r="2246" spans="1:3" ht="15">
      <c r="A2246" s="81" t="s">
        <v>358</v>
      </c>
      <c r="B2246" s="80" t="s">
        <v>1574</v>
      </c>
      <c r="C2246" s="88" t="s">
        <v>743</v>
      </c>
    </row>
    <row r="2247" spans="1:3" ht="15">
      <c r="A2247" s="81" t="s">
        <v>358</v>
      </c>
      <c r="B2247" s="80" t="s">
        <v>1575</v>
      </c>
      <c r="C2247" s="88" t="s">
        <v>743</v>
      </c>
    </row>
    <row r="2248" spans="1:3" ht="15">
      <c r="A2248" s="81" t="s">
        <v>358</v>
      </c>
      <c r="B2248" s="80" t="s">
        <v>1504</v>
      </c>
      <c r="C2248" s="88" t="s">
        <v>743</v>
      </c>
    </row>
    <row r="2249" spans="1:3" ht="15">
      <c r="A2249" s="81" t="s">
        <v>358</v>
      </c>
      <c r="B2249" s="80" t="s">
        <v>1576</v>
      </c>
      <c r="C2249" s="88" t="s">
        <v>743</v>
      </c>
    </row>
    <row r="2250" spans="1:3" ht="15">
      <c r="A2250" s="81" t="s">
        <v>358</v>
      </c>
      <c r="B2250" s="80" t="s">
        <v>1577</v>
      </c>
      <c r="C2250" s="88" t="s">
        <v>743</v>
      </c>
    </row>
    <row r="2251" spans="1:3" ht="15">
      <c r="A2251" s="81" t="s">
        <v>358</v>
      </c>
      <c r="B2251" s="80" t="s">
        <v>1578</v>
      </c>
      <c r="C2251" s="88" t="s">
        <v>743</v>
      </c>
    </row>
    <row r="2252" spans="1:3" ht="15">
      <c r="A2252" s="81" t="s">
        <v>358</v>
      </c>
      <c r="B2252" s="80" t="s">
        <v>1579</v>
      </c>
      <c r="C2252" s="88" t="s">
        <v>743</v>
      </c>
    </row>
    <row r="2253" spans="1:3" ht="15">
      <c r="A2253" s="81" t="s">
        <v>358</v>
      </c>
      <c r="B2253" s="80" t="s">
        <v>1580</v>
      </c>
      <c r="C2253" s="88" t="s">
        <v>743</v>
      </c>
    </row>
    <row r="2254" spans="1:3" ht="15">
      <c r="A2254" s="81" t="s">
        <v>358</v>
      </c>
      <c r="B2254" s="80" t="s">
        <v>1581</v>
      </c>
      <c r="C2254" s="88" t="s">
        <v>743</v>
      </c>
    </row>
    <row r="2255" spans="1:3" ht="15">
      <c r="A2255" s="81" t="s">
        <v>358</v>
      </c>
      <c r="B2255" s="80" t="s">
        <v>1582</v>
      </c>
      <c r="C2255" s="88" t="s">
        <v>743</v>
      </c>
    </row>
    <row r="2256" spans="1:3" ht="15">
      <c r="A2256" s="81" t="s">
        <v>358</v>
      </c>
      <c r="B2256" s="80" t="s">
        <v>1583</v>
      </c>
      <c r="C2256" s="88" t="s">
        <v>743</v>
      </c>
    </row>
    <row r="2257" spans="1:3" ht="15">
      <c r="A2257" s="81" t="s">
        <v>358</v>
      </c>
      <c r="B2257" s="80" t="s">
        <v>1584</v>
      </c>
      <c r="C2257" s="88" t="s">
        <v>743</v>
      </c>
    </row>
    <row r="2258" spans="1:3" ht="15">
      <c r="A2258" s="81" t="s">
        <v>358</v>
      </c>
      <c r="B2258" s="80" t="s">
        <v>1585</v>
      </c>
      <c r="C2258" s="88" t="s">
        <v>743</v>
      </c>
    </row>
    <row r="2259" spans="1:3" ht="15">
      <c r="A2259" s="81" t="s">
        <v>358</v>
      </c>
      <c r="B2259" s="80" t="s">
        <v>1586</v>
      </c>
      <c r="C2259" s="88" t="s">
        <v>743</v>
      </c>
    </row>
    <row r="2260" spans="1:3" ht="15">
      <c r="A2260" s="81" t="s">
        <v>358</v>
      </c>
      <c r="B2260" s="80" t="s">
        <v>1492</v>
      </c>
      <c r="C2260" s="88" t="s">
        <v>743</v>
      </c>
    </row>
    <row r="2261" spans="1:3" ht="15">
      <c r="A2261" s="81" t="s">
        <v>358</v>
      </c>
      <c r="B2261" s="80" t="s">
        <v>1587</v>
      </c>
      <c r="C2261" s="88" t="s">
        <v>743</v>
      </c>
    </row>
    <row r="2262" spans="1:3" ht="15">
      <c r="A2262" s="81" t="s">
        <v>358</v>
      </c>
      <c r="B2262" s="80" t="s">
        <v>1588</v>
      </c>
      <c r="C2262" s="88" t="s">
        <v>743</v>
      </c>
    </row>
    <row r="2263" spans="1:3" ht="15">
      <c r="A2263" s="81" t="s">
        <v>358</v>
      </c>
      <c r="B2263" s="80" t="s">
        <v>1512</v>
      </c>
      <c r="C2263" s="88" t="s">
        <v>743</v>
      </c>
    </row>
    <row r="2264" spans="1:3" ht="15">
      <c r="A2264" s="81" t="s">
        <v>358</v>
      </c>
      <c r="B2264" s="80" t="s">
        <v>1513</v>
      </c>
      <c r="C2264" s="88" t="s">
        <v>743</v>
      </c>
    </row>
    <row r="2265" spans="1:3" ht="15">
      <c r="A2265" s="81" t="s">
        <v>358</v>
      </c>
      <c r="B2265" s="80" t="s">
        <v>1589</v>
      </c>
      <c r="C2265" s="88" t="s">
        <v>743</v>
      </c>
    </row>
    <row r="2266" spans="1:3" ht="15">
      <c r="A2266" s="81" t="s">
        <v>358</v>
      </c>
      <c r="B2266" s="80" t="s">
        <v>1590</v>
      </c>
      <c r="C2266" s="88" t="s">
        <v>743</v>
      </c>
    </row>
    <row r="2267" spans="1:3" ht="15">
      <c r="A2267" s="81" t="s">
        <v>358</v>
      </c>
      <c r="B2267" s="80" t="s">
        <v>1514</v>
      </c>
      <c r="C2267" s="88" t="s">
        <v>743</v>
      </c>
    </row>
    <row r="2268" spans="1:3" ht="15">
      <c r="A2268" s="81" t="s">
        <v>358</v>
      </c>
      <c r="B2268" s="80" t="s">
        <v>1515</v>
      </c>
      <c r="C2268" s="88" t="s">
        <v>743</v>
      </c>
    </row>
    <row r="2269" spans="1:3" ht="15">
      <c r="A2269" s="81" t="s">
        <v>357</v>
      </c>
      <c r="B2269" s="80" t="s">
        <v>1568</v>
      </c>
      <c r="C2269" s="88" t="s">
        <v>742</v>
      </c>
    </row>
    <row r="2270" spans="1:3" ht="15">
      <c r="A2270" s="81" t="s">
        <v>357</v>
      </c>
      <c r="B2270" s="80" t="s">
        <v>1569</v>
      </c>
      <c r="C2270" s="88" t="s">
        <v>742</v>
      </c>
    </row>
    <row r="2271" spans="1:3" ht="15">
      <c r="A2271" s="81" t="s">
        <v>357</v>
      </c>
      <c r="B2271" s="80" t="s">
        <v>1498</v>
      </c>
      <c r="C2271" s="88" t="s">
        <v>742</v>
      </c>
    </row>
    <row r="2272" spans="1:3" ht="15">
      <c r="A2272" s="81" t="s">
        <v>357</v>
      </c>
      <c r="B2272" s="80" t="s">
        <v>1570</v>
      </c>
      <c r="C2272" s="88" t="s">
        <v>742</v>
      </c>
    </row>
    <row r="2273" spans="1:3" ht="15">
      <c r="A2273" s="81" t="s">
        <v>357</v>
      </c>
      <c r="B2273" s="80" t="s">
        <v>1571</v>
      </c>
      <c r="C2273" s="88" t="s">
        <v>742</v>
      </c>
    </row>
    <row r="2274" spans="1:3" ht="15">
      <c r="A2274" s="81" t="s">
        <v>357</v>
      </c>
      <c r="B2274" s="80" t="s">
        <v>1572</v>
      </c>
      <c r="C2274" s="88" t="s">
        <v>742</v>
      </c>
    </row>
    <row r="2275" spans="1:3" ht="15">
      <c r="A2275" s="81" t="s">
        <v>357</v>
      </c>
      <c r="B2275" s="80">
        <v>21</v>
      </c>
      <c r="C2275" s="88" t="s">
        <v>742</v>
      </c>
    </row>
    <row r="2276" spans="1:3" ht="15">
      <c r="A2276" s="81" t="s">
        <v>357</v>
      </c>
      <c r="B2276" s="80" t="s">
        <v>1491</v>
      </c>
      <c r="C2276" s="88" t="s">
        <v>742</v>
      </c>
    </row>
    <row r="2277" spans="1:3" ht="15">
      <c r="A2277" s="81" t="s">
        <v>357</v>
      </c>
      <c r="B2277" s="80" t="s">
        <v>1499</v>
      </c>
      <c r="C2277" s="88" t="s">
        <v>742</v>
      </c>
    </row>
    <row r="2278" spans="1:3" ht="15">
      <c r="A2278" s="81" t="s">
        <v>357</v>
      </c>
      <c r="B2278" s="80" t="s">
        <v>1500</v>
      </c>
      <c r="C2278" s="88" t="s">
        <v>742</v>
      </c>
    </row>
    <row r="2279" spans="1:3" ht="15">
      <c r="A2279" s="81" t="s">
        <v>357</v>
      </c>
      <c r="B2279" s="80" t="s">
        <v>1501</v>
      </c>
      <c r="C2279" s="88" t="s">
        <v>742</v>
      </c>
    </row>
    <row r="2280" spans="1:3" ht="15">
      <c r="A2280" s="81" t="s">
        <v>357</v>
      </c>
      <c r="B2280" s="80" t="s">
        <v>1502</v>
      </c>
      <c r="C2280" s="88" t="s">
        <v>742</v>
      </c>
    </row>
    <row r="2281" spans="1:3" ht="15">
      <c r="A2281" s="81" t="s">
        <v>357</v>
      </c>
      <c r="B2281" s="80" t="s">
        <v>1573</v>
      </c>
      <c r="C2281" s="88" t="s">
        <v>742</v>
      </c>
    </row>
    <row r="2282" spans="1:3" ht="15">
      <c r="A2282" s="81" t="s">
        <v>357</v>
      </c>
      <c r="B2282" s="80" t="s">
        <v>1574</v>
      </c>
      <c r="C2282" s="88" t="s">
        <v>742</v>
      </c>
    </row>
    <row r="2283" spans="1:3" ht="15">
      <c r="A2283" s="81" t="s">
        <v>357</v>
      </c>
      <c r="B2283" s="80" t="s">
        <v>1575</v>
      </c>
      <c r="C2283" s="88" t="s">
        <v>742</v>
      </c>
    </row>
    <row r="2284" spans="1:3" ht="15">
      <c r="A2284" s="81" t="s">
        <v>357</v>
      </c>
      <c r="B2284" s="80" t="s">
        <v>1504</v>
      </c>
      <c r="C2284" s="88" t="s">
        <v>742</v>
      </c>
    </row>
    <row r="2285" spans="1:3" ht="15">
      <c r="A2285" s="81" t="s">
        <v>357</v>
      </c>
      <c r="B2285" s="80" t="s">
        <v>1576</v>
      </c>
      <c r="C2285" s="88" t="s">
        <v>742</v>
      </c>
    </row>
    <row r="2286" spans="1:3" ht="15">
      <c r="A2286" s="81" t="s">
        <v>357</v>
      </c>
      <c r="B2286" s="80" t="s">
        <v>1577</v>
      </c>
      <c r="C2286" s="88" t="s">
        <v>742</v>
      </c>
    </row>
    <row r="2287" spans="1:3" ht="15">
      <c r="A2287" s="81" t="s">
        <v>357</v>
      </c>
      <c r="B2287" s="80" t="s">
        <v>1578</v>
      </c>
      <c r="C2287" s="88" t="s">
        <v>742</v>
      </c>
    </row>
    <row r="2288" spans="1:3" ht="15">
      <c r="A2288" s="81" t="s">
        <v>357</v>
      </c>
      <c r="B2288" s="80" t="s">
        <v>1579</v>
      </c>
      <c r="C2288" s="88" t="s">
        <v>742</v>
      </c>
    </row>
    <row r="2289" spans="1:3" ht="15">
      <c r="A2289" s="81" t="s">
        <v>357</v>
      </c>
      <c r="B2289" s="80" t="s">
        <v>1580</v>
      </c>
      <c r="C2289" s="88" t="s">
        <v>742</v>
      </c>
    </row>
    <row r="2290" spans="1:3" ht="15">
      <c r="A2290" s="81" t="s">
        <v>357</v>
      </c>
      <c r="B2290" s="80" t="s">
        <v>1581</v>
      </c>
      <c r="C2290" s="88" t="s">
        <v>742</v>
      </c>
    </row>
    <row r="2291" spans="1:3" ht="15">
      <c r="A2291" s="81" t="s">
        <v>357</v>
      </c>
      <c r="B2291" s="80" t="s">
        <v>1582</v>
      </c>
      <c r="C2291" s="88" t="s">
        <v>742</v>
      </c>
    </row>
    <row r="2292" spans="1:3" ht="15">
      <c r="A2292" s="81" t="s">
        <v>357</v>
      </c>
      <c r="B2292" s="80" t="s">
        <v>1583</v>
      </c>
      <c r="C2292" s="88" t="s">
        <v>742</v>
      </c>
    </row>
    <row r="2293" spans="1:3" ht="15">
      <c r="A2293" s="81" t="s">
        <v>357</v>
      </c>
      <c r="B2293" s="80" t="s">
        <v>1584</v>
      </c>
      <c r="C2293" s="88" t="s">
        <v>742</v>
      </c>
    </row>
    <row r="2294" spans="1:3" ht="15">
      <c r="A2294" s="81" t="s">
        <v>357</v>
      </c>
      <c r="B2294" s="80" t="s">
        <v>1585</v>
      </c>
      <c r="C2294" s="88" t="s">
        <v>742</v>
      </c>
    </row>
    <row r="2295" spans="1:3" ht="15">
      <c r="A2295" s="81" t="s">
        <v>357</v>
      </c>
      <c r="B2295" s="80" t="s">
        <v>1586</v>
      </c>
      <c r="C2295" s="88" t="s">
        <v>742</v>
      </c>
    </row>
    <row r="2296" spans="1:3" ht="15">
      <c r="A2296" s="81" t="s">
        <v>357</v>
      </c>
      <c r="B2296" s="80" t="s">
        <v>1492</v>
      </c>
      <c r="C2296" s="88" t="s">
        <v>742</v>
      </c>
    </row>
    <row r="2297" spans="1:3" ht="15">
      <c r="A2297" s="81" t="s">
        <v>357</v>
      </c>
      <c r="B2297" s="80" t="s">
        <v>1587</v>
      </c>
      <c r="C2297" s="88" t="s">
        <v>742</v>
      </c>
    </row>
    <row r="2298" spans="1:3" ht="15">
      <c r="A2298" s="81" t="s">
        <v>357</v>
      </c>
      <c r="B2298" s="80" t="s">
        <v>1588</v>
      </c>
      <c r="C2298" s="88" t="s">
        <v>742</v>
      </c>
    </row>
    <row r="2299" spans="1:3" ht="15">
      <c r="A2299" s="81" t="s">
        <v>357</v>
      </c>
      <c r="B2299" s="80" t="s">
        <v>1512</v>
      </c>
      <c r="C2299" s="88" t="s">
        <v>742</v>
      </c>
    </row>
    <row r="2300" spans="1:3" ht="15">
      <c r="A2300" s="81" t="s">
        <v>357</v>
      </c>
      <c r="B2300" s="80" t="s">
        <v>1513</v>
      </c>
      <c r="C2300" s="88" t="s">
        <v>742</v>
      </c>
    </row>
    <row r="2301" spans="1:3" ht="15">
      <c r="A2301" s="81" t="s">
        <v>357</v>
      </c>
      <c r="B2301" s="80" t="s">
        <v>1589</v>
      </c>
      <c r="C2301" s="88" t="s">
        <v>742</v>
      </c>
    </row>
    <row r="2302" spans="1:3" ht="15">
      <c r="A2302" s="81" t="s">
        <v>357</v>
      </c>
      <c r="B2302" s="80" t="s">
        <v>1590</v>
      </c>
      <c r="C2302" s="88" t="s">
        <v>742</v>
      </c>
    </row>
    <row r="2303" spans="1:3" ht="15">
      <c r="A2303" s="81" t="s">
        <v>357</v>
      </c>
      <c r="B2303" s="80" t="s">
        <v>1514</v>
      </c>
      <c r="C2303" s="88" t="s">
        <v>742</v>
      </c>
    </row>
    <row r="2304" spans="1:3" ht="15">
      <c r="A2304" s="81" t="s">
        <v>357</v>
      </c>
      <c r="B2304" s="80" t="s">
        <v>1515</v>
      </c>
      <c r="C2304" s="88" t="s">
        <v>742</v>
      </c>
    </row>
    <row r="2305" spans="1:3" ht="15">
      <c r="A2305" s="81" t="s">
        <v>356</v>
      </c>
      <c r="B2305" s="80" t="s">
        <v>1568</v>
      </c>
      <c r="C2305" s="88" t="s">
        <v>741</v>
      </c>
    </row>
    <row r="2306" spans="1:3" ht="15">
      <c r="A2306" s="81" t="s">
        <v>356</v>
      </c>
      <c r="B2306" s="80" t="s">
        <v>1569</v>
      </c>
      <c r="C2306" s="88" t="s">
        <v>741</v>
      </c>
    </row>
    <row r="2307" spans="1:3" ht="15">
      <c r="A2307" s="81" t="s">
        <v>356</v>
      </c>
      <c r="B2307" s="80" t="s">
        <v>1498</v>
      </c>
      <c r="C2307" s="88" t="s">
        <v>741</v>
      </c>
    </row>
    <row r="2308" spans="1:3" ht="15">
      <c r="A2308" s="81" t="s">
        <v>356</v>
      </c>
      <c r="B2308" s="80" t="s">
        <v>1570</v>
      </c>
      <c r="C2308" s="88" t="s">
        <v>741</v>
      </c>
    </row>
    <row r="2309" spans="1:3" ht="15">
      <c r="A2309" s="81" t="s">
        <v>356</v>
      </c>
      <c r="B2309" s="80" t="s">
        <v>1571</v>
      </c>
      <c r="C2309" s="88" t="s">
        <v>741</v>
      </c>
    </row>
    <row r="2310" spans="1:3" ht="15">
      <c r="A2310" s="81" t="s">
        <v>356</v>
      </c>
      <c r="B2310" s="80" t="s">
        <v>1572</v>
      </c>
      <c r="C2310" s="88" t="s">
        <v>741</v>
      </c>
    </row>
    <row r="2311" spans="1:3" ht="15">
      <c r="A2311" s="81" t="s">
        <v>356</v>
      </c>
      <c r="B2311" s="80">
        <v>21</v>
      </c>
      <c r="C2311" s="88" t="s">
        <v>741</v>
      </c>
    </row>
    <row r="2312" spans="1:3" ht="15">
      <c r="A2312" s="81" t="s">
        <v>356</v>
      </c>
      <c r="B2312" s="80" t="s">
        <v>1491</v>
      </c>
      <c r="C2312" s="88" t="s">
        <v>741</v>
      </c>
    </row>
    <row r="2313" spans="1:3" ht="15">
      <c r="A2313" s="81" t="s">
        <v>356</v>
      </c>
      <c r="B2313" s="80" t="s">
        <v>1499</v>
      </c>
      <c r="C2313" s="88" t="s">
        <v>741</v>
      </c>
    </row>
    <row r="2314" spans="1:3" ht="15">
      <c r="A2314" s="81" t="s">
        <v>356</v>
      </c>
      <c r="B2314" s="80" t="s">
        <v>1500</v>
      </c>
      <c r="C2314" s="88" t="s">
        <v>741</v>
      </c>
    </row>
    <row r="2315" spans="1:3" ht="15">
      <c r="A2315" s="81" t="s">
        <v>356</v>
      </c>
      <c r="B2315" s="80" t="s">
        <v>1501</v>
      </c>
      <c r="C2315" s="88" t="s">
        <v>741</v>
      </c>
    </row>
    <row r="2316" spans="1:3" ht="15">
      <c r="A2316" s="81" t="s">
        <v>356</v>
      </c>
      <c r="B2316" s="80" t="s">
        <v>1502</v>
      </c>
      <c r="C2316" s="88" t="s">
        <v>741</v>
      </c>
    </row>
    <row r="2317" spans="1:3" ht="15">
      <c r="A2317" s="81" t="s">
        <v>356</v>
      </c>
      <c r="B2317" s="80" t="s">
        <v>1573</v>
      </c>
      <c r="C2317" s="88" t="s">
        <v>741</v>
      </c>
    </row>
    <row r="2318" spans="1:3" ht="15">
      <c r="A2318" s="81" t="s">
        <v>356</v>
      </c>
      <c r="B2318" s="80" t="s">
        <v>1574</v>
      </c>
      <c r="C2318" s="88" t="s">
        <v>741</v>
      </c>
    </row>
    <row r="2319" spans="1:3" ht="15">
      <c r="A2319" s="81" t="s">
        <v>356</v>
      </c>
      <c r="B2319" s="80" t="s">
        <v>1575</v>
      </c>
      <c r="C2319" s="88" t="s">
        <v>741</v>
      </c>
    </row>
    <row r="2320" spans="1:3" ht="15">
      <c r="A2320" s="81" t="s">
        <v>356</v>
      </c>
      <c r="B2320" s="80" t="s">
        <v>1504</v>
      </c>
      <c r="C2320" s="88" t="s">
        <v>741</v>
      </c>
    </row>
    <row r="2321" spans="1:3" ht="15">
      <c r="A2321" s="81" t="s">
        <v>356</v>
      </c>
      <c r="B2321" s="80" t="s">
        <v>1576</v>
      </c>
      <c r="C2321" s="88" t="s">
        <v>741</v>
      </c>
    </row>
    <row r="2322" spans="1:3" ht="15">
      <c r="A2322" s="81" t="s">
        <v>356</v>
      </c>
      <c r="B2322" s="80" t="s">
        <v>1577</v>
      </c>
      <c r="C2322" s="88" t="s">
        <v>741</v>
      </c>
    </row>
    <row r="2323" spans="1:3" ht="15">
      <c r="A2323" s="81" t="s">
        <v>356</v>
      </c>
      <c r="B2323" s="80" t="s">
        <v>1578</v>
      </c>
      <c r="C2323" s="88" t="s">
        <v>741</v>
      </c>
    </row>
    <row r="2324" spans="1:3" ht="15">
      <c r="A2324" s="81" t="s">
        <v>356</v>
      </c>
      <c r="B2324" s="80" t="s">
        <v>1579</v>
      </c>
      <c r="C2324" s="88" t="s">
        <v>741</v>
      </c>
    </row>
    <row r="2325" spans="1:3" ht="15">
      <c r="A2325" s="81" t="s">
        <v>356</v>
      </c>
      <c r="B2325" s="80" t="s">
        <v>1580</v>
      </c>
      <c r="C2325" s="88" t="s">
        <v>741</v>
      </c>
    </row>
    <row r="2326" spans="1:3" ht="15">
      <c r="A2326" s="81" t="s">
        <v>356</v>
      </c>
      <c r="B2326" s="80" t="s">
        <v>1581</v>
      </c>
      <c r="C2326" s="88" t="s">
        <v>741</v>
      </c>
    </row>
    <row r="2327" spans="1:3" ht="15">
      <c r="A2327" s="81" t="s">
        <v>356</v>
      </c>
      <c r="B2327" s="80" t="s">
        <v>1582</v>
      </c>
      <c r="C2327" s="88" t="s">
        <v>741</v>
      </c>
    </row>
    <row r="2328" spans="1:3" ht="15">
      <c r="A2328" s="81" t="s">
        <v>356</v>
      </c>
      <c r="B2328" s="80" t="s">
        <v>1583</v>
      </c>
      <c r="C2328" s="88" t="s">
        <v>741</v>
      </c>
    </row>
    <row r="2329" spans="1:3" ht="15">
      <c r="A2329" s="81" t="s">
        <v>356</v>
      </c>
      <c r="B2329" s="80" t="s">
        <v>1584</v>
      </c>
      <c r="C2329" s="88" t="s">
        <v>741</v>
      </c>
    </row>
    <row r="2330" spans="1:3" ht="15">
      <c r="A2330" s="81" t="s">
        <v>356</v>
      </c>
      <c r="B2330" s="80" t="s">
        <v>1585</v>
      </c>
      <c r="C2330" s="88" t="s">
        <v>741</v>
      </c>
    </row>
    <row r="2331" spans="1:3" ht="15">
      <c r="A2331" s="81" t="s">
        <v>356</v>
      </c>
      <c r="B2331" s="80" t="s">
        <v>1586</v>
      </c>
      <c r="C2331" s="88" t="s">
        <v>741</v>
      </c>
    </row>
    <row r="2332" spans="1:3" ht="15">
      <c r="A2332" s="81" t="s">
        <v>356</v>
      </c>
      <c r="B2332" s="80" t="s">
        <v>1492</v>
      </c>
      <c r="C2332" s="88" t="s">
        <v>741</v>
      </c>
    </row>
    <row r="2333" spans="1:3" ht="15">
      <c r="A2333" s="81" t="s">
        <v>356</v>
      </c>
      <c r="B2333" s="80" t="s">
        <v>1587</v>
      </c>
      <c r="C2333" s="88" t="s">
        <v>741</v>
      </c>
    </row>
    <row r="2334" spans="1:3" ht="15">
      <c r="A2334" s="81" t="s">
        <v>356</v>
      </c>
      <c r="B2334" s="80" t="s">
        <v>1588</v>
      </c>
      <c r="C2334" s="88" t="s">
        <v>741</v>
      </c>
    </row>
    <row r="2335" spans="1:3" ht="15">
      <c r="A2335" s="81" t="s">
        <v>356</v>
      </c>
      <c r="B2335" s="80" t="s">
        <v>1512</v>
      </c>
      <c r="C2335" s="88" t="s">
        <v>741</v>
      </c>
    </row>
    <row r="2336" spans="1:3" ht="15">
      <c r="A2336" s="81" t="s">
        <v>356</v>
      </c>
      <c r="B2336" s="80" t="s">
        <v>1513</v>
      </c>
      <c r="C2336" s="88" t="s">
        <v>741</v>
      </c>
    </row>
    <row r="2337" spans="1:3" ht="15">
      <c r="A2337" s="81" t="s">
        <v>356</v>
      </c>
      <c r="B2337" s="80" t="s">
        <v>1589</v>
      </c>
      <c r="C2337" s="88" t="s">
        <v>741</v>
      </c>
    </row>
    <row r="2338" spans="1:3" ht="15">
      <c r="A2338" s="81" t="s">
        <v>356</v>
      </c>
      <c r="B2338" s="80" t="s">
        <v>1590</v>
      </c>
      <c r="C2338" s="88" t="s">
        <v>741</v>
      </c>
    </row>
    <row r="2339" spans="1:3" ht="15">
      <c r="A2339" s="81" t="s">
        <v>356</v>
      </c>
      <c r="B2339" s="80" t="s">
        <v>1514</v>
      </c>
      <c r="C2339" s="88" t="s">
        <v>741</v>
      </c>
    </row>
    <row r="2340" spans="1:3" ht="15">
      <c r="A2340" s="81" t="s">
        <v>356</v>
      </c>
      <c r="B2340" s="80" t="s">
        <v>1515</v>
      </c>
      <c r="C2340" s="88" t="s">
        <v>741</v>
      </c>
    </row>
    <row r="2341" spans="1:3" ht="15">
      <c r="A2341" s="81" t="s">
        <v>355</v>
      </c>
      <c r="B2341" s="80" t="s">
        <v>1568</v>
      </c>
      <c r="C2341" s="88" t="s">
        <v>740</v>
      </c>
    </row>
    <row r="2342" spans="1:3" ht="15">
      <c r="A2342" s="81" t="s">
        <v>355</v>
      </c>
      <c r="B2342" s="80" t="s">
        <v>1569</v>
      </c>
      <c r="C2342" s="88" t="s">
        <v>740</v>
      </c>
    </row>
    <row r="2343" spans="1:3" ht="15">
      <c r="A2343" s="81" t="s">
        <v>355</v>
      </c>
      <c r="B2343" s="80" t="s">
        <v>1498</v>
      </c>
      <c r="C2343" s="88" t="s">
        <v>740</v>
      </c>
    </row>
    <row r="2344" spans="1:3" ht="15">
      <c r="A2344" s="81" t="s">
        <v>355</v>
      </c>
      <c r="B2344" s="80" t="s">
        <v>1570</v>
      </c>
      <c r="C2344" s="88" t="s">
        <v>740</v>
      </c>
    </row>
    <row r="2345" spans="1:3" ht="15">
      <c r="A2345" s="81" t="s">
        <v>355</v>
      </c>
      <c r="B2345" s="80" t="s">
        <v>1571</v>
      </c>
      <c r="C2345" s="88" t="s">
        <v>740</v>
      </c>
    </row>
    <row r="2346" spans="1:3" ht="15">
      <c r="A2346" s="81" t="s">
        <v>355</v>
      </c>
      <c r="B2346" s="80" t="s">
        <v>1572</v>
      </c>
      <c r="C2346" s="88" t="s">
        <v>740</v>
      </c>
    </row>
    <row r="2347" spans="1:3" ht="15">
      <c r="A2347" s="81" t="s">
        <v>355</v>
      </c>
      <c r="B2347" s="80">
        <v>21</v>
      </c>
      <c r="C2347" s="88" t="s">
        <v>740</v>
      </c>
    </row>
    <row r="2348" spans="1:3" ht="15">
      <c r="A2348" s="81" t="s">
        <v>355</v>
      </c>
      <c r="B2348" s="80" t="s">
        <v>1491</v>
      </c>
      <c r="C2348" s="88" t="s">
        <v>740</v>
      </c>
    </row>
    <row r="2349" spans="1:3" ht="15">
      <c r="A2349" s="81" t="s">
        <v>355</v>
      </c>
      <c r="B2349" s="80" t="s">
        <v>1499</v>
      </c>
      <c r="C2349" s="88" t="s">
        <v>740</v>
      </c>
    </row>
    <row r="2350" spans="1:3" ht="15">
      <c r="A2350" s="81" t="s">
        <v>355</v>
      </c>
      <c r="B2350" s="80" t="s">
        <v>1500</v>
      </c>
      <c r="C2350" s="88" t="s">
        <v>740</v>
      </c>
    </row>
    <row r="2351" spans="1:3" ht="15">
      <c r="A2351" s="81" t="s">
        <v>355</v>
      </c>
      <c r="B2351" s="80" t="s">
        <v>1501</v>
      </c>
      <c r="C2351" s="88" t="s">
        <v>740</v>
      </c>
    </row>
    <row r="2352" spans="1:3" ht="15">
      <c r="A2352" s="81" t="s">
        <v>355</v>
      </c>
      <c r="B2352" s="80" t="s">
        <v>1502</v>
      </c>
      <c r="C2352" s="88" t="s">
        <v>740</v>
      </c>
    </row>
    <row r="2353" spans="1:3" ht="15">
      <c r="A2353" s="81" t="s">
        <v>355</v>
      </c>
      <c r="B2353" s="80" t="s">
        <v>1573</v>
      </c>
      <c r="C2353" s="88" t="s">
        <v>740</v>
      </c>
    </row>
    <row r="2354" spans="1:3" ht="15">
      <c r="A2354" s="81" t="s">
        <v>355</v>
      </c>
      <c r="B2354" s="80" t="s">
        <v>1574</v>
      </c>
      <c r="C2354" s="88" t="s">
        <v>740</v>
      </c>
    </row>
    <row r="2355" spans="1:3" ht="15">
      <c r="A2355" s="81" t="s">
        <v>355</v>
      </c>
      <c r="B2355" s="80" t="s">
        <v>1575</v>
      </c>
      <c r="C2355" s="88" t="s">
        <v>740</v>
      </c>
    </row>
    <row r="2356" spans="1:3" ht="15">
      <c r="A2356" s="81" t="s">
        <v>355</v>
      </c>
      <c r="B2356" s="80" t="s">
        <v>1504</v>
      </c>
      <c r="C2356" s="88" t="s">
        <v>740</v>
      </c>
    </row>
    <row r="2357" spans="1:3" ht="15">
      <c r="A2357" s="81" t="s">
        <v>355</v>
      </c>
      <c r="B2357" s="80" t="s">
        <v>1576</v>
      </c>
      <c r="C2357" s="88" t="s">
        <v>740</v>
      </c>
    </row>
    <row r="2358" spans="1:3" ht="15">
      <c r="A2358" s="81" t="s">
        <v>355</v>
      </c>
      <c r="B2358" s="80" t="s">
        <v>1577</v>
      </c>
      <c r="C2358" s="88" t="s">
        <v>740</v>
      </c>
    </row>
    <row r="2359" spans="1:3" ht="15">
      <c r="A2359" s="81" t="s">
        <v>355</v>
      </c>
      <c r="B2359" s="80" t="s">
        <v>1578</v>
      </c>
      <c r="C2359" s="88" t="s">
        <v>740</v>
      </c>
    </row>
    <row r="2360" spans="1:3" ht="15">
      <c r="A2360" s="81" t="s">
        <v>355</v>
      </c>
      <c r="B2360" s="80" t="s">
        <v>1579</v>
      </c>
      <c r="C2360" s="88" t="s">
        <v>740</v>
      </c>
    </row>
    <row r="2361" spans="1:3" ht="15">
      <c r="A2361" s="81" t="s">
        <v>355</v>
      </c>
      <c r="B2361" s="80" t="s">
        <v>1580</v>
      </c>
      <c r="C2361" s="88" t="s">
        <v>740</v>
      </c>
    </row>
    <row r="2362" spans="1:3" ht="15">
      <c r="A2362" s="81" t="s">
        <v>355</v>
      </c>
      <c r="B2362" s="80" t="s">
        <v>1581</v>
      </c>
      <c r="C2362" s="88" t="s">
        <v>740</v>
      </c>
    </row>
    <row r="2363" spans="1:3" ht="15">
      <c r="A2363" s="81" t="s">
        <v>355</v>
      </c>
      <c r="B2363" s="80" t="s">
        <v>1582</v>
      </c>
      <c r="C2363" s="88" t="s">
        <v>740</v>
      </c>
    </row>
    <row r="2364" spans="1:3" ht="15">
      <c r="A2364" s="81" t="s">
        <v>355</v>
      </c>
      <c r="B2364" s="80" t="s">
        <v>1583</v>
      </c>
      <c r="C2364" s="88" t="s">
        <v>740</v>
      </c>
    </row>
    <row r="2365" spans="1:3" ht="15">
      <c r="A2365" s="81" t="s">
        <v>355</v>
      </c>
      <c r="B2365" s="80" t="s">
        <v>1584</v>
      </c>
      <c r="C2365" s="88" t="s">
        <v>740</v>
      </c>
    </row>
    <row r="2366" spans="1:3" ht="15">
      <c r="A2366" s="81" t="s">
        <v>355</v>
      </c>
      <c r="B2366" s="80" t="s">
        <v>1585</v>
      </c>
      <c r="C2366" s="88" t="s">
        <v>740</v>
      </c>
    </row>
    <row r="2367" spans="1:3" ht="15">
      <c r="A2367" s="81" t="s">
        <v>355</v>
      </c>
      <c r="B2367" s="80" t="s">
        <v>1586</v>
      </c>
      <c r="C2367" s="88" t="s">
        <v>740</v>
      </c>
    </row>
    <row r="2368" spans="1:3" ht="15">
      <c r="A2368" s="81" t="s">
        <v>355</v>
      </c>
      <c r="B2368" s="80" t="s">
        <v>1492</v>
      </c>
      <c r="C2368" s="88" t="s">
        <v>740</v>
      </c>
    </row>
    <row r="2369" spans="1:3" ht="15">
      <c r="A2369" s="81" t="s">
        <v>355</v>
      </c>
      <c r="B2369" s="80" t="s">
        <v>1587</v>
      </c>
      <c r="C2369" s="88" t="s">
        <v>740</v>
      </c>
    </row>
    <row r="2370" spans="1:3" ht="15">
      <c r="A2370" s="81" t="s">
        <v>355</v>
      </c>
      <c r="B2370" s="80" t="s">
        <v>1588</v>
      </c>
      <c r="C2370" s="88" t="s">
        <v>740</v>
      </c>
    </row>
    <row r="2371" spans="1:3" ht="15">
      <c r="A2371" s="81" t="s">
        <v>355</v>
      </c>
      <c r="B2371" s="80" t="s">
        <v>1512</v>
      </c>
      <c r="C2371" s="88" t="s">
        <v>740</v>
      </c>
    </row>
    <row r="2372" spans="1:3" ht="15">
      <c r="A2372" s="81" t="s">
        <v>355</v>
      </c>
      <c r="B2372" s="80" t="s">
        <v>1513</v>
      </c>
      <c r="C2372" s="88" t="s">
        <v>740</v>
      </c>
    </row>
    <row r="2373" spans="1:3" ht="15">
      <c r="A2373" s="81" t="s">
        <v>355</v>
      </c>
      <c r="B2373" s="80" t="s">
        <v>1589</v>
      </c>
      <c r="C2373" s="88" t="s">
        <v>740</v>
      </c>
    </row>
    <row r="2374" spans="1:3" ht="15">
      <c r="A2374" s="81" t="s">
        <v>355</v>
      </c>
      <c r="B2374" s="80" t="s">
        <v>1590</v>
      </c>
      <c r="C2374" s="88" t="s">
        <v>740</v>
      </c>
    </row>
    <row r="2375" spans="1:3" ht="15">
      <c r="A2375" s="81" t="s">
        <v>355</v>
      </c>
      <c r="B2375" s="80" t="s">
        <v>1514</v>
      </c>
      <c r="C2375" s="88" t="s">
        <v>740</v>
      </c>
    </row>
    <row r="2376" spans="1:3" ht="15">
      <c r="A2376" s="81" t="s">
        <v>355</v>
      </c>
      <c r="B2376" s="80" t="s">
        <v>1515</v>
      </c>
      <c r="C2376" s="88" t="s">
        <v>740</v>
      </c>
    </row>
    <row r="2377" spans="1:3" ht="15">
      <c r="A2377" s="81" t="s">
        <v>354</v>
      </c>
      <c r="B2377" s="80" t="s">
        <v>1568</v>
      </c>
      <c r="C2377" s="88" t="s">
        <v>739</v>
      </c>
    </row>
    <row r="2378" spans="1:3" ht="15">
      <c r="A2378" s="81" t="s">
        <v>354</v>
      </c>
      <c r="B2378" s="80" t="s">
        <v>1569</v>
      </c>
      <c r="C2378" s="88" t="s">
        <v>739</v>
      </c>
    </row>
    <row r="2379" spans="1:3" ht="15">
      <c r="A2379" s="81" t="s">
        <v>354</v>
      </c>
      <c r="B2379" s="80" t="s">
        <v>1498</v>
      </c>
      <c r="C2379" s="88" t="s">
        <v>739</v>
      </c>
    </row>
    <row r="2380" spans="1:3" ht="15">
      <c r="A2380" s="81" t="s">
        <v>354</v>
      </c>
      <c r="B2380" s="80" t="s">
        <v>1570</v>
      </c>
      <c r="C2380" s="88" t="s">
        <v>739</v>
      </c>
    </row>
    <row r="2381" spans="1:3" ht="15">
      <c r="A2381" s="81" t="s">
        <v>354</v>
      </c>
      <c r="B2381" s="80" t="s">
        <v>1571</v>
      </c>
      <c r="C2381" s="88" t="s">
        <v>739</v>
      </c>
    </row>
    <row r="2382" spans="1:3" ht="15">
      <c r="A2382" s="81" t="s">
        <v>354</v>
      </c>
      <c r="B2382" s="80" t="s">
        <v>1572</v>
      </c>
      <c r="C2382" s="88" t="s">
        <v>739</v>
      </c>
    </row>
    <row r="2383" spans="1:3" ht="15">
      <c r="A2383" s="81" t="s">
        <v>354</v>
      </c>
      <c r="B2383" s="80">
        <v>21</v>
      </c>
      <c r="C2383" s="88" t="s">
        <v>739</v>
      </c>
    </row>
    <row r="2384" spans="1:3" ht="15">
      <c r="A2384" s="81" t="s">
        <v>354</v>
      </c>
      <c r="B2384" s="80" t="s">
        <v>1491</v>
      </c>
      <c r="C2384" s="88" t="s">
        <v>739</v>
      </c>
    </row>
    <row r="2385" spans="1:3" ht="15">
      <c r="A2385" s="81" t="s">
        <v>354</v>
      </c>
      <c r="B2385" s="80" t="s">
        <v>1499</v>
      </c>
      <c r="C2385" s="88" t="s">
        <v>739</v>
      </c>
    </row>
    <row r="2386" spans="1:3" ht="15">
      <c r="A2386" s="81" t="s">
        <v>354</v>
      </c>
      <c r="B2386" s="80" t="s">
        <v>1500</v>
      </c>
      <c r="C2386" s="88" t="s">
        <v>739</v>
      </c>
    </row>
    <row r="2387" spans="1:3" ht="15">
      <c r="A2387" s="81" t="s">
        <v>354</v>
      </c>
      <c r="B2387" s="80" t="s">
        <v>1501</v>
      </c>
      <c r="C2387" s="88" t="s">
        <v>739</v>
      </c>
    </row>
    <row r="2388" spans="1:3" ht="15">
      <c r="A2388" s="81" t="s">
        <v>354</v>
      </c>
      <c r="B2388" s="80" t="s">
        <v>1502</v>
      </c>
      <c r="C2388" s="88" t="s">
        <v>739</v>
      </c>
    </row>
    <row r="2389" spans="1:3" ht="15">
      <c r="A2389" s="81" t="s">
        <v>354</v>
      </c>
      <c r="B2389" s="80" t="s">
        <v>1573</v>
      </c>
      <c r="C2389" s="88" t="s">
        <v>739</v>
      </c>
    </row>
    <row r="2390" spans="1:3" ht="15">
      <c r="A2390" s="81" t="s">
        <v>354</v>
      </c>
      <c r="B2390" s="80" t="s">
        <v>1574</v>
      </c>
      <c r="C2390" s="88" t="s">
        <v>739</v>
      </c>
    </row>
    <row r="2391" spans="1:3" ht="15">
      <c r="A2391" s="81" t="s">
        <v>354</v>
      </c>
      <c r="B2391" s="80" t="s">
        <v>1575</v>
      </c>
      <c r="C2391" s="88" t="s">
        <v>739</v>
      </c>
    </row>
    <row r="2392" spans="1:3" ht="15">
      <c r="A2392" s="81" t="s">
        <v>354</v>
      </c>
      <c r="B2392" s="80" t="s">
        <v>1504</v>
      </c>
      <c r="C2392" s="88" t="s">
        <v>739</v>
      </c>
    </row>
    <row r="2393" spans="1:3" ht="15">
      <c r="A2393" s="81" t="s">
        <v>354</v>
      </c>
      <c r="B2393" s="80" t="s">
        <v>1576</v>
      </c>
      <c r="C2393" s="88" t="s">
        <v>739</v>
      </c>
    </row>
    <row r="2394" spans="1:3" ht="15">
      <c r="A2394" s="81" t="s">
        <v>354</v>
      </c>
      <c r="B2394" s="80" t="s">
        <v>1577</v>
      </c>
      <c r="C2394" s="88" t="s">
        <v>739</v>
      </c>
    </row>
    <row r="2395" spans="1:3" ht="15">
      <c r="A2395" s="81" t="s">
        <v>354</v>
      </c>
      <c r="B2395" s="80" t="s">
        <v>1578</v>
      </c>
      <c r="C2395" s="88" t="s">
        <v>739</v>
      </c>
    </row>
    <row r="2396" spans="1:3" ht="15">
      <c r="A2396" s="81" t="s">
        <v>354</v>
      </c>
      <c r="B2396" s="80" t="s">
        <v>1579</v>
      </c>
      <c r="C2396" s="88" t="s">
        <v>739</v>
      </c>
    </row>
    <row r="2397" spans="1:3" ht="15">
      <c r="A2397" s="81" t="s">
        <v>354</v>
      </c>
      <c r="B2397" s="80" t="s">
        <v>1580</v>
      </c>
      <c r="C2397" s="88" t="s">
        <v>739</v>
      </c>
    </row>
    <row r="2398" spans="1:3" ht="15">
      <c r="A2398" s="81" t="s">
        <v>354</v>
      </c>
      <c r="B2398" s="80" t="s">
        <v>1581</v>
      </c>
      <c r="C2398" s="88" t="s">
        <v>739</v>
      </c>
    </row>
    <row r="2399" spans="1:3" ht="15">
      <c r="A2399" s="81" t="s">
        <v>354</v>
      </c>
      <c r="B2399" s="80" t="s">
        <v>1582</v>
      </c>
      <c r="C2399" s="88" t="s">
        <v>739</v>
      </c>
    </row>
    <row r="2400" spans="1:3" ht="15">
      <c r="A2400" s="81" t="s">
        <v>354</v>
      </c>
      <c r="B2400" s="80" t="s">
        <v>1583</v>
      </c>
      <c r="C2400" s="88" t="s">
        <v>739</v>
      </c>
    </row>
    <row r="2401" spans="1:3" ht="15">
      <c r="A2401" s="81" t="s">
        <v>354</v>
      </c>
      <c r="B2401" s="80" t="s">
        <v>1584</v>
      </c>
      <c r="C2401" s="88" t="s">
        <v>739</v>
      </c>
    </row>
    <row r="2402" spans="1:3" ht="15">
      <c r="A2402" s="81" t="s">
        <v>354</v>
      </c>
      <c r="B2402" s="80" t="s">
        <v>1585</v>
      </c>
      <c r="C2402" s="88" t="s">
        <v>739</v>
      </c>
    </row>
    <row r="2403" spans="1:3" ht="15">
      <c r="A2403" s="81" t="s">
        <v>354</v>
      </c>
      <c r="B2403" s="80" t="s">
        <v>1586</v>
      </c>
      <c r="C2403" s="88" t="s">
        <v>739</v>
      </c>
    </row>
    <row r="2404" spans="1:3" ht="15">
      <c r="A2404" s="81" t="s">
        <v>354</v>
      </c>
      <c r="B2404" s="80" t="s">
        <v>1492</v>
      </c>
      <c r="C2404" s="88" t="s">
        <v>739</v>
      </c>
    </row>
    <row r="2405" spans="1:3" ht="15">
      <c r="A2405" s="81" t="s">
        <v>354</v>
      </c>
      <c r="B2405" s="80" t="s">
        <v>1587</v>
      </c>
      <c r="C2405" s="88" t="s">
        <v>739</v>
      </c>
    </row>
    <row r="2406" spans="1:3" ht="15">
      <c r="A2406" s="81" t="s">
        <v>354</v>
      </c>
      <c r="B2406" s="80" t="s">
        <v>1588</v>
      </c>
      <c r="C2406" s="88" t="s">
        <v>739</v>
      </c>
    </row>
    <row r="2407" spans="1:3" ht="15">
      <c r="A2407" s="81" t="s">
        <v>354</v>
      </c>
      <c r="B2407" s="80" t="s">
        <v>1512</v>
      </c>
      <c r="C2407" s="88" t="s">
        <v>739</v>
      </c>
    </row>
    <row r="2408" spans="1:3" ht="15">
      <c r="A2408" s="81" t="s">
        <v>354</v>
      </c>
      <c r="B2408" s="80" t="s">
        <v>1513</v>
      </c>
      <c r="C2408" s="88" t="s">
        <v>739</v>
      </c>
    </row>
    <row r="2409" spans="1:3" ht="15">
      <c r="A2409" s="81" t="s">
        <v>354</v>
      </c>
      <c r="B2409" s="80" t="s">
        <v>1589</v>
      </c>
      <c r="C2409" s="88" t="s">
        <v>739</v>
      </c>
    </row>
    <row r="2410" spans="1:3" ht="15">
      <c r="A2410" s="81" t="s">
        <v>354</v>
      </c>
      <c r="B2410" s="80" t="s">
        <v>1590</v>
      </c>
      <c r="C2410" s="88" t="s">
        <v>739</v>
      </c>
    </row>
    <row r="2411" spans="1:3" ht="15">
      <c r="A2411" s="81" t="s">
        <v>354</v>
      </c>
      <c r="B2411" s="80" t="s">
        <v>1514</v>
      </c>
      <c r="C2411" s="88" t="s">
        <v>739</v>
      </c>
    </row>
    <row r="2412" spans="1:3" ht="15">
      <c r="A2412" s="81" t="s">
        <v>354</v>
      </c>
      <c r="B2412" s="80" t="s">
        <v>1515</v>
      </c>
      <c r="C2412" s="88" t="s">
        <v>739</v>
      </c>
    </row>
    <row r="2413" spans="1:3" ht="15">
      <c r="A2413" s="81" t="s">
        <v>353</v>
      </c>
      <c r="B2413" s="80" t="s">
        <v>1568</v>
      </c>
      <c r="C2413" s="88" t="s">
        <v>738</v>
      </c>
    </row>
    <row r="2414" spans="1:3" ht="15">
      <c r="A2414" s="81" t="s">
        <v>353</v>
      </c>
      <c r="B2414" s="80" t="s">
        <v>1569</v>
      </c>
      <c r="C2414" s="88" t="s">
        <v>738</v>
      </c>
    </row>
    <row r="2415" spans="1:3" ht="15">
      <c r="A2415" s="81" t="s">
        <v>353</v>
      </c>
      <c r="B2415" s="80" t="s">
        <v>1498</v>
      </c>
      <c r="C2415" s="88" t="s">
        <v>738</v>
      </c>
    </row>
    <row r="2416" spans="1:3" ht="15">
      <c r="A2416" s="81" t="s">
        <v>353</v>
      </c>
      <c r="B2416" s="80" t="s">
        <v>1570</v>
      </c>
      <c r="C2416" s="88" t="s">
        <v>738</v>
      </c>
    </row>
    <row r="2417" spans="1:3" ht="15">
      <c r="A2417" s="81" t="s">
        <v>353</v>
      </c>
      <c r="B2417" s="80" t="s">
        <v>1571</v>
      </c>
      <c r="C2417" s="88" t="s">
        <v>738</v>
      </c>
    </row>
    <row r="2418" spans="1:3" ht="15">
      <c r="A2418" s="81" t="s">
        <v>353</v>
      </c>
      <c r="B2418" s="80" t="s">
        <v>1572</v>
      </c>
      <c r="C2418" s="88" t="s">
        <v>738</v>
      </c>
    </row>
    <row r="2419" spans="1:3" ht="15">
      <c r="A2419" s="81" t="s">
        <v>353</v>
      </c>
      <c r="B2419" s="80">
        <v>21</v>
      </c>
      <c r="C2419" s="88" t="s">
        <v>738</v>
      </c>
    </row>
    <row r="2420" spans="1:3" ht="15">
      <c r="A2420" s="81" t="s">
        <v>353</v>
      </c>
      <c r="B2420" s="80" t="s">
        <v>1491</v>
      </c>
      <c r="C2420" s="88" t="s">
        <v>738</v>
      </c>
    </row>
    <row r="2421" spans="1:3" ht="15">
      <c r="A2421" s="81" t="s">
        <v>353</v>
      </c>
      <c r="B2421" s="80" t="s">
        <v>1499</v>
      </c>
      <c r="C2421" s="88" t="s">
        <v>738</v>
      </c>
    </row>
    <row r="2422" spans="1:3" ht="15">
      <c r="A2422" s="81" t="s">
        <v>353</v>
      </c>
      <c r="B2422" s="80" t="s">
        <v>1500</v>
      </c>
      <c r="C2422" s="88" t="s">
        <v>738</v>
      </c>
    </row>
    <row r="2423" spans="1:3" ht="15">
      <c r="A2423" s="81" t="s">
        <v>353</v>
      </c>
      <c r="B2423" s="80" t="s">
        <v>1501</v>
      </c>
      <c r="C2423" s="88" t="s">
        <v>738</v>
      </c>
    </row>
    <row r="2424" spans="1:3" ht="15">
      <c r="A2424" s="81" t="s">
        <v>353</v>
      </c>
      <c r="B2424" s="80" t="s">
        <v>1502</v>
      </c>
      <c r="C2424" s="88" t="s">
        <v>738</v>
      </c>
    </row>
    <row r="2425" spans="1:3" ht="15">
      <c r="A2425" s="81" t="s">
        <v>353</v>
      </c>
      <c r="B2425" s="80" t="s">
        <v>1573</v>
      </c>
      <c r="C2425" s="88" t="s">
        <v>738</v>
      </c>
    </row>
    <row r="2426" spans="1:3" ht="15">
      <c r="A2426" s="81" t="s">
        <v>353</v>
      </c>
      <c r="B2426" s="80" t="s">
        <v>1574</v>
      </c>
      <c r="C2426" s="88" t="s">
        <v>738</v>
      </c>
    </row>
    <row r="2427" spans="1:3" ht="15">
      <c r="A2427" s="81" t="s">
        <v>353</v>
      </c>
      <c r="B2427" s="80" t="s">
        <v>1575</v>
      </c>
      <c r="C2427" s="88" t="s">
        <v>738</v>
      </c>
    </row>
    <row r="2428" spans="1:3" ht="15">
      <c r="A2428" s="81" t="s">
        <v>353</v>
      </c>
      <c r="B2428" s="80" t="s">
        <v>1504</v>
      </c>
      <c r="C2428" s="88" t="s">
        <v>738</v>
      </c>
    </row>
    <row r="2429" spans="1:3" ht="15">
      <c r="A2429" s="81" t="s">
        <v>353</v>
      </c>
      <c r="B2429" s="80" t="s">
        <v>1576</v>
      </c>
      <c r="C2429" s="88" t="s">
        <v>738</v>
      </c>
    </row>
    <row r="2430" spans="1:3" ht="15">
      <c r="A2430" s="81" t="s">
        <v>353</v>
      </c>
      <c r="B2430" s="80" t="s">
        <v>1577</v>
      </c>
      <c r="C2430" s="88" t="s">
        <v>738</v>
      </c>
    </row>
    <row r="2431" spans="1:3" ht="15">
      <c r="A2431" s="81" t="s">
        <v>353</v>
      </c>
      <c r="B2431" s="80" t="s">
        <v>1578</v>
      </c>
      <c r="C2431" s="88" t="s">
        <v>738</v>
      </c>
    </row>
    <row r="2432" spans="1:3" ht="15">
      <c r="A2432" s="81" t="s">
        <v>353</v>
      </c>
      <c r="B2432" s="80" t="s">
        <v>1579</v>
      </c>
      <c r="C2432" s="88" t="s">
        <v>738</v>
      </c>
    </row>
    <row r="2433" spans="1:3" ht="15">
      <c r="A2433" s="81" t="s">
        <v>353</v>
      </c>
      <c r="B2433" s="80" t="s">
        <v>1580</v>
      </c>
      <c r="C2433" s="88" t="s">
        <v>738</v>
      </c>
    </row>
    <row r="2434" spans="1:3" ht="15">
      <c r="A2434" s="81" t="s">
        <v>353</v>
      </c>
      <c r="B2434" s="80" t="s">
        <v>1581</v>
      </c>
      <c r="C2434" s="88" t="s">
        <v>738</v>
      </c>
    </row>
    <row r="2435" spans="1:3" ht="15">
      <c r="A2435" s="81" t="s">
        <v>353</v>
      </c>
      <c r="B2435" s="80" t="s">
        <v>1582</v>
      </c>
      <c r="C2435" s="88" t="s">
        <v>738</v>
      </c>
    </row>
    <row r="2436" spans="1:3" ht="15">
      <c r="A2436" s="81" t="s">
        <v>353</v>
      </c>
      <c r="B2436" s="80" t="s">
        <v>1583</v>
      </c>
      <c r="C2436" s="88" t="s">
        <v>738</v>
      </c>
    </row>
    <row r="2437" spans="1:3" ht="15">
      <c r="A2437" s="81" t="s">
        <v>353</v>
      </c>
      <c r="B2437" s="80" t="s">
        <v>1584</v>
      </c>
      <c r="C2437" s="88" t="s">
        <v>738</v>
      </c>
    </row>
    <row r="2438" spans="1:3" ht="15">
      <c r="A2438" s="81" t="s">
        <v>353</v>
      </c>
      <c r="B2438" s="80" t="s">
        <v>1585</v>
      </c>
      <c r="C2438" s="88" t="s">
        <v>738</v>
      </c>
    </row>
    <row r="2439" spans="1:3" ht="15">
      <c r="A2439" s="81" t="s">
        <v>353</v>
      </c>
      <c r="B2439" s="80" t="s">
        <v>1586</v>
      </c>
      <c r="C2439" s="88" t="s">
        <v>738</v>
      </c>
    </row>
    <row r="2440" spans="1:3" ht="15">
      <c r="A2440" s="81" t="s">
        <v>353</v>
      </c>
      <c r="B2440" s="80" t="s">
        <v>1492</v>
      </c>
      <c r="C2440" s="88" t="s">
        <v>738</v>
      </c>
    </row>
    <row r="2441" spans="1:3" ht="15">
      <c r="A2441" s="81" t="s">
        <v>353</v>
      </c>
      <c r="B2441" s="80" t="s">
        <v>1587</v>
      </c>
      <c r="C2441" s="88" t="s">
        <v>738</v>
      </c>
    </row>
    <row r="2442" spans="1:3" ht="15">
      <c r="A2442" s="81" t="s">
        <v>353</v>
      </c>
      <c r="B2442" s="80" t="s">
        <v>1588</v>
      </c>
      <c r="C2442" s="88" t="s">
        <v>738</v>
      </c>
    </row>
    <row r="2443" spans="1:3" ht="15">
      <c r="A2443" s="81" t="s">
        <v>353</v>
      </c>
      <c r="B2443" s="80" t="s">
        <v>1512</v>
      </c>
      <c r="C2443" s="88" t="s">
        <v>738</v>
      </c>
    </row>
    <row r="2444" spans="1:3" ht="15">
      <c r="A2444" s="81" t="s">
        <v>353</v>
      </c>
      <c r="B2444" s="80" t="s">
        <v>1513</v>
      </c>
      <c r="C2444" s="88" t="s">
        <v>738</v>
      </c>
    </row>
    <row r="2445" spans="1:3" ht="15">
      <c r="A2445" s="81" t="s">
        <v>353</v>
      </c>
      <c r="B2445" s="80" t="s">
        <v>1589</v>
      </c>
      <c r="C2445" s="88" t="s">
        <v>738</v>
      </c>
    </row>
    <row r="2446" spans="1:3" ht="15">
      <c r="A2446" s="81" t="s">
        <v>353</v>
      </c>
      <c r="B2446" s="80" t="s">
        <v>1590</v>
      </c>
      <c r="C2446" s="88" t="s">
        <v>738</v>
      </c>
    </row>
    <row r="2447" spans="1:3" ht="15">
      <c r="A2447" s="81" t="s">
        <v>353</v>
      </c>
      <c r="B2447" s="80" t="s">
        <v>1514</v>
      </c>
      <c r="C2447" s="88" t="s">
        <v>738</v>
      </c>
    </row>
    <row r="2448" spans="1:3" ht="15">
      <c r="A2448" s="81" t="s">
        <v>353</v>
      </c>
      <c r="B2448" s="80" t="s">
        <v>1515</v>
      </c>
      <c r="C2448" s="88" t="s">
        <v>738</v>
      </c>
    </row>
    <row r="2449" spans="1:3" ht="15">
      <c r="A2449" s="81" t="s">
        <v>352</v>
      </c>
      <c r="B2449" s="80" t="s">
        <v>1568</v>
      </c>
      <c r="C2449" s="88" t="s">
        <v>737</v>
      </c>
    </row>
    <row r="2450" spans="1:3" ht="15">
      <c r="A2450" s="81" t="s">
        <v>352</v>
      </c>
      <c r="B2450" s="80" t="s">
        <v>1569</v>
      </c>
      <c r="C2450" s="88" t="s">
        <v>737</v>
      </c>
    </row>
    <row r="2451" spans="1:3" ht="15">
      <c r="A2451" s="81" t="s">
        <v>352</v>
      </c>
      <c r="B2451" s="80" t="s">
        <v>1498</v>
      </c>
      <c r="C2451" s="88" t="s">
        <v>737</v>
      </c>
    </row>
    <row r="2452" spans="1:3" ht="15">
      <c r="A2452" s="81" t="s">
        <v>352</v>
      </c>
      <c r="B2452" s="80" t="s">
        <v>1570</v>
      </c>
      <c r="C2452" s="88" t="s">
        <v>737</v>
      </c>
    </row>
    <row r="2453" spans="1:3" ht="15">
      <c r="A2453" s="81" t="s">
        <v>352</v>
      </c>
      <c r="B2453" s="80" t="s">
        <v>1571</v>
      </c>
      <c r="C2453" s="88" t="s">
        <v>737</v>
      </c>
    </row>
    <row r="2454" spans="1:3" ht="15">
      <c r="A2454" s="81" t="s">
        <v>352</v>
      </c>
      <c r="B2454" s="80" t="s">
        <v>1572</v>
      </c>
      <c r="C2454" s="88" t="s">
        <v>737</v>
      </c>
    </row>
    <row r="2455" spans="1:3" ht="15">
      <c r="A2455" s="81" t="s">
        <v>352</v>
      </c>
      <c r="B2455" s="80">
        <v>21</v>
      </c>
      <c r="C2455" s="88" t="s">
        <v>737</v>
      </c>
    </row>
    <row r="2456" spans="1:3" ht="15">
      <c r="A2456" s="81" t="s">
        <v>352</v>
      </c>
      <c r="B2456" s="80" t="s">
        <v>1491</v>
      </c>
      <c r="C2456" s="88" t="s">
        <v>737</v>
      </c>
    </row>
    <row r="2457" spans="1:3" ht="15">
      <c r="A2457" s="81" t="s">
        <v>352</v>
      </c>
      <c r="B2457" s="80" t="s">
        <v>1499</v>
      </c>
      <c r="C2457" s="88" t="s">
        <v>737</v>
      </c>
    </row>
    <row r="2458" spans="1:3" ht="15">
      <c r="A2458" s="81" t="s">
        <v>352</v>
      </c>
      <c r="B2458" s="80" t="s">
        <v>1500</v>
      </c>
      <c r="C2458" s="88" t="s">
        <v>737</v>
      </c>
    </row>
    <row r="2459" spans="1:3" ht="15">
      <c r="A2459" s="81" t="s">
        <v>352</v>
      </c>
      <c r="B2459" s="80" t="s">
        <v>1501</v>
      </c>
      <c r="C2459" s="88" t="s">
        <v>737</v>
      </c>
    </row>
    <row r="2460" spans="1:3" ht="15">
      <c r="A2460" s="81" t="s">
        <v>352</v>
      </c>
      <c r="B2460" s="80" t="s">
        <v>1502</v>
      </c>
      <c r="C2460" s="88" t="s">
        <v>737</v>
      </c>
    </row>
    <row r="2461" spans="1:3" ht="15">
      <c r="A2461" s="81" t="s">
        <v>352</v>
      </c>
      <c r="B2461" s="80" t="s">
        <v>1573</v>
      </c>
      <c r="C2461" s="88" t="s">
        <v>737</v>
      </c>
    </row>
    <row r="2462" spans="1:3" ht="15">
      <c r="A2462" s="81" t="s">
        <v>352</v>
      </c>
      <c r="B2462" s="80" t="s">
        <v>1574</v>
      </c>
      <c r="C2462" s="88" t="s">
        <v>737</v>
      </c>
    </row>
    <row r="2463" spans="1:3" ht="15">
      <c r="A2463" s="81" t="s">
        <v>352</v>
      </c>
      <c r="B2463" s="80" t="s">
        <v>1575</v>
      </c>
      <c r="C2463" s="88" t="s">
        <v>737</v>
      </c>
    </row>
    <row r="2464" spans="1:3" ht="15">
      <c r="A2464" s="81" t="s">
        <v>352</v>
      </c>
      <c r="B2464" s="80" t="s">
        <v>1504</v>
      </c>
      <c r="C2464" s="88" t="s">
        <v>737</v>
      </c>
    </row>
    <row r="2465" spans="1:3" ht="15">
      <c r="A2465" s="81" t="s">
        <v>352</v>
      </c>
      <c r="B2465" s="80" t="s">
        <v>1576</v>
      </c>
      <c r="C2465" s="88" t="s">
        <v>737</v>
      </c>
    </row>
    <row r="2466" spans="1:3" ht="15">
      <c r="A2466" s="81" t="s">
        <v>352</v>
      </c>
      <c r="B2466" s="80" t="s">
        <v>1577</v>
      </c>
      <c r="C2466" s="88" t="s">
        <v>737</v>
      </c>
    </row>
    <row r="2467" spans="1:3" ht="15">
      <c r="A2467" s="81" t="s">
        <v>352</v>
      </c>
      <c r="B2467" s="80" t="s">
        <v>1578</v>
      </c>
      <c r="C2467" s="88" t="s">
        <v>737</v>
      </c>
    </row>
    <row r="2468" spans="1:3" ht="15">
      <c r="A2468" s="81" t="s">
        <v>352</v>
      </c>
      <c r="B2468" s="80" t="s">
        <v>1579</v>
      </c>
      <c r="C2468" s="88" t="s">
        <v>737</v>
      </c>
    </row>
    <row r="2469" spans="1:3" ht="15">
      <c r="A2469" s="81" t="s">
        <v>352</v>
      </c>
      <c r="B2469" s="80" t="s">
        <v>1580</v>
      </c>
      <c r="C2469" s="88" t="s">
        <v>737</v>
      </c>
    </row>
    <row r="2470" spans="1:3" ht="15">
      <c r="A2470" s="81" t="s">
        <v>352</v>
      </c>
      <c r="B2470" s="80" t="s">
        <v>1581</v>
      </c>
      <c r="C2470" s="88" t="s">
        <v>737</v>
      </c>
    </row>
    <row r="2471" spans="1:3" ht="15">
      <c r="A2471" s="81" t="s">
        <v>352</v>
      </c>
      <c r="B2471" s="80" t="s">
        <v>1582</v>
      </c>
      <c r="C2471" s="88" t="s">
        <v>737</v>
      </c>
    </row>
    <row r="2472" spans="1:3" ht="15">
      <c r="A2472" s="81" t="s">
        <v>352</v>
      </c>
      <c r="B2472" s="80" t="s">
        <v>1583</v>
      </c>
      <c r="C2472" s="88" t="s">
        <v>737</v>
      </c>
    </row>
    <row r="2473" spans="1:3" ht="15">
      <c r="A2473" s="81" t="s">
        <v>352</v>
      </c>
      <c r="B2473" s="80" t="s">
        <v>1584</v>
      </c>
      <c r="C2473" s="88" t="s">
        <v>737</v>
      </c>
    </row>
    <row r="2474" spans="1:3" ht="15">
      <c r="A2474" s="81" t="s">
        <v>352</v>
      </c>
      <c r="B2474" s="80" t="s">
        <v>1585</v>
      </c>
      <c r="C2474" s="88" t="s">
        <v>737</v>
      </c>
    </row>
    <row r="2475" spans="1:3" ht="15">
      <c r="A2475" s="81" t="s">
        <v>352</v>
      </c>
      <c r="B2475" s="80" t="s">
        <v>1586</v>
      </c>
      <c r="C2475" s="88" t="s">
        <v>737</v>
      </c>
    </row>
    <row r="2476" spans="1:3" ht="15">
      <c r="A2476" s="81" t="s">
        <v>352</v>
      </c>
      <c r="B2476" s="80" t="s">
        <v>1492</v>
      </c>
      <c r="C2476" s="88" t="s">
        <v>737</v>
      </c>
    </row>
    <row r="2477" spans="1:3" ht="15">
      <c r="A2477" s="81" t="s">
        <v>352</v>
      </c>
      <c r="B2477" s="80" t="s">
        <v>1587</v>
      </c>
      <c r="C2477" s="88" t="s">
        <v>737</v>
      </c>
    </row>
    <row r="2478" spans="1:3" ht="15">
      <c r="A2478" s="81" t="s">
        <v>352</v>
      </c>
      <c r="B2478" s="80" t="s">
        <v>1588</v>
      </c>
      <c r="C2478" s="88" t="s">
        <v>737</v>
      </c>
    </row>
    <row r="2479" spans="1:3" ht="15">
      <c r="A2479" s="81" t="s">
        <v>352</v>
      </c>
      <c r="B2479" s="80" t="s">
        <v>1512</v>
      </c>
      <c r="C2479" s="88" t="s">
        <v>737</v>
      </c>
    </row>
    <row r="2480" spans="1:3" ht="15">
      <c r="A2480" s="81" t="s">
        <v>352</v>
      </c>
      <c r="B2480" s="80" t="s">
        <v>1513</v>
      </c>
      <c r="C2480" s="88" t="s">
        <v>737</v>
      </c>
    </row>
    <row r="2481" spans="1:3" ht="15">
      <c r="A2481" s="81" t="s">
        <v>352</v>
      </c>
      <c r="B2481" s="80" t="s">
        <v>1589</v>
      </c>
      <c r="C2481" s="88" t="s">
        <v>737</v>
      </c>
    </row>
    <row r="2482" spans="1:3" ht="15">
      <c r="A2482" s="81" t="s">
        <v>352</v>
      </c>
      <c r="B2482" s="80" t="s">
        <v>1590</v>
      </c>
      <c r="C2482" s="88" t="s">
        <v>737</v>
      </c>
    </row>
    <row r="2483" spans="1:3" ht="15">
      <c r="A2483" s="81" t="s">
        <v>352</v>
      </c>
      <c r="B2483" s="80" t="s">
        <v>1514</v>
      </c>
      <c r="C2483" s="88" t="s">
        <v>737</v>
      </c>
    </row>
    <row r="2484" spans="1:3" ht="15">
      <c r="A2484" s="81" t="s">
        <v>352</v>
      </c>
      <c r="B2484" s="80" t="s">
        <v>1515</v>
      </c>
      <c r="C2484" s="88" t="s">
        <v>737</v>
      </c>
    </row>
    <row r="2485" spans="1:3" ht="15">
      <c r="A2485" s="81" t="s">
        <v>351</v>
      </c>
      <c r="B2485" s="80" t="s">
        <v>1568</v>
      </c>
      <c r="C2485" s="88" t="s">
        <v>736</v>
      </c>
    </row>
    <row r="2486" spans="1:3" ht="15">
      <c r="A2486" s="81" t="s">
        <v>351</v>
      </c>
      <c r="B2486" s="80" t="s">
        <v>1569</v>
      </c>
      <c r="C2486" s="88" t="s">
        <v>736</v>
      </c>
    </row>
    <row r="2487" spans="1:3" ht="15">
      <c r="A2487" s="81" t="s">
        <v>351</v>
      </c>
      <c r="B2487" s="80" t="s">
        <v>1498</v>
      </c>
      <c r="C2487" s="88" t="s">
        <v>736</v>
      </c>
    </row>
    <row r="2488" spans="1:3" ht="15">
      <c r="A2488" s="81" t="s">
        <v>351</v>
      </c>
      <c r="B2488" s="80" t="s">
        <v>1570</v>
      </c>
      <c r="C2488" s="88" t="s">
        <v>736</v>
      </c>
    </row>
    <row r="2489" spans="1:3" ht="15">
      <c r="A2489" s="81" t="s">
        <v>351</v>
      </c>
      <c r="B2489" s="80" t="s">
        <v>1571</v>
      </c>
      <c r="C2489" s="88" t="s">
        <v>736</v>
      </c>
    </row>
    <row r="2490" spans="1:3" ht="15">
      <c r="A2490" s="81" t="s">
        <v>351</v>
      </c>
      <c r="B2490" s="80" t="s">
        <v>1572</v>
      </c>
      <c r="C2490" s="88" t="s">
        <v>736</v>
      </c>
    </row>
    <row r="2491" spans="1:3" ht="15">
      <c r="A2491" s="81" t="s">
        <v>351</v>
      </c>
      <c r="B2491" s="80">
        <v>21</v>
      </c>
      <c r="C2491" s="88" t="s">
        <v>736</v>
      </c>
    </row>
    <row r="2492" spans="1:3" ht="15">
      <c r="A2492" s="81" t="s">
        <v>351</v>
      </c>
      <c r="B2492" s="80" t="s">
        <v>1491</v>
      </c>
      <c r="C2492" s="88" t="s">
        <v>736</v>
      </c>
    </row>
    <row r="2493" spans="1:3" ht="15">
      <c r="A2493" s="81" t="s">
        <v>351</v>
      </c>
      <c r="B2493" s="80" t="s">
        <v>1499</v>
      </c>
      <c r="C2493" s="88" t="s">
        <v>736</v>
      </c>
    </row>
    <row r="2494" spans="1:3" ht="15">
      <c r="A2494" s="81" t="s">
        <v>351</v>
      </c>
      <c r="B2494" s="80" t="s">
        <v>1500</v>
      </c>
      <c r="C2494" s="88" t="s">
        <v>736</v>
      </c>
    </row>
    <row r="2495" spans="1:3" ht="15">
      <c r="A2495" s="81" t="s">
        <v>351</v>
      </c>
      <c r="B2495" s="80" t="s">
        <v>1501</v>
      </c>
      <c r="C2495" s="88" t="s">
        <v>736</v>
      </c>
    </row>
    <row r="2496" spans="1:3" ht="15">
      <c r="A2496" s="81" t="s">
        <v>351</v>
      </c>
      <c r="B2496" s="80" t="s">
        <v>1502</v>
      </c>
      <c r="C2496" s="88" t="s">
        <v>736</v>
      </c>
    </row>
    <row r="2497" spans="1:3" ht="15">
      <c r="A2497" s="81" t="s">
        <v>351</v>
      </c>
      <c r="B2497" s="80" t="s">
        <v>1573</v>
      </c>
      <c r="C2497" s="88" t="s">
        <v>736</v>
      </c>
    </row>
    <row r="2498" spans="1:3" ht="15">
      <c r="A2498" s="81" t="s">
        <v>351</v>
      </c>
      <c r="B2498" s="80" t="s">
        <v>1574</v>
      </c>
      <c r="C2498" s="88" t="s">
        <v>736</v>
      </c>
    </row>
    <row r="2499" spans="1:3" ht="15">
      <c r="A2499" s="81" t="s">
        <v>351</v>
      </c>
      <c r="B2499" s="80" t="s">
        <v>1575</v>
      </c>
      <c r="C2499" s="88" t="s">
        <v>736</v>
      </c>
    </row>
    <row r="2500" spans="1:3" ht="15">
      <c r="A2500" s="81" t="s">
        <v>351</v>
      </c>
      <c r="B2500" s="80" t="s">
        <v>1504</v>
      </c>
      <c r="C2500" s="88" t="s">
        <v>736</v>
      </c>
    </row>
    <row r="2501" spans="1:3" ht="15">
      <c r="A2501" s="81" t="s">
        <v>351</v>
      </c>
      <c r="B2501" s="80" t="s">
        <v>1576</v>
      </c>
      <c r="C2501" s="88" t="s">
        <v>736</v>
      </c>
    </row>
    <row r="2502" spans="1:3" ht="15">
      <c r="A2502" s="81" t="s">
        <v>351</v>
      </c>
      <c r="B2502" s="80" t="s">
        <v>1577</v>
      </c>
      <c r="C2502" s="88" t="s">
        <v>736</v>
      </c>
    </row>
    <row r="2503" spans="1:3" ht="15">
      <c r="A2503" s="81" t="s">
        <v>351</v>
      </c>
      <c r="B2503" s="80" t="s">
        <v>1578</v>
      </c>
      <c r="C2503" s="88" t="s">
        <v>736</v>
      </c>
    </row>
    <row r="2504" spans="1:3" ht="15">
      <c r="A2504" s="81" t="s">
        <v>351</v>
      </c>
      <c r="B2504" s="80" t="s">
        <v>1579</v>
      </c>
      <c r="C2504" s="88" t="s">
        <v>736</v>
      </c>
    </row>
    <row r="2505" spans="1:3" ht="15">
      <c r="A2505" s="81" t="s">
        <v>351</v>
      </c>
      <c r="B2505" s="80" t="s">
        <v>1580</v>
      </c>
      <c r="C2505" s="88" t="s">
        <v>736</v>
      </c>
    </row>
    <row r="2506" spans="1:3" ht="15">
      <c r="A2506" s="81" t="s">
        <v>351</v>
      </c>
      <c r="B2506" s="80" t="s">
        <v>1581</v>
      </c>
      <c r="C2506" s="88" t="s">
        <v>736</v>
      </c>
    </row>
    <row r="2507" spans="1:3" ht="15">
      <c r="A2507" s="81" t="s">
        <v>351</v>
      </c>
      <c r="B2507" s="80" t="s">
        <v>1582</v>
      </c>
      <c r="C2507" s="88" t="s">
        <v>736</v>
      </c>
    </row>
    <row r="2508" spans="1:3" ht="15">
      <c r="A2508" s="81" t="s">
        <v>351</v>
      </c>
      <c r="B2508" s="80" t="s">
        <v>1583</v>
      </c>
      <c r="C2508" s="88" t="s">
        <v>736</v>
      </c>
    </row>
    <row r="2509" spans="1:3" ht="15">
      <c r="A2509" s="81" t="s">
        <v>351</v>
      </c>
      <c r="B2509" s="80" t="s">
        <v>1584</v>
      </c>
      <c r="C2509" s="88" t="s">
        <v>736</v>
      </c>
    </row>
    <row r="2510" spans="1:3" ht="15">
      <c r="A2510" s="81" t="s">
        <v>351</v>
      </c>
      <c r="B2510" s="80" t="s">
        <v>1585</v>
      </c>
      <c r="C2510" s="88" t="s">
        <v>736</v>
      </c>
    </row>
    <row r="2511" spans="1:3" ht="15">
      <c r="A2511" s="81" t="s">
        <v>351</v>
      </c>
      <c r="B2511" s="80" t="s">
        <v>1586</v>
      </c>
      <c r="C2511" s="88" t="s">
        <v>736</v>
      </c>
    </row>
    <row r="2512" spans="1:3" ht="15">
      <c r="A2512" s="81" t="s">
        <v>351</v>
      </c>
      <c r="B2512" s="80" t="s">
        <v>1492</v>
      </c>
      <c r="C2512" s="88" t="s">
        <v>736</v>
      </c>
    </row>
    <row r="2513" spans="1:3" ht="15">
      <c r="A2513" s="81" t="s">
        <v>351</v>
      </c>
      <c r="B2513" s="80" t="s">
        <v>1587</v>
      </c>
      <c r="C2513" s="88" t="s">
        <v>736</v>
      </c>
    </row>
    <row r="2514" spans="1:3" ht="15">
      <c r="A2514" s="81" t="s">
        <v>351</v>
      </c>
      <c r="B2514" s="80" t="s">
        <v>1588</v>
      </c>
      <c r="C2514" s="88" t="s">
        <v>736</v>
      </c>
    </row>
    <row r="2515" spans="1:3" ht="15">
      <c r="A2515" s="81" t="s">
        <v>351</v>
      </c>
      <c r="B2515" s="80" t="s">
        <v>1512</v>
      </c>
      <c r="C2515" s="88" t="s">
        <v>736</v>
      </c>
    </row>
    <row r="2516" spans="1:3" ht="15">
      <c r="A2516" s="81" t="s">
        <v>351</v>
      </c>
      <c r="B2516" s="80" t="s">
        <v>1513</v>
      </c>
      <c r="C2516" s="88" t="s">
        <v>736</v>
      </c>
    </row>
    <row r="2517" spans="1:3" ht="15">
      <c r="A2517" s="81" t="s">
        <v>351</v>
      </c>
      <c r="B2517" s="80" t="s">
        <v>1589</v>
      </c>
      <c r="C2517" s="88" t="s">
        <v>736</v>
      </c>
    </row>
    <row r="2518" spans="1:3" ht="15">
      <c r="A2518" s="81" t="s">
        <v>351</v>
      </c>
      <c r="B2518" s="80" t="s">
        <v>1590</v>
      </c>
      <c r="C2518" s="88" t="s">
        <v>736</v>
      </c>
    </row>
    <row r="2519" spans="1:3" ht="15">
      <c r="A2519" s="81" t="s">
        <v>351</v>
      </c>
      <c r="B2519" s="80" t="s">
        <v>1514</v>
      </c>
      <c r="C2519" s="88" t="s">
        <v>736</v>
      </c>
    </row>
    <row r="2520" spans="1:3" ht="15">
      <c r="A2520" s="81" t="s">
        <v>351</v>
      </c>
      <c r="B2520" s="80" t="s">
        <v>1515</v>
      </c>
      <c r="C2520" s="88" t="s">
        <v>736</v>
      </c>
    </row>
    <row r="2521" spans="1:3" ht="15">
      <c r="A2521" s="81" t="s">
        <v>350</v>
      </c>
      <c r="B2521" s="80" t="s">
        <v>1568</v>
      </c>
      <c r="C2521" s="88" t="s">
        <v>735</v>
      </c>
    </row>
    <row r="2522" spans="1:3" ht="15">
      <c r="A2522" s="81" t="s">
        <v>350</v>
      </c>
      <c r="B2522" s="80" t="s">
        <v>1569</v>
      </c>
      <c r="C2522" s="88" t="s">
        <v>735</v>
      </c>
    </row>
    <row r="2523" spans="1:3" ht="15">
      <c r="A2523" s="81" t="s">
        <v>350</v>
      </c>
      <c r="B2523" s="80" t="s">
        <v>1498</v>
      </c>
      <c r="C2523" s="88" t="s">
        <v>735</v>
      </c>
    </row>
    <row r="2524" spans="1:3" ht="15">
      <c r="A2524" s="81" t="s">
        <v>350</v>
      </c>
      <c r="B2524" s="80" t="s">
        <v>1570</v>
      </c>
      <c r="C2524" s="88" t="s">
        <v>735</v>
      </c>
    </row>
    <row r="2525" spans="1:3" ht="15">
      <c r="A2525" s="81" t="s">
        <v>350</v>
      </c>
      <c r="B2525" s="80" t="s">
        <v>1571</v>
      </c>
      <c r="C2525" s="88" t="s">
        <v>735</v>
      </c>
    </row>
    <row r="2526" spans="1:3" ht="15">
      <c r="A2526" s="81" t="s">
        <v>350</v>
      </c>
      <c r="B2526" s="80" t="s">
        <v>1572</v>
      </c>
      <c r="C2526" s="88" t="s">
        <v>735</v>
      </c>
    </row>
    <row r="2527" spans="1:3" ht="15">
      <c r="A2527" s="81" t="s">
        <v>350</v>
      </c>
      <c r="B2527" s="80">
        <v>21</v>
      </c>
      <c r="C2527" s="88" t="s">
        <v>735</v>
      </c>
    </row>
    <row r="2528" spans="1:3" ht="15">
      <c r="A2528" s="81" t="s">
        <v>350</v>
      </c>
      <c r="B2528" s="80" t="s">
        <v>1491</v>
      </c>
      <c r="C2528" s="88" t="s">
        <v>735</v>
      </c>
    </row>
    <row r="2529" spans="1:3" ht="15">
      <c r="A2529" s="81" t="s">
        <v>350</v>
      </c>
      <c r="B2529" s="80" t="s">
        <v>1499</v>
      </c>
      <c r="C2529" s="88" t="s">
        <v>735</v>
      </c>
    </row>
    <row r="2530" spans="1:3" ht="15">
      <c r="A2530" s="81" t="s">
        <v>350</v>
      </c>
      <c r="B2530" s="80" t="s">
        <v>1500</v>
      </c>
      <c r="C2530" s="88" t="s">
        <v>735</v>
      </c>
    </row>
    <row r="2531" spans="1:3" ht="15">
      <c r="A2531" s="81" t="s">
        <v>350</v>
      </c>
      <c r="B2531" s="80" t="s">
        <v>1501</v>
      </c>
      <c r="C2531" s="88" t="s">
        <v>735</v>
      </c>
    </row>
    <row r="2532" spans="1:3" ht="15">
      <c r="A2532" s="81" t="s">
        <v>350</v>
      </c>
      <c r="B2532" s="80" t="s">
        <v>1502</v>
      </c>
      <c r="C2532" s="88" t="s">
        <v>735</v>
      </c>
    </row>
    <row r="2533" spans="1:3" ht="15">
      <c r="A2533" s="81" t="s">
        <v>350</v>
      </c>
      <c r="B2533" s="80" t="s">
        <v>1573</v>
      </c>
      <c r="C2533" s="88" t="s">
        <v>735</v>
      </c>
    </row>
    <row r="2534" spans="1:3" ht="15">
      <c r="A2534" s="81" t="s">
        <v>350</v>
      </c>
      <c r="B2534" s="80" t="s">
        <v>1574</v>
      </c>
      <c r="C2534" s="88" t="s">
        <v>735</v>
      </c>
    </row>
    <row r="2535" spans="1:3" ht="15">
      <c r="A2535" s="81" t="s">
        <v>350</v>
      </c>
      <c r="B2535" s="80" t="s">
        <v>1575</v>
      </c>
      <c r="C2535" s="88" t="s">
        <v>735</v>
      </c>
    </row>
    <row r="2536" spans="1:3" ht="15">
      <c r="A2536" s="81" t="s">
        <v>350</v>
      </c>
      <c r="B2536" s="80" t="s">
        <v>1504</v>
      </c>
      <c r="C2536" s="88" t="s">
        <v>735</v>
      </c>
    </row>
    <row r="2537" spans="1:3" ht="15">
      <c r="A2537" s="81" t="s">
        <v>350</v>
      </c>
      <c r="B2537" s="80" t="s">
        <v>1576</v>
      </c>
      <c r="C2537" s="88" t="s">
        <v>735</v>
      </c>
    </row>
    <row r="2538" spans="1:3" ht="15">
      <c r="A2538" s="81" t="s">
        <v>350</v>
      </c>
      <c r="B2538" s="80" t="s">
        <v>1577</v>
      </c>
      <c r="C2538" s="88" t="s">
        <v>735</v>
      </c>
    </row>
    <row r="2539" spans="1:3" ht="15">
      <c r="A2539" s="81" t="s">
        <v>350</v>
      </c>
      <c r="B2539" s="80" t="s">
        <v>1578</v>
      </c>
      <c r="C2539" s="88" t="s">
        <v>735</v>
      </c>
    </row>
    <row r="2540" spans="1:3" ht="15">
      <c r="A2540" s="81" t="s">
        <v>350</v>
      </c>
      <c r="B2540" s="80" t="s">
        <v>1579</v>
      </c>
      <c r="C2540" s="88" t="s">
        <v>735</v>
      </c>
    </row>
    <row r="2541" spans="1:3" ht="15">
      <c r="A2541" s="81" t="s">
        <v>350</v>
      </c>
      <c r="B2541" s="80" t="s">
        <v>1580</v>
      </c>
      <c r="C2541" s="88" t="s">
        <v>735</v>
      </c>
    </row>
    <row r="2542" spans="1:3" ht="15">
      <c r="A2542" s="81" t="s">
        <v>350</v>
      </c>
      <c r="B2542" s="80" t="s">
        <v>1581</v>
      </c>
      <c r="C2542" s="88" t="s">
        <v>735</v>
      </c>
    </row>
    <row r="2543" spans="1:3" ht="15">
      <c r="A2543" s="81" t="s">
        <v>350</v>
      </c>
      <c r="B2543" s="80" t="s">
        <v>1582</v>
      </c>
      <c r="C2543" s="88" t="s">
        <v>735</v>
      </c>
    </row>
    <row r="2544" spans="1:3" ht="15">
      <c r="A2544" s="81" t="s">
        <v>350</v>
      </c>
      <c r="B2544" s="80" t="s">
        <v>1583</v>
      </c>
      <c r="C2544" s="88" t="s">
        <v>735</v>
      </c>
    </row>
    <row r="2545" spans="1:3" ht="15">
      <c r="A2545" s="81" t="s">
        <v>350</v>
      </c>
      <c r="B2545" s="80" t="s">
        <v>1584</v>
      </c>
      <c r="C2545" s="88" t="s">
        <v>735</v>
      </c>
    </row>
    <row r="2546" spans="1:3" ht="15">
      <c r="A2546" s="81" t="s">
        <v>350</v>
      </c>
      <c r="B2546" s="80" t="s">
        <v>1585</v>
      </c>
      <c r="C2546" s="88" t="s">
        <v>735</v>
      </c>
    </row>
    <row r="2547" spans="1:3" ht="15">
      <c r="A2547" s="81" t="s">
        <v>350</v>
      </c>
      <c r="B2547" s="80" t="s">
        <v>1586</v>
      </c>
      <c r="C2547" s="88" t="s">
        <v>735</v>
      </c>
    </row>
    <row r="2548" spans="1:3" ht="15">
      <c r="A2548" s="81" t="s">
        <v>350</v>
      </c>
      <c r="B2548" s="80" t="s">
        <v>1492</v>
      </c>
      <c r="C2548" s="88" t="s">
        <v>735</v>
      </c>
    </row>
    <row r="2549" spans="1:3" ht="15">
      <c r="A2549" s="81" t="s">
        <v>350</v>
      </c>
      <c r="B2549" s="80" t="s">
        <v>1587</v>
      </c>
      <c r="C2549" s="88" t="s">
        <v>735</v>
      </c>
    </row>
    <row r="2550" spans="1:3" ht="15">
      <c r="A2550" s="81" t="s">
        <v>350</v>
      </c>
      <c r="B2550" s="80" t="s">
        <v>1588</v>
      </c>
      <c r="C2550" s="88" t="s">
        <v>735</v>
      </c>
    </row>
    <row r="2551" spans="1:3" ht="15">
      <c r="A2551" s="81" t="s">
        <v>350</v>
      </c>
      <c r="B2551" s="80" t="s">
        <v>1512</v>
      </c>
      <c r="C2551" s="88" t="s">
        <v>735</v>
      </c>
    </row>
    <row r="2552" spans="1:3" ht="15">
      <c r="A2552" s="81" t="s">
        <v>350</v>
      </c>
      <c r="B2552" s="80" t="s">
        <v>1513</v>
      </c>
      <c r="C2552" s="88" t="s">
        <v>735</v>
      </c>
    </row>
    <row r="2553" spans="1:3" ht="15">
      <c r="A2553" s="81" t="s">
        <v>350</v>
      </c>
      <c r="B2553" s="80" t="s">
        <v>1589</v>
      </c>
      <c r="C2553" s="88" t="s">
        <v>735</v>
      </c>
    </row>
    <row r="2554" spans="1:3" ht="15">
      <c r="A2554" s="81" t="s">
        <v>350</v>
      </c>
      <c r="B2554" s="80" t="s">
        <v>1590</v>
      </c>
      <c r="C2554" s="88" t="s">
        <v>735</v>
      </c>
    </row>
    <row r="2555" spans="1:3" ht="15">
      <c r="A2555" s="81" t="s">
        <v>350</v>
      </c>
      <c r="B2555" s="80" t="s">
        <v>1514</v>
      </c>
      <c r="C2555" s="88" t="s">
        <v>735</v>
      </c>
    </row>
    <row r="2556" spans="1:3" ht="15">
      <c r="A2556" s="81" t="s">
        <v>350</v>
      </c>
      <c r="B2556" s="80" t="s">
        <v>1515</v>
      </c>
      <c r="C2556" s="88" t="s">
        <v>735</v>
      </c>
    </row>
    <row r="2557" spans="1:3" ht="15">
      <c r="A2557" s="81" t="s">
        <v>349</v>
      </c>
      <c r="B2557" s="80" t="s">
        <v>1568</v>
      </c>
      <c r="C2557" s="88" t="s">
        <v>734</v>
      </c>
    </row>
    <row r="2558" spans="1:3" ht="15">
      <c r="A2558" s="81" t="s">
        <v>349</v>
      </c>
      <c r="B2558" s="80" t="s">
        <v>1569</v>
      </c>
      <c r="C2558" s="88" t="s">
        <v>734</v>
      </c>
    </row>
    <row r="2559" spans="1:3" ht="15">
      <c r="A2559" s="81" t="s">
        <v>349</v>
      </c>
      <c r="B2559" s="80" t="s">
        <v>1498</v>
      </c>
      <c r="C2559" s="88" t="s">
        <v>734</v>
      </c>
    </row>
    <row r="2560" spans="1:3" ht="15">
      <c r="A2560" s="81" t="s">
        <v>349</v>
      </c>
      <c r="B2560" s="80" t="s">
        <v>1570</v>
      </c>
      <c r="C2560" s="88" t="s">
        <v>734</v>
      </c>
    </row>
    <row r="2561" spans="1:3" ht="15">
      <c r="A2561" s="81" t="s">
        <v>349</v>
      </c>
      <c r="B2561" s="80" t="s">
        <v>1571</v>
      </c>
      <c r="C2561" s="88" t="s">
        <v>734</v>
      </c>
    </row>
    <row r="2562" spans="1:3" ht="15">
      <c r="A2562" s="81" t="s">
        <v>349</v>
      </c>
      <c r="B2562" s="80" t="s">
        <v>1572</v>
      </c>
      <c r="C2562" s="88" t="s">
        <v>734</v>
      </c>
    </row>
    <row r="2563" spans="1:3" ht="15">
      <c r="A2563" s="81" t="s">
        <v>349</v>
      </c>
      <c r="B2563" s="80">
        <v>21</v>
      </c>
      <c r="C2563" s="88" t="s">
        <v>734</v>
      </c>
    </row>
    <row r="2564" spans="1:3" ht="15">
      <c r="A2564" s="81" t="s">
        <v>349</v>
      </c>
      <c r="B2564" s="80" t="s">
        <v>1491</v>
      </c>
      <c r="C2564" s="88" t="s">
        <v>734</v>
      </c>
    </row>
    <row r="2565" spans="1:3" ht="15">
      <c r="A2565" s="81" t="s">
        <v>349</v>
      </c>
      <c r="B2565" s="80" t="s">
        <v>1499</v>
      </c>
      <c r="C2565" s="88" t="s">
        <v>734</v>
      </c>
    </row>
    <row r="2566" spans="1:3" ht="15">
      <c r="A2566" s="81" t="s">
        <v>349</v>
      </c>
      <c r="B2566" s="80" t="s">
        <v>1500</v>
      </c>
      <c r="C2566" s="88" t="s">
        <v>734</v>
      </c>
    </row>
    <row r="2567" spans="1:3" ht="15">
      <c r="A2567" s="81" t="s">
        <v>349</v>
      </c>
      <c r="B2567" s="80" t="s">
        <v>1501</v>
      </c>
      <c r="C2567" s="88" t="s">
        <v>734</v>
      </c>
    </row>
    <row r="2568" spans="1:3" ht="15">
      <c r="A2568" s="81" t="s">
        <v>349</v>
      </c>
      <c r="B2568" s="80" t="s">
        <v>1502</v>
      </c>
      <c r="C2568" s="88" t="s">
        <v>734</v>
      </c>
    </row>
    <row r="2569" spans="1:3" ht="15">
      <c r="A2569" s="81" t="s">
        <v>349</v>
      </c>
      <c r="B2569" s="80" t="s">
        <v>1573</v>
      </c>
      <c r="C2569" s="88" t="s">
        <v>734</v>
      </c>
    </row>
    <row r="2570" spans="1:3" ht="15">
      <c r="A2570" s="81" t="s">
        <v>349</v>
      </c>
      <c r="B2570" s="80" t="s">
        <v>1574</v>
      </c>
      <c r="C2570" s="88" t="s">
        <v>734</v>
      </c>
    </row>
    <row r="2571" spans="1:3" ht="15">
      <c r="A2571" s="81" t="s">
        <v>349</v>
      </c>
      <c r="B2571" s="80" t="s">
        <v>1575</v>
      </c>
      <c r="C2571" s="88" t="s">
        <v>734</v>
      </c>
    </row>
    <row r="2572" spans="1:3" ht="15">
      <c r="A2572" s="81" t="s">
        <v>349</v>
      </c>
      <c r="B2572" s="80" t="s">
        <v>1504</v>
      </c>
      <c r="C2572" s="88" t="s">
        <v>734</v>
      </c>
    </row>
    <row r="2573" spans="1:3" ht="15">
      <c r="A2573" s="81" t="s">
        <v>349</v>
      </c>
      <c r="B2573" s="80" t="s">
        <v>1576</v>
      </c>
      <c r="C2573" s="88" t="s">
        <v>734</v>
      </c>
    </row>
    <row r="2574" spans="1:3" ht="15">
      <c r="A2574" s="81" t="s">
        <v>349</v>
      </c>
      <c r="B2574" s="80" t="s">
        <v>1577</v>
      </c>
      <c r="C2574" s="88" t="s">
        <v>734</v>
      </c>
    </row>
    <row r="2575" spans="1:3" ht="15">
      <c r="A2575" s="81" t="s">
        <v>349</v>
      </c>
      <c r="B2575" s="80" t="s">
        <v>1578</v>
      </c>
      <c r="C2575" s="88" t="s">
        <v>734</v>
      </c>
    </row>
    <row r="2576" spans="1:3" ht="15">
      <c r="A2576" s="81" t="s">
        <v>349</v>
      </c>
      <c r="B2576" s="80" t="s">
        <v>1579</v>
      </c>
      <c r="C2576" s="88" t="s">
        <v>734</v>
      </c>
    </row>
    <row r="2577" spans="1:3" ht="15">
      <c r="A2577" s="81" t="s">
        <v>349</v>
      </c>
      <c r="B2577" s="80" t="s">
        <v>1580</v>
      </c>
      <c r="C2577" s="88" t="s">
        <v>734</v>
      </c>
    </row>
    <row r="2578" spans="1:3" ht="15">
      <c r="A2578" s="81" t="s">
        <v>349</v>
      </c>
      <c r="B2578" s="80" t="s">
        <v>1581</v>
      </c>
      <c r="C2578" s="88" t="s">
        <v>734</v>
      </c>
    </row>
    <row r="2579" spans="1:3" ht="15">
      <c r="A2579" s="81" t="s">
        <v>349</v>
      </c>
      <c r="B2579" s="80" t="s">
        <v>1582</v>
      </c>
      <c r="C2579" s="88" t="s">
        <v>734</v>
      </c>
    </row>
    <row r="2580" spans="1:3" ht="15">
      <c r="A2580" s="81" t="s">
        <v>349</v>
      </c>
      <c r="B2580" s="80" t="s">
        <v>1583</v>
      </c>
      <c r="C2580" s="88" t="s">
        <v>734</v>
      </c>
    </row>
    <row r="2581" spans="1:3" ht="15">
      <c r="A2581" s="81" t="s">
        <v>349</v>
      </c>
      <c r="B2581" s="80" t="s">
        <v>1584</v>
      </c>
      <c r="C2581" s="88" t="s">
        <v>734</v>
      </c>
    </row>
    <row r="2582" spans="1:3" ht="15">
      <c r="A2582" s="81" t="s">
        <v>349</v>
      </c>
      <c r="B2582" s="80" t="s">
        <v>1585</v>
      </c>
      <c r="C2582" s="88" t="s">
        <v>734</v>
      </c>
    </row>
    <row r="2583" spans="1:3" ht="15">
      <c r="A2583" s="81" t="s">
        <v>349</v>
      </c>
      <c r="B2583" s="80" t="s">
        <v>1586</v>
      </c>
      <c r="C2583" s="88" t="s">
        <v>734</v>
      </c>
    </row>
    <row r="2584" spans="1:3" ht="15">
      <c r="A2584" s="81" t="s">
        <v>349</v>
      </c>
      <c r="B2584" s="80" t="s">
        <v>1492</v>
      </c>
      <c r="C2584" s="88" t="s">
        <v>734</v>
      </c>
    </row>
    <row r="2585" spans="1:3" ht="15">
      <c r="A2585" s="81" t="s">
        <v>349</v>
      </c>
      <c r="B2585" s="80" t="s">
        <v>1587</v>
      </c>
      <c r="C2585" s="88" t="s">
        <v>734</v>
      </c>
    </row>
    <row r="2586" spans="1:3" ht="15">
      <c r="A2586" s="81" t="s">
        <v>349</v>
      </c>
      <c r="B2586" s="80" t="s">
        <v>1588</v>
      </c>
      <c r="C2586" s="88" t="s">
        <v>734</v>
      </c>
    </row>
    <row r="2587" spans="1:3" ht="15">
      <c r="A2587" s="81" t="s">
        <v>349</v>
      </c>
      <c r="B2587" s="80" t="s">
        <v>1512</v>
      </c>
      <c r="C2587" s="88" t="s">
        <v>734</v>
      </c>
    </row>
    <row r="2588" spans="1:3" ht="15">
      <c r="A2588" s="81" t="s">
        <v>349</v>
      </c>
      <c r="B2588" s="80" t="s">
        <v>1513</v>
      </c>
      <c r="C2588" s="88" t="s">
        <v>734</v>
      </c>
    </row>
    <row r="2589" spans="1:3" ht="15">
      <c r="A2589" s="81" t="s">
        <v>349</v>
      </c>
      <c r="B2589" s="80" t="s">
        <v>1589</v>
      </c>
      <c r="C2589" s="88" t="s">
        <v>734</v>
      </c>
    </row>
    <row r="2590" spans="1:3" ht="15">
      <c r="A2590" s="81" t="s">
        <v>349</v>
      </c>
      <c r="B2590" s="80" t="s">
        <v>1590</v>
      </c>
      <c r="C2590" s="88" t="s">
        <v>734</v>
      </c>
    </row>
    <row r="2591" spans="1:3" ht="15">
      <c r="A2591" s="81" t="s">
        <v>349</v>
      </c>
      <c r="B2591" s="80" t="s">
        <v>1514</v>
      </c>
      <c r="C2591" s="88" t="s">
        <v>734</v>
      </c>
    </row>
    <row r="2592" spans="1:3" ht="15">
      <c r="A2592" s="81" t="s">
        <v>349</v>
      </c>
      <c r="B2592" s="80" t="s">
        <v>1515</v>
      </c>
      <c r="C2592" s="88" t="s">
        <v>734</v>
      </c>
    </row>
    <row r="2593" spans="1:3" ht="15">
      <c r="A2593" s="81" t="s">
        <v>348</v>
      </c>
      <c r="B2593" s="80" t="s">
        <v>1568</v>
      </c>
      <c r="C2593" s="88" t="s">
        <v>733</v>
      </c>
    </row>
    <row r="2594" spans="1:3" ht="15">
      <c r="A2594" s="81" t="s">
        <v>348</v>
      </c>
      <c r="B2594" s="80" t="s">
        <v>1569</v>
      </c>
      <c r="C2594" s="88" t="s">
        <v>733</v>
      </c>
    </row>
    <row r="2595" spans="1:3" ht="15">
      <c r="A2595" s="81" t="s">
        <v>348</v>
      </c>
      <c r="B2595" s="80" t="s">
        <v>1498</v>
      </c>
      <c r="C2595" s="88" t="s">
        <v>733</v>
      </c>
    </row>
    <row r="2596" spans="1:3" ht="15">
      <c r="A2596" s="81" t="s">
        <v>348</v>
      </c>
      <c r="B2596" s="80" t="s">
        <v>1570</v>
      </c>
      <c r="C2596" s="88" t="s">
        <v>733</v>
      </c>
    </row>
    <row r="2597" spans="1:3" ht="15">
      <c r="A2597" s="81" t="s">
        <v>348</v>
      </c>
      <c r="B2597" s="80" t="s">
        <v>1571</v>
      </c>
      <c r="C2597" s="88" t="s">
        <v>733</v>
      </c>
    </row>
    <row r="2598" spans="1:3" ht="15">
      <c r="A2598" s="81" t="s">
        <v>348</v>
      </c>
      <c r="B2598" s="80" t="s">
        <v>1572</v>
      </c>
      <c r="C2598" s="88" t="s">
        <v>733</v>
      </c>
    </row>
    <row r="2599" spans="1:3" ht="15">
      <c r="A2599" s="81" t="s">
        <v>348</v>
      </c>
      <c r="B2599" s="80">
        <v>21</v>
      </c>
      <c r="C2599" s="88" t="s">
        <v>733</v>
      </c>
    </row>
    <row r="2600" spans="1:3" ht="15">
      <c r="A2600" s="81" t="s">
        <v>348</v>
      </c>
      <c r="B2600" s="80" t="s">
        <v>1491</v>
      </c>
      <c r="C2600" s="88" t="s">
        <v>733</v>
      </c>
    </row>
    <row r="2601" spans="1:3" ht="15">
      <c r="A2601" s="81" t="s">
        <v>348</v>
      </c>
      <c r="B2601" s="80" t="s">
        <v>1499</v>
      </c>
      <c r="C2601" s="88" t="s">
        <v>733</v>
      </c>
    </row>
    <row r="2602" spans="1:3" ht="15">
      <c r="A2602" s="81" t="s">
        <v>348</v>
      </c>
      <c r="B2602" s="80" t="s">
        <v>1500</v>
      </c>
      <c r="C2602" s="88" t="s">
        <v>733</v>
      </c>
    </row>
    <row r="2603" spans="1:3" ht="15">
      <c r="A2603" s="81" t="s">
        <v>348</v>
      </c>
      <c r="B2603" s="80" t="s">
        <v>1501</v>
      </c>
      <c r="C2603" s="88" t="s">
        <v>733</v>
      </c>
    </row>
    <row r="2604" spans="1:3" ht="15">
      <c r="A2604" s="81" t="s">
        <v>348</v>
      </c>
      <c r="B2604" s="80" t="s">
        <v>1502</v>
      </c>
      <c r="C2604" s="88" t="s">
        <v>733</v>
      </c>
    </row>
    <row r="2605" spans="1:3" ht="15">
      <c r="A2605" s="81" t="s">
        <v>348</v>
      </c>
      <c r="B2605" s="80" t="s">
        <v>1573</v>
      </c>
      <c r="C2605" s="88" t="s">
        <v>733</v>
      </c>
    </row>
    <row r="2606" spans="1:3" ht="15">
      <c r="A2606" s="81" t="s">
        <v>348</v>
      </c>
      <c r="B2606" s="80" t="s">
        <v>1574</v>
      </c>
      <c r="C2606" s="88" t="s">
        <v>733</v>
      </c>
    </row>
    <row r="2607" spans="1:3" ht="15">
      <c r="A2607" s="81" t="s">
        <v>348</v>
      </c>
      <c r="B2607" s="80" t="s">
        <v>1575</v>
      </c>
      <c r="C2607" s="88" t="s">
        <v>733</v>
      </c>
    </row>
    <row r="2608" spans="1:3" ht="15">
      <c r="A2608" s="81" t="s">
        <v>348</v>
      </c>
      <c r="B2608" s="80" t="s">
        <v>1504</v>
      </c>
      <c r="C2608" s="88" t="s">
        <v>733</v>
      </c>
    </row>
    <row r="2609" spans="1:3" ht="15">
      <c r="A2609" s="81" t="s">
        <v>348</v>
      </c>
      <c r="B2609" s="80" t="s">
        <v>1576</v>
      </c>
      <c r="C2609" s="88" t="s">
        <v>733</v>
      </c>
    </row>
    <row r="2610" spans="1:3" ht="15">
      <c r="A2610" s="81" t="s">
        <v>348</v>
      </c>
      <c r="B2610" s="80" t="s">
        <v>1577</v>
      </c>
      <c r="C2610" s="88" t="s">
        <v>733</v>
      </c>
    </row>
    <row r="2611" spans="1:3" ht="15">
      <c r="A2611" s="81" t="s">
        <v>348</v>
      </c>
      <c r="B2611" s="80" t="s">
        <v>1578</v>
      </c>
      <c r="C2611" s="88" t="s">
        <v>733</v>
      </c>
    </row>
    <row r="2612" spans="1:3" ht="15">
      <c r="A2612" s="81" t="s">
        <v>348</v>
      </c>
      <c r="B2612" s="80" t="s">
        <v>1579</v>
      </c>
      <c r="C2612" s="88" t="s">
        <v>733</v>
      </c>
    </row>
    <row r="2613" spans="1:3" ht="15">
      <c r="A2613" s="81" t="s">
        <v>348</v>
      </c>
      <c r="B2613" s="80" t="s">
        <v>1580</v>
      </c>
      <c r="C2613" s="88" t="s">
        <v>733</v>
      </c>
    </row>
    <row r="2614" spans="1:3" ht="15">
      <c r="A2614" s="81" t="s">
        <v>348</v>
      </c>
      <c r="B2614" s="80" t="s">
        <v>1581</v>
      </c>
      <c r="C2614" s="88" t="s">
        <v>733</v>
      </c>
    </row>
    <row r="2615" spans="1:3" ht="15">
      <c r="A2615" s="81" t="s">
        <v>348</v>
      </c>
      <c r="B2615" s="80" t="s">
        <v>1582</v>
      </c>
      <c r="C2615" s="88" t="s">
        <v>733</v>
      </c>
    </row>
    <row r="2616" spans="1:3" ht="15">
      <c r="A2616" s="81" t="s">
        <v>348</v>
      </c>
      <c r="B2616" s="80" t="s">
        <v>1583</v>
      </c>
      <c r="C2616" s="88" t="s">
        <v>733</v>
      </c>
    </row>
    <row r="2617" spans="1:3" ht="15">
      <c r="A2617" s="81" t="s">
        <v>348</v>
      </c>
      <c r="B2617" s="80" t="s">
        <v>1584</v>
      </c>
      <c r="C2617" s="88" t="s">
        <v>733</v>
      </c>
    </row>
    <row r="2618" spans="1:3" ht="15">
      <c r="A2618" s="81" t="s">
        <v>348</v>
      </c>
      <c r="B2618" s="80" t="s">
        <v>1585</v>
      </c>
      <c r="C2618" s="88" t="s">
        <v>733</v>
      </c>
    </row>
    <row r="2619" spans="1:3" ht="15">
      <c r="A2619" s="81" t="s">
        <v>348</v>
      </c>
      <c r="B2619" s="80" t="s">
        <v>1586</v>
      </c>
      <c r="C2619" s="88" t="s">
        <v>733</v>
      </c>
    </row>
    <row r="2620" spans="1:3" ht="15">
      <c r="A2620" s="81" t="s">
        <v>348</v>
      </c>
      <c r="B2620" s="80" t="s">
        <v>1492</v>
      </c>
      <c r="C2620" s="88" t="s">
        <v>733</v>
      </c>
    </row>
    <row r="2621" spans="1:3" ht="15">
      <c r="A2621" s="81" t="s">
        <v>348</v>
      </c>
      <c r="B2621" s="80" t="s">
        <v>1587</v>
      </c>
      <c r="C2621" s="88" t="s">
        <v>733</v>
      </c>
    </row>
    <row r="2622" spans="1:3" ht="15">
      <c r="A2622" s="81" t="s">
        <v>348</v>
      </c>
      <c r="B2622" s="80" t="s">
        <v>1588</v>
      </c>
      <c r="C2622" s="88" t="s">
        <v>733</v>
      </c>
    </row>
    <row r="2623" spans="1:3" ht="15">
      <c r="A2623" s="81" t="s">
        <v>348</v>
      </c>
      <c r="B2623" s="80" t="s">
        <v>1512</v>
      </c>
      <c r="C2623" s="88" t="s">
        <v>733</v>
      </c>
    </row>
    <row r="2624" spans="1:3" ht="15">
      <c r="A2624" s="81" t="s">
        <v>348</v>
      </c>
      <c r="B2624" s="80" t="s">
        <v>1513</v>
      </c>
      <c r="C2624" s="88" t="s">
        <v>733</v>
      </c>
    </row>
    <row r="2625" spans="1:3" ht="15">
      <c r="A2625" s="81" t="s">
        <v>348</v>
      </c>
      <c r="B2625" s="80" t="s">
        <v>1589</v>
      </c>
      <c r="C2625" s="88" t="s">
        <v>733</v>
      </c>
    </row>
    <row r="2626" spans="1:3" ht="15">
      <c r="A2626" s="81" t="s">
        <v>348</v>
      </c>
      <c r="B2626" s="80" t="s">
        <v>1590</v>
      </c>
      <c r="C2626" s="88" t="s">
        <v>733</v>
      </c>
    </row>
    <row r="2627" spans="1:3" ht="15">
      <c r="A2627" s="81" t="s">
        <v>348</v>
      </c>
      <c r="B2627" s="80" t="s">
        <v>1514</v>
      </c>
      <c r="C2627" s="88" t="s">
        <v>733</v>
      </c>
    </row>
    <row r="2628" spans="1:3" ht="15">
      <c r="A2628" s="81" t="s">
        <v>348</v>
      </c>
      <c r="B2628" s="80" t="s">
        <v>1515</v>
      </c>
      <c r="C2628" s="88" t="s">
        <v>733</v>
      </c>
    </row>
    <row r="2629" spans="1:3" ht="15">
      <c r="A2629" s="81" t="s">
        <v>347</v>
      </c>
      <c r="B2629" s="80" t="s">
        <v>1568</v>
      </c>
      <c r="C2629" s="88" t="s">
        <v>732</v>
      </c>
    </row>
    <row r="2630" spans="1:3" ht="15">
      <c r="A2630" s="81" t="s">
        <v>347</v>
      </c>
      <c r="B2630" s="80" t="s">
        <v>1569</v>
      </c>
      <c r="C2630" s="88" t="s">
        <v>732</v>
      </c>
    </row>
    <row r="2631" spans="1:3" ht="15">
      <c r="A2631" s="81" t="s">
        <v>347</v>
      </c>
      <c r="B2631" s="80" t="s">
        <v>1498</v>
      </c>
      <c r="C2631" s="88" t="s">
        <v>732</v>
      </c>
    </row>
    <row r="2632" spans="1:3" ht="15">
      <c r="A2632" s="81" t="s">
        <v>347</v>
      </c>
      <c r="B2632" s="80" t="s">
        <v>1570</v>
      </c>
      <c r="C2632" s="88" t="s">
        <v>732</v>
      </c>
    </row>
    <row r="2633" spans="1:3" ht="15">
      <c r="A2633" s="81" t="s">
        <v>347</v>
      </c>
      <c r="B2633" s="80" t="s">
        <v>1571</v>
      </c>
      <c r="C2633" s="88" t="s">
        <v>732</v>
      </c>
    </row>
    <row r="2634" spans="1:3" ht="15">
      <c r="A2634" s="81" t="s">
        <v>347</v>
      </c>
      <c r="B2634" s="80" t="s">
        <v>1572</v>
      </c>
      <c r="C2634" s="88" t="s">
        <v>732</v>
      </c>
    </row>
    <row r="2635" spans="1:3" ht="15">
      <c r="A2635" s="81" t="s">
        <v>347</v>
      </c>
      <c r="B2635" s="80">
        <v>21</v>
      </c>
      <c r="C2635" s="88" t="s">
        <v>732</v>
      </c>
    </row>
    <row r="2636" spans="1:3" ht="15">
      <c r="A2636" s="81" t="s">
        <v>347</v>
      </c>
      <c r="B2636" s="80" t="s">
        <v>1491</v>
      </c>
      <c r="C2636" s="88" t="s">
        <v>732</v>
      </c>
    </row>
    <row r="2637" spans="1:3" ht="15">
      <c r="A2637" s="81" t="s">
        <v>347</v>
      </c>
      <c r="B2637" s="80" t="s">
        <v>1499</v>
      </c>
      <c r="C2637" s="88" t="s">
        <v>732</v>
      </c>
    </row>
    <row r="2638" spans="1:3" ht="15">
      <c r="A2638" s="81" t="s">
        <v>347</v>
      </c>
      <c r="B2638" s="80" t="s">
        <v>1500</v>
      </c>
      <c r="C2638" s="88" t="s">
        <v>732</v>
      </c>
    </row>
    <row r="2639" spans="1:3" ht="15">
      <c r="A2639" s="81" t="s">
        <v>347</v>
      </c>
      <c r="B2639" s="80" t="s">
        <v>1501</v>
      </c>
      <c r="C2639" s="88" t="s">
        <v>732</v>
      </c>
    </row>
    <row r="2640" spans="1:3" ht="15">
      <c r="A2640" s="81" t="s">
        <v>347</v>
      </c>
      <c r="B2640" s="80" t="s">
        <v>1502</v>
      </c>
      <c r="C2640" s="88" t="s">
        <v>732</v>
      </c>
    </row>
    <row r="2641" spans="1:3" ht="15">
      <c r="A2641" s="81" t="s">
        <v>347</v>
      </c>
      <c r="B2641" s="80" t="s">
        <v>1573</v>
      </c>
      <c r="C2641" s="88" t="s">
        <v>732</v>
      </c>
    </row>
    <row r="2642" spans="1:3" ht="15">
      <c r="A2642" s="81" t="s">
        <v>347</v>
      </c>
      <c r="B2642" s="80" t="s">
        <v>1574</v>
      </c>
      <c r="C2642" s="88" t="s">
        <v>732</v>
      </c>
    </row>
    <row r="2643" spans="1:3" ht="15">
      <c r="A2643" s="81" t="s">
        <v>347</v>
      </c>
      <c r="B2643" s="80" t="s">
        <v>1575</v>
      </c>
      <c r="C2643" s="88" t="s">
        <v>732</v>
      </c>
    </row>
    <row r="2644" spans="1:3" ht="15">
      <c r="A2644" s="81" t="s">
        <v>347</v>
      </c>
      <c r="B2644" s="80" t="s">
        <v>1504</v>
      </c>
      <c r="C2644" s="88" t="s">
        <v>732</v>
      </c>
    </row>
    <row r="2645" spans="1:3" ht="15">
      <c r="A2645" s="81" t="s">
        <v>347</v>
      </c>
      <c r="B2645" s="80" t="s">
        <v>1576</v>
      </c>
      <c r="C2645" s="88" t="s">
        <v>732</v>
      </c>
    </row>
    <row r="2646" spans="1:3" ht="15">
      <c r="A2646" s="81" t="s">
        <v>347</v>
      </c>
      <c r="B2646" s="80" t="s">
        <v>1577</v>
      </c>
      <c r="C2646" s="88" t="s">
        <v>732</v>
      </c>
    </row>
    <row r="2647" spans="1:3" ht="15">
      <c r="A2647" s="81" t="s">
        <v>347</v>
      </c>
      <c r="B2647" s="80" t="s">
        <v>1578</v>
      </c>
      <c r="C2647" s="88" t="s">
        <v>732</v>
      </c>
    </row>
    <row r="2648" spans="1:3" ht="15">
      <c r="A2648" s="81" t="s">
        <v>347</v>
      </c>
      <c r="B2648" s="80" t="s">
        <v>1579</v>
      </c>
      <c r="C2648" s="88" t="s">
        <v>732</v>
      </c>
    </row>
    <row r="2649" spans="1:3" ht="15">
      <c r="A2649" s="81" t="s">
        <v>347</v>
      </c>
      <c r="B2649" s="80" t="s">
        <v>1580</v>
      </c>
      <c r="C2649" s="88" t="s">
        <v>732</v>
      </c>
    </row>
    <row r="2650" spans="1:3" ht="15">
      <c r="A2650" s="81" t="s">
        <v>347</v>
      </c>
      <c r="B2650" s="80" t="s">
        <v>1581</v>
      </c>
      <c r="C2650" s="88" t="s">
        <v>732</v>
      </c>
    </row>
    <row r="2651" spans="1:3" ht="15">
      <c r="A2651" s="81" t="s">
        <v>347</v>
      </c>
      <c r="B2651" s="80" t="s">
        <v>1582</v>
      </c>
      <c r="C2651" s="88" t="s">
        <v>732</v>
      </c>
    </row>
    <row r="2652" spans="1:3" ht="15">
      <c r="A2652" s="81" t="s">
        <v>347</v>
      </c>
      <c r="B2652" s="80" t="s">
        <v>1583</v>
      </c>
      <c r="C2652" s="88" t="s">
        <v>732</v>
      </c>
    </row>
    <row r="2653" spans="1:3" ht="15">
      <c r="A2653" s="81" t="s">
        <v>347</v>
      </c>
      <c r="B2653" s="80" t="s">
        <v>1584</v>
      </c>
      <c r="C2653" s="88" t="s">
        <v>732</v>
      </c>
    </row>
    <row r="2654" spans="1:3" ht="15">
      <c r="A2654" s="81" t="s">
        <v>347</v>
      </c>
      <c r="B2654" s="80" t="s">
        <v>1585</v>
      </c>
      <c r="C2654" s="88" t="s">
        <v>732</v>
      </c>
    </row>
    <row r="2655" spans="1:3" ht="15">
      <c r="A2655" s="81" t="s">
        <v>347</v>
      </c>
      <c r="B2655" s="80" t="s">
        <v>1586</v>
      </c>
      <c r="C2655" s="88" t="s">
        <v>732</v>
      </c>
    </row>
    <row r="2656" spans="1:3" ht="15">
      <c r="A2656" s="81" t="s">
        <v>347</v>
      </c>
      <c r="B2656" s="80" t="s">
        <v>1492</v>
      </c>
      <c r="C2656" s="88" t="s">
        <v>732</v>
      </c>
    </row>
    <row r="2657" spans="1:3" ht="15">
      <c r="A2657" s="81" t="s">
        <v>347</v>
      </c>
      <c r="B2657" s="80" t="s">
        <v>1587</v>
      </c>
      <c r="C2657" s="88" t="s">
        <v>732</v>
      </c>
    </row>
    <row r="2658" spans="1:3" ht="15">
      <c r="A2658" s="81" t="s">
        <v>347</v>
      </c>
      <c r="B2658" s="80" t="s">
        <v>1588</v>
      </c>
      <c r="C2658" s="88" t="s">
        <v>732</v>
      </c>
    </row>
    <row r="2659" spans="1:3" ht="15">
      <c r="A2659" s="81" t="s">
        <v>347</v>
      </c>
      <c r="B2659" s="80" t="s">
        <v>1512</v>
      </c>
      <c r="C2659" s="88" t="s">
        <v>732</v>
      </c>
    </row>
    <row r="2660" spans="1:3" ht="15">
      <c r="A2660" s="81" t="s">
        <v>347</v>
      </c>
      <c r="B2660" s="80" t="s">
        <v>1513</v>
      </c>
      <c r="C2660" s="88" t="s">
        <v>732</v>
      </c>
    </row>
    <row r="2661" spans="1:3" ht="15">
      <c r="A2661" s="81" t="s">
        <v>347</v>
      </c>
      <c r="B2661" s="80" t="s">
        <v>1589</v>
      </c>
      <c r="C2661" s="88" t="s">
        <v>732</v>
      </c>
    </row>
    <row r="2662" spans="1:3" ht="15">
      <c r="A2662" s="81" t="s">
        <v>347</v>
      </c>
      <c r="B2662" s="80" t="s">
        <v>1590</v>
      </c>
      <c r="C2662" s="88" t="s">
        <v>732</v>
      </c>
    </row>
    <row r="2663" spans="1:3" ht="15">
      <c r="A2663" s="81" t="s">
        <v>347</v>
      </c>
      <c r="B2663" s="80" t="s">
        <v>1514</v>
      </c>
      <c r="C2663" s="88" t="s">
        <v>732</v>
      </c>
    </row>
    <row r="2664" spans="1:3" ht="15">
      <c r="A2664" s="81" t="s">
        <v>347</v>
      </c>
      <c r="B2664" s="80" t="s">
        <v>1515</v>
      </c>
      <c r="C2664" s="88" t="s">
        <v>732</v>
      </c>
    </row>
    <row r="2665" spans="1:3" ht="15">
      <c r="A2665" s="81" t="s">
        <v>346</v>
      </c>
      <c r="B2665" s="80" t="s">
        <v>1568</v>
      </c>
      <c r="C2665" s="88" t="s">
        <v>731</v>
      </c>
    </row>
    <row r="2666" spans="1:3" ht="15">
      <c r="A2666" s="81" t="s">
        <v>346</v>
      </c>
      <c r="B2666" s="80" t="s">
        <v>1569</v>
      </c>
      <c r="C2666" s="88" t="s">
        <v>731</v>
      </c>
    </row>
    <row r="2667" spans="1:3" ht="15">
      <c r="A2667" s="81" t="s">
        <v>346</v>
      </c>
      <c r="B2667" s="80" t="s">
        <v>1498</v>
      </c>
      <c r="C2667" s="88" t="s">
        <v>731</v>
      </c>
    </row>
    <row r="2668" spans="1:3" ht="15">
      <c r="A2668" s="81" t="s">
        <v>346</v>
      </c>
      <c r="B2668" s="80" t="s">
        <v>1570</v>
      </c>
      <c r="C2668" s="88" t="s">
        <v>731</v>
      </c>
    </row>
    <row r="2669" spans="1:3" ht="15">
      <c r="A2669" s="81" t="s">
        <v>346</v>
      </c>
      <c r="B2669" s="80" t="s">
        <v>1571</v>
      </c>
      <c r="C2669" s="88" t="s">
        <v>731</v>
      </c>
    </row>
    <row r="2670" spans="1:3" ht="15">
      <c r="A2670" s="81" t="s">
        <v>346</v>
      </c>
      <c r="B2670" s="80" t="s">
        <v>1572</v>
      </c>
      <c r="C2670" s="88" t="s">
        <v>731</v>
      </c>
    </row>
    <row r="2671" spans="1:3" ht="15">
      <c r="A2671" s="81" t="s">
        <v>346</v>
      </c>
      <c r="B2671" s="80">
        <v>21</v>
      </c>
      <c r="C2671" s="88" t="s">
        <v>731</v>
      </c>
    </row>
    <row r="2672" spans="1:3" ht="15">
      <c r="A2672" s="81" t="s">
        <v>346</v>
      </c>
      <c r="B2672" s="80" t="s">
        <v>1491</v>
      </c>
      <c r="C2672" s="88" t="s">
        <v>731</v>
      </c>
    </row>
    <row r="2673" spans="1:3" ht="15">
      <c r="A2673" s="81" t="s">
        <v>346</v>
      </c>
      <c r="B2673" s="80" t="s">
        <v>1499</v>
      </c>
      <c r="C2673" s="88" t="s">
        <v>731</v>
      </c>
    </row>
    <row r="2674" spans="1:3" ht="15">
      <c r="A2674" s="81" t="s">
        <v>346</v>
      </c>
      <c r="B2674" s="80" t="s">
        <v>1500</v>
      </c>
      <c r="C2674" s="88" t="s">
        <v>731</v>
      </c>
    </row>
    <row r="2675" spans="1:3" ht="15">
      <c r="A2675" s="81" t="s">
        <v>346</v>
      </c>
      <c r="B2675" s="80" t="s">
        <v>1501</v>
      </c>
      <c r="C2675" s="88" t="s">
        <v>731</v>
      </c>
    </row>
    <row r="2676" spans="1:3" ht="15">
      <c r="A2676" s="81" t="s">
        <v>346</v>
      </c>
      <c r="B2676" s="80" t="s">
        <v>1502</v>
      </c>
      <c r="C2676" s="88" t="s">
        <v>731</v>
      </c>
    </row>
    <row r="2677" spans="1:3" ht="15">
      <c r="A2677" s="81" t="s">
        <v>346</v>
      </c>
      <c r="B2677" s="80" t="s">
        <v>1573</v>
      </c>
      <c r="C2677" s="88" t="s">
        <v>731</v>
      </c>
    </row>
    <row r="2678" spans="1:3" ht="15">
      <c r="A2678" s="81" t="s">
        <v>346</v>
      </c>
      <c r="B2678" s="80" t="s">
        <v>1574</v>
      </c>
      <c r="C2678" s="88" t="s">
        <v>731</v>
      </c>
    </row>
    <row r="2679" spans="1:3" ht="15">
      <c r="A2679" s="81" t="s">
        <v>346</v>
      </c>
      <c r="B2679" s="80" t="s">
        <v>1575</v>
      </c>
      <c r="C2679" s="88" t="s">
        <v>731</v>
      </c>
    </row>
    <row r="2680" spans="1:3" ht="15">
      <c r="A2680" s="81" t="s">
        <v>346</v>
      </c>
      <c r="B2680" s="80" t="s">
        <v>1504</v>
      </c>
      <c r="C2680" s="88" t="s">
        <v>731</v>
      </c>
    </row>
    <row r="2681" spans="1:3" ht="15">
      <c r="A2681" s="81" t="s">
        <v>346</v>
      </c>
      <c r="B2681" s="80" t="s">
        <v>1576</v>
      </c>
      <c r="C2681" s="88" t="s">
        <v>731</v>
      </c>
    </row>
    <row r="2682" spans="1:3" ht="15">
      <c r="A2682" s="81" t="s">
        <v>346</v>
      </c>
      <c r="B2682" s="80" t="s">
        <v>1577</v>
      </c>
      <c r="C2682" s="88" t="s">
        <v>731</v>
      </c>
    </row>
    <row r="2683" spans="1:3" ht="15">
      <c r="A2683" s="81" t="s">
        <v>346</v>
      </c>
      <c r="B2683" s="80" t="s">
        <v>1578</v>
      </c>
      <c r="C2683" s="88" t="s">
        <v>731</v>
      </c>
    </row>
    <row r="2684" spans="1:3" ht="15">
      <c r="A2684" s="81" t="s">
        <v>346</v>
      </c>
      <c r="B2684" s="80" t="s">
        <v>1579</v>
      </c>
      <c r="C2684" s="88" t="s">
        <v>731</v>
      </c>
    </row>
    <row r="2685" spans="1:3" ht="15">
      <c r="A2685" s="81" t="s">
        <v>346</v>
      </c>
      <c r="B2685" s="80" t="s">
        <v>1580</v>
      </c>
      <c r="C2685" s="88" t="s">
        <v>731</v>
      </c>
    </row>
    <row r="2686" spans="1:3" ht="15">
      <c r="A2686" s="81" t="s">
        <v>346</v>
      </c>
      <c r="B2686" s="80" t="s">
        <v>1581</v>
      </c>
      <c r="C2686" s="88" t="s">
        <v>731</v>
      </c>
    </row>
    <row r="2687" spans="1:3" ht="15">
      <c r="A2687" s="81" t="s">
        <v>346</v>
      </c>
      <c r="B2687" s="80" t="s">
        <v>1582</v>
      </c>
      <c r="C2687" s="88" t="s">
        <v>731</v>
      </c>
    </row>
    <row r="2688" spans="1:3" ht="15">
      <c r="A2688" s="81" t="s">
        <v>346</v>
      </c>
      <c r="B2688" s="80" t="s">
        <v>1583</v>
      </c>
      <c r="C2688" s="88" t="s">
        <v>731</v>
      </c>
    </row>
    <row r="2689" spans="1:3" ht="15">
      <c r="A2689" s="81" t="s">
        <v>346</v>
      </c>
      <c r="B2689" s="80" t="s">
        <v>1584</v>
      </c>
      <c r="C2689" s="88" t="s">
        <v>731</v>
      </c>
    </row>
    <row r="2690" spans="1:3" ht="15">
      <c r="A2690" s="81" t="s">
        <v>346</v>
      </c>
      <c r="B2690" s="80" t="s">
        <v>1585</v>
      </c>
      <c r="C2690" s="88" t="s">
        <v>731</v>
      </c>
    </row>
    <row r="2691" spans="1:3" ht="15">
      <c r="A2691" s="81" t="s">
        <v>346</v>
      </c>
      <c r="B2691" s="80" t="s">
        <v>1586</v>
      </c>
      <c r="C2691" s="88" t="s">
        <v>731</v>
      </c>
    </row>
    <row r="2692" spans="1:3" ht="15">
      <c r="A2692" s="81" t="s">
        <v>346</v>
      </c>
      <c r="B2692" s="80" t="s">
        <v>1492</v>
      </c>
      <c r="C2692" s="88" t="s">
        <v>731</v>
      </c>
    </row>
    <row r="2693" spans="1:3" ht="15">
      <c r="A2693" s="81" t="s">
        <v>346</v>
      </c>
      <c r="B2693" s="80" t="s">
        <v>1587</v>
      </c>
      <c r="C2693" s="88" t="s">
        <v>731</v>
      </c>
    </row>
    <row r="2694" spans="1:3" ht="15">
      <c r="A2694" s="81" t="s">
        <v>346</v>
      </c>
      <c r="B2694" s="80" t="s">
        <v>1588</v>
      </c>
      <c r="C2694" s="88" t="s">
        <v>731</v>
      </c>
    </row>
    <row r="2695" spans="1:3" ht="15">
      <c r="A2695" s="81" t="s">
        <v>346</v>
      </c>
      <c r="B2695" s="80" t="s">
        <v>1512</v>
      </c>
      <c r="C2695" s="88" t="s">
        <v>731</v>
      </c>
    </row>
    <row r="2696" spans="1:3" ht="15">
      <c r="A2696" s="81" t="s">
        <v>346</v>
      </c>
      <c r="B2696" s="80" t="s">
        <v>1513</v>
      </c>
      <c r="C2696" s="88" t="s">
        <v>731</v>
      </c>
    </row>
    <row r="2697" spans="1:3" ht="15">
      <c r="A2697" s="81" t="s">
        <v>346</v>
      </c>
      <c r="B2697" s="80" t="s">
        <v>1589</v>
      </c>
      <c r="C2697" s="88" t="s">
        <v>731</v>
      </c>
    </row>
    <row r="2698" spans="1:3" ht="15">
      <c r="A2698" s="81" t="s">
        <v>346</v>
      </c>
      <c r="B2698" s="80" t="s">
        <v>1590</v>
      </c>
      <c r="C2698" s="88" t="s">
        <v>731</v>
      </c>
    </row>
    <row r="2699" spans="1:3" ht="15">
      <c r="A2699" s="81" t="s">
        <v>346</v>
      </c>
      <c r="B2699" s="80" t="s">
        <v>1514</v>
      </c>
      <c r="C2699" s="88" t="s">
        <v>731</v>
      </c>
    </row>
    <row r="2700" spans="1:3" ht="15">
      <c r="A2700" s="81" t="s">
        <v>346</v>
      </c>
      <c r="B2700" s="80" t="s">
        <v>1515</v>
      </c>
      <c r="C2700" s="88" t="s">
        <v>731</v>
      </c>
    </row>
    <row r="2701" spans="1:3" ht="15">
      <c r="A2701" s="81" t="s">
        <v>345</v>
      </c>
      <c r="B2701" s="80" t="s">
        <v>1568</v>
      </c>
      <c r="C2701" s="88" t="s">
        <v>730</v>
      </c>
    </row>
    <row r="2702" spans="1:3" ht="15">
      <c r="A2702" s="81" t="s">
        <v>345</v>
      </c>
      <c r="B2702" s="80" t="s">
        <v>1569</v>
      </c>
      <c r="C2702" s="88" t="s">
        <v>730</v>
      </c>
    </row>
    <row r="2703" spans="1:3" ht="15">
      <c r="A2703" s="81" t="s">
        <v>345</v>
      </c>
      <c r="B2703" s="80" t="s">
        <v>1498</v>
      </c>
      <c r="C2703" s="88" t="s">
        <v>730</v>
      </c>
    </row>
    <row r="2704" spans="1:3" ht="15">
      <c r="A2704" s="81" t="s">
        <v>345</v>
      </c>
      <c r="B2704" s="80" t="s">
        <v>1570</v>
      </c>
      <c r="C2704" s="88" t="s">
        <v>730</v>
      </c>
    </row>
    <row r="2705" spans="1:3" ht="15">
      <c r="A2705" s="81" t="s">
        <v>345</v>
      </c>
      <c r="B2705" s="80" t="s">
        <v>1571</v>
      </c>
      <c r="C2705" s="88" t="s">
        <v>730</v>
      </c>
    </row>
    <row r="2706" spans="1:3" ht="15">
      <c r="A2706" s="81" t="s">
        <v>345</v>
      </c>
      <c r="B2706" s="80" t="s">
        <v>1572</v>
      </c>
      <c r="C2706" s="88" t="s">
        <v>730</v>
      </c>
    </row>
    <row r="2707" spans="1:3" ht="15">
      <c r="A2707" s="81" t="s">
        <v>345</v>
      </c>
      <c r="B2707" s="80">
        <v>21</v>
      </c>
      <c r="C2707" s="88" t="s">
        <v>730</v>
      </c>
    </row>
    <row r="2708" spans="1:3" ht="15">
      <c r="A2708" s="81" t="s">
        <v>345</v>
      </c>
      <c r="B2708" s="80" t="s">
        <v>1491</v>
      </c>
      <c r="C2708" s="88" t="s">
        <v>730</v>
      </c>
    </row>
    <row r="2709" spans="1:3" ht="15">
      <c r="A2709" s="81" t="s">
        <v>345</v>
      </c>
      <c r="B2709" s="80" t="s">
        <v>1499</v>
      </c>
      <c r="C2709" s="88" t="s">
        <v>730</v>
      </c>
    </row>
    <row r="2710" spans="1:3" ht="15">
      <c r="A2710" s="81" t="s">
        <v>345</v>
      </c>
      <c r="B2710" s="80" t="s">
        <v>1500</v>
      </c>
      <c r="C2710" s="88" t="s">
        <v>730</v>
      </c>
    </row>
    <row r="2711" spans="1:3" ht="15">
      <c r="A2711" s="81" t="s">
        <v>345</v>
      </c>
      <c r="B2711" s="80" t="s">
        <v>1501</v>
      </c>
      <c r="C2711" s="88" t="s">
        <v>730</v>
      </c>
    </row>
    <row r="2712" spans="1:3" ht="15">
      <c r="A2712" s="81" t="s">
        <v>345</v>
      </c>
      <c r="B2712" s="80" t="s">
        <v>1502</v>
      </c>
      <c r="C2712" s="88" t="s">
        <v>730</v>
      </c>
    </row>
    <row r="2713" spans="1:3" ht="15">
      <c r="A2713" s="81" t="s">
        <v>345</v>
      </c>
      <c r="B2713" s="80" t="s">
        <v>1573</v>
      </c>
      <c r="C2713" s="88" t="s">
        <v>730</v>
      </c>
    </row>
    <row r="2714" spans="1:3" ht="15">
      <c r="A2714" s="81" t="s">
        <v>345</v>
      </c>
      <c r="B2714" s="80" t="s">
        <v>1574</v>
      </c>
      <c r="C2714" s="88" t="s">
        <v>730</v>
      </c>
    </row>
    <row r="2715" spans="1:3" ht="15">
      <c r="A2715" s="81" t="s">
        <v>345</v>
      </c>
      <c r="B2715" s="80" t="s">
        <v>1575</v>
      </c>
      <c r="C2715" s="88" t="s">
        <v>730</v>
      </c>
    </row>
    <row r="2716" spans="1:3" ht="15">
      <c r="A2716" s="81" t="s">
        <v>345</v>
      </c>
      <c r="B2716" s="80" t="s">
        <v>1504</v>
      </c>
      <c r="C2716" s="88" t="s">
        <v>730</v>
      </c>
    </row>
    <row r="2717" spans="1:3" ht="15">
      <c r="A2717" s="81" t="s">
        <v>345</v>
      </c>
      <c r="B2717" s="80" t="s">
        <v>1576</v>
      </c>
      <c r="C2717" s="88" t="s">
        <v>730</v>
      </c>
    </row>
    <row r="2718" spans="1:3" ht="15">
      <c r="A2718" s="81" t="s">
        <v>345</v>
      </c>
      <c r="B2718" s="80" t="s">
        <v>1577</v>
      </c>
      <c r="C2718" s="88" t="s">
        <v>730</v>
      </c>
    </row>
    <row r="2719" spans="1:3" ht="15">
      <c r="A2719" s="81" t="s">
        <v>345</v>
      </c>
      <c r="B2719" s="80" t="s">
        <v>1578</v>
      </c>
      <c r="C2719" s="88" t="s">
        <v>730</v>
      </c>
    </row>
    <row r="2720" spans="1:3" ht="15">
      <c r="A2720" s="81" t="s">
        <v>345</v>
      </c>
      <c r="B2720" s="80" t="s">
        <v>1579</v>
      </c>
      <c r="C2720" s="88" t="s">
        <v>730</v>
      </c>
    </row>
    <row r="2721" spans="1:3" ht="15">
      <c r="A2721" s="81" t="s">
        <v>345</v>
      </c>
      <c r="B2721" s="80" t="s">
        <v>1580</v>
      </c>
      <c r="C2721" s="88" t="s">
        <v>730</v>
      </c>
    </row>
    <row r="2722" spans="1:3" ht="15">
      <c r="A2722" s="81" t="s">
        <v>345</v>
      </c>
      <c r="B2722" s="80" t="s">
        <v>1581</v>
      </c>
      <c r="C2722" s="88" t="s">
        <v>730</v>
      </c>
    </row>
    <row r="2723" spans="1:3" ht="15">
      <c r="A2723" s="81" t="s">
        <v>345</v>
      </c>
      <c r="B2723" s="80" t="s">
        <v>1582</v>
      </c>
      <c r="C2723" s="88" t="s">
        <v>730</v>
      </c>
    </row>
    <row r="2724" spans="1:3" ht="15">
      <c r="A2724" s="81" t="s">
        <v>345</v>
      </c>
      <c r="B2724" s="80" t="s">
        <v>1583</v>
      </c>
      <c r="C2724" s="88" t="s">
        <v>730</v>
      </c>
    </row>
    <row r="2725" spans="1:3" ht="15">
      <c r="A2725" s="81" t="s">
        <v>345</v>
      </c>
      <c r="B2725" s="80" t="s">
        <v>1584</v>
      </c>
      <c r="C2725" s="88" t="s">
        <v>730</v>
      </c>
    </row>
    <row r="2726" spans="1:3" ht="15">
      <c r="A2726" s="81" t="s">
        <v>345</v>
      </c>
      <c r="B2726" s="80" t="s">
        <v>1585</v>
      </c>
      <c r="C2726" s="88" t="s">
        <v>730</v>
      </c>
    </row>
    <row r="2727" spans="1:3" ht="15">
      <c r="A2727" s="81" t="s">
        <v>345</v>
      </c>
      <c r="B2727" s="80" t="s">
        <v>1586</v>
      </c>
      <c r="C2727" s="88" t="s">
        <v>730</v>
      </c>
    </row>
    <row r="2728" spans="1:3" ht="15">
      <c r="A2728" s="81" t="s">
        <v>345</v>
      </c>
      <c r="B2728" s="80" t="s">
        <v>1492</v>
      </c>
      <c r="C2728" s="88" t="s">
        <v>730</v>
      </c>
    </row>
    <row r="2729" spans="1:3" ht="15">
      <c r="A2729" s="81" t="s">
        <v>345</v>
      </c>
      <c r="B2729" s="80" t="s">
        <v>1587</v>
      </c>
      <c r="C2729" s="88" t="s">
        <v>730</v>
      </c>
    </row>
    <row r="2730" spans="1:3" ht="15">
      <c r="A2730" s="81" t="s">
        <v>345</v>
      </c>
      <c r="B2730" s="80" t="s">
        <v>1588</v>
      </c>
      <c r="C2730" s="88" t="s">
        <v>730</v>
      </c>
    </row>
    <row r="2731" spans="1:3" ht="15">
      <c r="A2731" s="81" t="s">
        <v>345</v>
      </c>
      <c r="B2731" s="80" t="s">
        <v>1512</v>
      </c>
      <c r="C2731" s="88" t="s">
        <v>730</v>
      </c>
    </row>
    <row r="2732" spans="1:3" ht="15">
      <c r="A2732" s="81" t="s">
        <v>345</v>
      </c>
      <c r="B2732" s="80" t="s">
        <v>1513</v>
      </c>
      <c r="C2732" s="88" t="s">
        <v>730</v>
      </c>
    </row>
    <row r="2733" spans="1:3" ht="15">
      <c r="A2733" s="81" t="s">
        <v>345</v>
      </c>
      <c r="B2733" s="80" t="s">
        <v>1589</v>
      </c>
      <c r="C2733" s="88" t="s">
        <v>730</v>
      </c>
    </row>
    <row r="2734" spans="1:3" ht="15">
      <c r="A2734" s="81" t="s">
        <v>345</v>
      </c>
      <c r="B2734" s="80" t="s">
        <v>1590</v>
      </c>
      <c r="C2734" s="88" t="s">
        <v>730</v>
      </c>
    </row>
    <row r="2735" spans="1:3" ht="15">
      <c r="A2735" s="81" t="s">
        <v>345</v>
      </c>
      <c r="B2735" s="80" t="s">
        <v>1514</v>
      </c>
      <c r="C2735" s="88" t="s">
        <v>730</v>
      </c>
    </row>
    <row r="2736" spans="1:3" ht="15">
      <c r="A2736" s="81" t="s">
        <v>345</v>
      </c>
      <c r="B2736" s="80" t="s">
        <v>1515</v>
      </c>
      <c r="C2736" s="88" t="s">
        <v>730</v>
      </c>
    </row>
    <row r="2737" spans="1:3" ht="15">
      <c r="A2737" s="81" t="s">
        <v>344</v>
      </c>
      <c r="B2737" s="80" t="s">
        <v>1568</v>
      </c>
      <c r="C2737" s="88" t="s">
        <v>729</v>
      </c>
    </row>
    <row r="2738" spans="1:3" ht="15">
      <c r="A2738" s="81" t="s">
        <v>344</v>
      </c>
      <c r="B2738" s="80" t="s">
        <v>1569</v>
      </c>
      <c r="C2738" s="88" t="s">
        <v>729</v>
      </c>
    </row>
    <row r="2739" spans="1:3" ht="15">
      <c r="A2739" s="81" t="s">
        <v>344</v>
      </c>
      <c r="B2739" s="80" t="s">
        <v>1498</v>
      </c>
      <c r="C2739" s="88" t="s">
        <v>729</v>
      </c>
    </row>
    <row r="2740" spans="1:3" ht="15">
      <c r="A2740" s="81" t="s">
        <v>344</v>
      </c>
      <c r="B2740" s="80" t="s">
        <v>1570</v>
      </c>
      <c r="C2740" s="88" t="s">
        <v>729</v>
      </c>
    </row>
    <row r="2741" spans="1:3" ht="15">
      <c r="A2741" s="81" t="s">
        <v>344</v>
      </c>
      <c r="B2741" s="80" t="s">
        <v>1571</v>
      </c>
      <c r="C2741" s="88" t="s">
        <v>729</v>
      </c>
    </row>
    <row r="2742" spans="1:3" ht="15">
      <c r="A2742" s="81" t="s">
        <v>344</v>
      </c>
      <c r="B2742" s="80" t="s">
        <v>1572</v>
      </c>
      <c r="C2742" s="88" t="s">
        <v>729</v>
      </c>
    </row>
    <row r="2743" spans="1:3" ht="15">
      <c r="A2743" s="81" t="s">
        <v>344</v>
      </c>
      <c r="B2743" s="80">
        <v>21</v>
      </c>
      <c r="C2743" s="88" t="s">
        <v>729</v>
      </c>
    </row>
    <row r="2744" spans="1:3" ht="15">
      <c r="A2744" s="81" t="s">
        <v>344</v>
      </c>
      <c r="B2744" s="80" t="s">
        <v>1491</v>
      </c>
      <c r="C2744" s="88" t="s">
        <v>729</v>
      </c>
    </row>
    <row r="2745" spans="1:3" ht="15">
      <c r="A2745" s="81" t="s">
        <v>344</v>
      </c>
      <c r="B2745" s="80" t="s">
        <v>1499</v>
      </c>
      <c r="C2745" s="88" t="s">
        <v>729</v>
      </c>
    </row>
    <row r="2746" spans="1:3" ht="15">
      <c r="A2746" s="81" t="s">
        <v>344</v>
      </c>
      <c r="B2746" s="80" t="s">
        <v>1500</v>
      </c>
      <c r="C2746" s="88" t="s">
        <v>729</v>
      </c>
    </row>
    <row r="2747" spans="1:3" ht="15">
      <c r="A2747" s="81" t="s">
        <v>344</v>
      </c>
      <c r="B2747" s="80" t="s">
        <v>1501</v>
      </c>
      <c r="C2747" s="88" t="s">
        <v>729</v>
      </c>
    </row>
    <row r="2748" spans="1:3" ht="15">
      <c r="A2748" s="81" t="s">
        <v>344</v>
      </c>
      <c r="B2748" s="80" t="s">
        <v>1502</v>
      </c>
      <c r="C2748" s="88" t="s">
        <v>729</v>
      </c>
    </row>
    <row r="2749" spans="1:3" ht="15">
      <c r="A2749" s="81" t="s">
        <v>344</v>
      </c>
      <c r="B2749" s="80" t="s">
        <v>1573</v>
      </c>
      <c r="C2749" s="88" t="s">
        <v>729</v>
      </c>
    </row>
    <row r="2750" spans="1:3" ht="15">
      <c r="A2750" s="81" t="s">
        <v>344</v>
      </c>
      <c r="B2750" s="80" t="s">
        <v>1574</v>
      </c>
      <c r="C2750" s="88" t="s">
        <v>729</v>
      </c>
    </row>
    <row r="2751" spans="1:3" ht="15">
      <c r="A2751" s="81" t="s">
        <v>344</v>
      </c>
      <c r="B2751" s="80" t="s">
        <v>1575</v>
      </c>
      <c r="C2751" s="88" t="s">
        <v>729</v>
      </c>
    </row>
    <row r="2752" spans="1:3" ht="15">
      <c r="A2752" s="81" t="s">
        <v>344</v>
      </c>
      <c r="B2752" s="80" t="s">
        <v>1504</v>
      </c>
      <c r="C2752" s="88" t="s">
        <v>729</v>
      </c>
    </row>
    <row r="2753" spans="1:3" ht="15">
      <c r="A2753" s="81" t="s">
        <v>344</v>
      </c>
      <c r="B2753" s="80" t="s">
        <v>1576</v>
      </c>
      <c r="C2753" s="88" t="s">
        <v>729</v>
      </c>
    </row>
    <row r="2754" spans="1:3" ht="15">
      <c r="A2754" s="81" t="s">
        <v>344</v>
      </c>
      <c r="B2754" s="80" t="s">
        <v>1577</v>
      </c>
      <c r="C2754" s="88" t="s">
        <v>729</v>
      </c>
    </row>
    <row r="2755" spans="1:3" ht="15">
      <c r="A2755" s="81" t="s">
        <v>344</v>
      </c>
      <c r="B2755" s="80" t="s">
        <v>1578</v>
      </c>
      <c r="C2755" s="88" t="s">
        <v>729</v>
      </c>
    </row>
    <row r="2756" spans="1:3" ht="15">
      <c r="A2756" s="81" t="s">
        <v>344</v>
      </c>
      <c r="B2756" s="80" t="s">
        <v>1579</v>
      </c>
      <c r="C2756" s="88" t="s">
        <v>729</v>
      </c>
    </row>
    <row r="2757" spans="1:3" ht="15">
      <c r="A2757" s="81" t="s">
        <v>344</v>
      </c>
      <c r="B2757" s="80" t="s">
        <v>1580</v>
      </c>
      <c r="C2757" s="88" t="s">
        <v>729</v>
      </c>
    </row>
    <row r="2758" spans="1:3" ht="15">
      <c r="A2758" s="81" t="s">
        <v>344</v>
      </c>
      <c r="B2758" s="80" t="s">
        <v>1581</v>
      </c>
      <c r="C2758" s="88" t="s">
        <v>729</v>
      </c>
    </row>
    <row r="2759" spans="1:3" ht="15">
      <c r="A2759" s="81" t="s">
        <v>344</v>
      </c>
      <c r="B2759" s="80" t="s">
        <v>1582</v>
      </c>
      <c r="C2759" s="88" t="s">
        <v>729</v>
      </c>
    </row>
    <row r="2760" spans="1:3" ht="15">
      <c r="A2760" s="81" t="s">
        <v>344</v>
      </c>
      <c r="B2760" s="80" t="s">
        <v>1583</v>
      </c>
      <c r="C2760" s="88" t="s">
        <v>729</v>
      </c>
    </row>
    <row r="2761" spans="1:3" ht="15">
      <c r="A2761" s="81" t="s">
        <v>344</v>
      </c>
      <c r="B2761" s="80" t="s">
        <v>1584</v>
      </c>
      <c r="C2761" s="88" t="s">
        <v>729</v>
      </c>
    </row>
    <row r="2762" spans="1:3" ht="15">
      <c r="A2762" s="81" t="s">
        <v>344</v>
      </c>
      <c r="B2762" s="80" t="s">
        <v>1585</v>
      </c>
      <c r="C2762" s="88" t="s">
        <v>729</v>
      </c>
    </row>
    <row r="2763" spans="1:3" ht="15">
      <c r="A2763" s="81" t="s">
        <v>344</v>
      </c>
      <c r="B2763" s="80" t="s">
        <v>1586</v>
      </c>
      <c r="C2763" s="88" t="s">
        <v>729</v>
      </c>
    </row>
    <row r="2764" spans="1:3" ht="15">
      <c r="A2764" s="81" t="s">
        <v>344</v>
      </c>
      <c r="B2764" s="80" t="s">
        <v>1492</v>
      </c>
      <c r="C2764" s="88" t="s">
        <v>729</v>
      </c>
    </row>
    <row r="2765" spans="1:3" ht="15">
      <c r="A2765" s="81" t="s">
        <v>344</v>
      </c>
      <c r="B2765" s="80" t="s">
        <v>1587</v>
      </c>
      <c r="C2765" s="88" t="s">
        <v>729</v>
      </c>
    </row>
    <row r="2766" spans="1:3" ht="15">
      <c r="A2766" s="81" t="s">
        <v>344</v>
      </c>
      <c r="B2766" s="80" t="s">
        <v>1588</v>
      </c>
      <c r="C2766" s="88" t="s">
        <v>729</v>
      </c>
    </row>
    <row r="2767" spans="1:3" ht="15">
      <c r="A2767" s="81" t="s">
        <v>344</v>
      </c>
      <c r="B2767" s="80" t="s">
        <v>1512</v>
      </c>
      <c r="C2767" s="88" t="s">
        <v>729</v>
      </c>
    </row>
    <row r="2768" spans="1:3" ht="15">
      <c r="A2768" s="81" t="s">
        <v>344</v>
      </c>
      <c r="B2768" s="80" t="s">
        <v>1513</v>
      </c>
      <c r="C2768" s="88" t="s">
        <v>729</v>
      </c>
    </row>
    <row r="2769" spans="1:3" ht="15">
      <c r="A2769" s="81" t="s">
        <v>344</v>
      </c>
      <c r="B2769" s="80" t="s">
        <v>1589</v>
      </c>
      <c r="C2769" s="88" t="s">
        <v>729</v>
      </c>
    </row>
    <row r="2770" spans="1:3" ht="15">
      <c r="A2770" s="81" t="s">
        <v>344</v>
      </c>
      <c r="B2770" s="80" t="s">
        <v>1590</v>
      </c>
      <c r="C2770" s="88" t="s">
        <v>729</v>
      </c>
    </row>
    <row r="2771" spans="1:3" ht="15">
      <c r="A2771" s="81" t="s">
        <v>344</v>
      </c>
      <c r="B2771" s="80" t="s">
        <v>1514</v>
      </c>
      <c r="C2771" s="88" t="s">
        <v>729</v>
      </c>
    </row>
    <row r="2772" spans="1:3" ht="15">
      <c r="A2772" s="81" t="s">
        <v>344</v>
      </c>
      <c r="B2772" s="80" t="s">
        <v>1515</v>
      </c>
      <c r="C2772" s="88" t="s">
        <v>729</v>
      </c>
    </row>
    <row r="2773" spans="1:3" ht="15">
      <c r="A2773" s="81" t="s">
        <v>343</v>
      </c>
      <c r="B2773" s="80" t="s">
        <v>1568</v>
      </c>
      <c r="C2773" s="88" t="s">
        <v>728</v>
      </c>
    </row>
    <row r="2774" spans="1:3" ht="15">
      <c r="A2774" s="81" t="s">
        <v>343</v>
      </c>
      <c r="B2774" s="80" t="s">
        <v>1569</v>
      </c>
      <c r="C2774" s="88" t="s">
        <v>728</v>
      </c>
    </row>
    <row r="2775" spans="1:3" ht="15">
      <c r="A2775" s="81" t="s">
        <v>343</v>
      </c>
      <c r="B2775" s="80" t="s">
        <v>1498</v>
      </c>
      <c r="C2775" s="88" t="s">
        <v>728</v>
      </c>
    </row>
    <row r="2776" spans="1:3" ht="15">
      <c r="A2776" s="81" t="s">
        <v>343</v>
      </c>
      <c r="B2776" s="80" t="s">
        <v>1570</v>
      </c>
      <c r="C2776" s="88" t="s">
        <v>728</v>
      </c>
    </row>
    <row r="2777" spans="1:3" ht="15">
      <c r="A2777" s="81" t="s">
        <v>343</v>
      </c>
      <c r="B2777" s="80" t="s">
        <v>1571</v>
      </c>
      <c r="C2777" s="88" t="s">
        <v>728</v>
      </c>
    </row>
    <row r="2778" spans="1:3" ht="15">
      <c r="A2778" s="81" t="s">
        <v>343</v>
      </c>
      <c r="B2778" s="80" t="s">
        <v>1572</v>
      </c>
      <c r="C2778" s="88" t="s">
        <v>728</v>
      </c>
    </row>
    <row r="2779" spans="1:3" ht="15">
      <c r="A2779" s="81" t="s">
        <v>343</v>
      </c>
      <c r="B2779" s="80">
        <v>21</v>
      </c>
      <c r="C2779" s="88" t="s">
        <v>728</v>
      </c>
    </row>
    <row r="2780" spans="1:3" ht="15">
      <c r="A2780" s="81" t="s">
        <v>343</v>
      </c>
      <c r="B2780" s="80" t="s">
        <v>1491</v>
      </c>
      <c r="C2780" s="88" t="s">
        <v>728</v>
      </c>
    </row>
    <row r="2781" spans="1:3" ht="15">
      <c r="A2781" s="81" t="s">
        <v>343</v>
      </c>
      <c r="B2781" s="80" t="s">
        <v>1499</v>
      </c>
      <c r="C2781" s="88" t="s">
        <v>728</v>
      </c>
    </row>
    <row r="2782" spans="1:3" ht="15">
      <c r="A2782" s="81" t="s">
        <v>343</v>
      </c>
      <c r="B2782" s="80" t="s">
        <v>1500</v>
      </c>
      <c r="C2782" s="88" t="s">
        <v>728</v>
      </c>
    </row>
    <row r="2783" spans="1:3" ht="15">
      <c r="A2783" s="81" t="s">
        <v>343</v>
      </c>
      <c r="B2783" s="80" t="s">
        <v>1501</v>
      </c>
      <c r="C2783" s="88" t="s">
        <v>728</v>
      </c>
    </row>
    <row r="2784" spans="1:3" ht="15">
      <c r="A2784" s="81" t="s">
        <v>343</v>
      </c>
      <c r="B2784" s="80" t="s">
        <v>1502</v>
      </c>
      <c r="C2784" s="88" t="s">
        <v>728</v>
      </c>
    </row>
    <row r="2785" spans="1:3" ht="15">
      <c r="A2785" s="81" t="s">
        <v>343</v>
      </c>
      <c r="B2785" s="80" t="s">
        <v>1573</v>
      </c>
      <c r="C2785" s="88" t="s">
        <v>728</v>
      </c>
    </row>
    <row r="2786" spans="1:3" ht="15">
      <c r="A2786" s="81" t="s">
        <v>343</v>
      </c>
      <c r="B2786" s="80" t="s">
        <v>1574</v>
      </c>
      <c r="C2786" s="88" t="s">
        <v>728</v>
      </c>
    </row>
    <row r="2787" spans="1:3" ht="15">
      <c r="A2787" s="81" t="s">
        <v>343</v>
      </c>
      <c r="B2787" s="80" t="s">
        <v>1575</v>
      </c>
      <c r="C2787" s="88" t="s">
        <v>728</v>
      </c>
    </row>
    <row r="2788" spans="1:3" ht="15">
      <c r="A2788" s="81" t="s">
        <v>343</v>
      </c>
      <c r="B2788" s="80" t="s">
        <v>1504</v>
      </c>
      <c r="C2788" s="88" t="s">
        <v>728</v>
      </c>
    </row>
    <row r="2789" spans="1:3" ht="15">
      <c r="A2789" s="81" t="s">
        <v>343</v>
      </c>
      <c r="B2789" s="80" t="s">
        <v>1576</v>
      </c>
      <c r="C2789" s="88" t="s">
        <v>728</v>
      </c>
    </row>
    <row r="2790" spans="1:3" ht="15">
      <c r="A2790" s="81" t="s">
        <v>343</v>
      </c>
      <c r="B2790" s="80" t="s">
        <v>1577</v>
      </c>
      <c r="C2790" s="88" t="s">
        <v>728</v>
      </c>
    </row>
    <row r="2791" spans="1:3" ht="15">
      <c r="A2791" s="81" t="s">
        <v>343</v>
      </c>
      <c r="B2791" s="80" t="s">
        <v>1578</v>
      </c>
      <c r="C2791" s="88" t="s">
        <v>728</v>
      </c>
    </row>
    <row r="2792" spans="1:3" ht="15">
      <c r="A2792" s="81" t="s">
        <v>343</v>
      </c>
      <c r="B2792" s="80" t="s">
        <v>1579</v>
      </c>
      <c r="C2792" s="88" t="s">
        <v>728</v>
      </c>
    </row>
    <row r="2793" spans="1:3" ht="15">
      <c r="A2793" s="81" t="s">
        <v>343</v>
      </c>
      <c r="B2793" s="80" t="s">
        <v>1580</v>
      </c>
      <c r="C2793" s="88" t="s">
        <v>728</v>
      </c>
    </row>
    <row r="2794" spans="1:3" ht="15">
      <c r="A2794" s="81" t="s">
        <v>343</v>
      </c>
      <c r="B2794" s="80" t="s">
        <v>1581</v>
      </c>
      <c r="C2794" s="88" t="s">
        <v>728</v>
      </c>
    </row>
    <row r="2795" spans="1:3" ht="15">
      <c r="A2795" s="81" t="s">
        <v>343</v>
      </c>
      <c r="B2795" s="80" t="s">
        <v>1582</v>
      </c>
      <c r="C2795" s="88" t="s">
        <v>728</v>
      </c>
    </row>
    <row r="2796" spans="1:3" ht="15">
      <c r="A2796" s="81" t="s">
        <v>343</v>
      </c>
      <c r="B2796" s="80" t="s">
        <v>1583</v>
      </c>
      <c r="C2796" s="88" t="s">
        <v>728</v>
      </c>
    </row>
    <row r="2797" spans="1:3" ht="15">
      <c r="A2797" s="81" t="s">
        <v>343</v>
      </c>
      <c r="B2797" s="80" t="s">
        <v>1584</v>
      </c>
      <c r="C2797" s="88" t="s">
        <v>728</v>
      </c>
    </row>
    <row r="2798" spans="1:3" ht="15">
      <c r="A2798" s="81" t="s">
        <v>343</v>
      </c>
      <c r="B2798" s="80" t="s">
        <v>1585</v>
      </c>
      <c r="C2798" s="88" t="s">
        <v>728</v>
      </c>
    </row>
    <row r="2799" spans="1:3" ht="15">
      <c r="A2799" s="81" t="s">
        <v>343</v>
      </c>
      <c r="B2799" s="80" t="s">
        <v>1586</v>
      </c>
      <c r="C2799" s="88" t="s">
        <v>728</v>
      </c>
    </row>
    <row r="2800" spans="1:3" ht="15">
      <c r="A2800" s="81" t="s">
        <v>343</v>
      </c>
      <c r="B2800" s="80" t="s">
        <v>1492</v>
      </c>
      <c r="C2800" s="88" t="s">
        <v>728</v>
      </c>
    </row>
    <row r="2801" spans="1:3" ht="15">
      <c r="A2801" s="81" t="s">
        <v>343</v>
      </c>
      <c r="B2801" s="80" t="s">
        <v>1587</v>
      </c>
      <c r="C2801" s="88" t="s">
        <v>728</v>
      </c>
    </row>
    <row r="2802" spans="1:3" ht="15">
      <c r="A2802" s="81" t="s">
        <v>343</v>
      </c>
      <c r="B2802" s="80" t="s">
        <v>1588</v>
      </c>
      <c r="C2802" s="88" t="s">
        <v>728</v>
      </c>
    </row>
    <row r="2803" spans="1:3" ht="15">
      <c r="A2803" s="81" t="s">
        <v>343</v>
      </c>
      <c r="B2803" s="80" t="s">
        <v>1512</v>
      </c>
      <c r="C2803" s="88" t="s">
        <v>728</v>
      </c>
    </row>
    <row r="2804" spans="1:3" ht="15">
      <c r="A2804" s="81" t="s">
        <v>343</v>
      </c>
      <c r="B2804" s="80" t="s">
        <v>1513</v>
      </c>
      <c r="C2804" s="88" t="s">
        <v>728</v>
      </c>
    </row>
    <row r="2805" spans="1:3" ht="15">
      <c r="A2805" s="81" t="s">
        <v>343</v>
      </c>
      <c r="B2805" s="80" t="s">
        <v>1589</v>
      </c>
      <c r="C2805" s="88" t="s">
        <v>728</v>
      </c>
    </row>
    <row r="2806" spans="1:3" ht="15">
      <c r="A2806" s="81" t="s">
        <v>343</v>
      </c>
      <c r="B2806" s="80" t="s">
        <v>1590</v>
      </c>
      <c r="C2806" s="88" t="s">
        <v>728</v>
      </c>
    </row>
    <row r="2807" spans="1:3" ht="15">
      <c r="A2807" s="81" t="s">
        <v>343</v>
      </c>
      <c r="B2807" s="80" t="s">
        <v>1514</v>
      </c>
      <c r="C2807" s="88" t="s">
        <v>728</v>
      </c>
    </row>
    <row r="2808" spans="1:3" ht="15">
      <c r="A2808" s="81" t="s">
        <v>343</v>
      </c>
      <c r="B2808" s="80" t="s">
        <v>1515</v>
      </c>
      <c r="C2808" s="88" t="s">
        <v>728</v>
      </c>
    </row>
    <row r="2809" spans="1:3" ht="15">
      <c r="A2809" s="81" t="s">
        <v>342</v>
      </c>
      <c r="B2809" s="80" t="s">
        <v>1568</v>
      </c>
      <c r="C2809" s="88" t="s">
        <v>727</v>
      </c>
    </row>
    <row r="2810" spans="1:3" ht="15">
      <c r="A2810" s="81" t="s">
        <v>342</v>
      </c>
      <c r="B2810" s="80" t="s">
        <v>1569</v>
      </c>
      <c r="C2810" s="88" t="s">
        <v>727</v>
      </c>
    </row>
    <row r="2811" spans="1:3" ht="15">
      <c r="A2811" s="81" t="s">
        <v>342</v>
      </c>
      <c r="B2811" s="80" t="s">
        <v>1498</v>
      </c>
      <c r="C2811" s="88" t="s">
        <v>727</v>
      </c>
    </row>
    <row r="2812" spans="1:3" ht="15">
      <c r="A2812" s="81" t="s">
        <v>342</v>
      </c>
      <c r="B2812" s="80" t="s">
        <v>1570</v>
      </c>
      <c r="C2812" s="88" t="s">
        <v>727</v>
      </c>
    </row>
    <row r="2813" spans="1:3" ht="15">
      <c r="A2813" s="81" t="s">
        <v>342</v>
      </c>
      <c r="B2813" s="80" t="s">
        <v>1571</v>
      </c>
      <c r="C2813" s="88" t="s">
        <v>727</v>
      </c>
    </row>
    <row r="2814" spans="1:3" ht="15">
      <c r="A2814" s="81" t="s">
        <v>342</v>
      </c>
      <c r="B2814" s="80" t="s">
        <v>1572</v>
      </c>
      <c r="C2814" s="88" t="s">
        <v>727</v>
      </c>
    </row>
    <row r="2815" spans="1:3" ht="15">
      <c r="A2815" s="81" t="s">
        <v>342</v>
      </c>
      <c r="B2815" s="80">
        <v>21</v>
      </c>
      <c r="C2815" s="88" t="s">
        <v>727</v>
      </c>
    </row>
    <row r="2816" spans="1:3" ht="15">
      <c r="A2816" s="81" t="s">
        <v>342</v>
      </c>
      <c r="B2816" s="80" t="s">
        <v>1491</v>
      </c>
      <c r="C2816" s="88" t="s">
        <v>727</v>
      </c>
    </row>
    <row r="2817" spans="1:3" ht="15">
      <c r="A2817" s="81" t="s">
        <v>342</v>
      </c>
      <c r="B2817" s="80" t="s">
        <v>1499</v>
      </c>
      <c r="C2817" s="88" t="s">
        <v>727</v>
      </c>
    </row>
    <row r="2818" spans="1:3" ht="15">
      <c r="A2818" s="81" t="s">
        <v>342</v>
      </c>
      <c r="B2818" s="80" t="s">
        <v>1500</v>
      </c>
      <c r="C2818" s="88" t="s">
        <v>727</v>
      </c>
    </row>
    <row r="2819" spans="1:3" ht="15">
      <c r="A2819" s="81" t="s">
        <v>342</v>
      </c>
      <c r="B2819" s="80" t="s">
        <v>1501</v>
      </c>
      <c r="C2819" s="88" t="s">
        <v>727</v>
      </c>
    </row>
    <row r="2820" spans="1:3" ht="15">
      <c r="A2820" s="81" t="s">
        <v>342</v>
      </c>
      <c r="B2820" s="80" t="s">
        <v>1502</v>
      </c>
      <c r="C2820" s="88" t="s">
        <v>727</v>
      </c>
    </row>
    <row r="2821" spans="1:3" ht="15">
      <c r="A2821" s="81" t="s">
        <v>342</v>
      </c>
      <c r="B2821" s="80" t="s">
        <v>1573</v>
      </c>
      <c r="C2821" s="88" t="s">
        <v>727</v>
      </c>
    </row>
    <row r="2822" spans="1:3" ht="15">
      <c r="A2822" s="81" t="s">
        <v>342</v>
      </c>
      <c r="B2822" s="80" t="s">
        <v>1574</v>
      </c>
      <c r="C2822" s="88" t="s">
        <v>727</v>
      </c>
    </row>
    <row r="2823" spans="1:3" ht="15">
      <c r="A2823" s="81" t="s">
        <v>342</v>
      </c>
      <c r="B2823" s="80" t="s">
        <v>1575</v>
      </c>
      <c r="C2823" s="88" t="s">
        <v>727</v>
      </c>
    </row>
    <row r="2824" spans="1:3" ht="15">
      <c r="A2824" s="81" t="s">
        <v>342</v>
      </c>
      <c r="B2824" s="80" t="s">
        <v>1504</v>
      </c>
      <c r="C2824" s="88" t="s">
        <v>727</v>
      </c>
    </row>
    <row r="2825" spans="1:3" ht="15">
      <c r="A2825" s="81" t="s">
        <v>342</v>
      </c>
      <c r="B2825" s="80" t="s">
        <v>1576</v>
      </c>
      <c r="C2825" s="88" t="s">
        <v>727</v>
      </c>
    </row>
    <row r="2826" spans="1:3" ht="15">
      <c r="A2826" s="81" t="s">
        <v>342</v>
      </c>
      <c r="B2826" s="80" t="s">
        <v>1577</v>
      </c>
      <c r="C2826" s="88" t="s">
        <v>727</v>
      </c>
    </row>
    <row r="2827" spans="1:3" ht="15">
      <c r="A2827" s="81" t="s">
        <v>342</v>
      </c>
      <c r="B2827" s="80" t="s">
        <v>1578</v>
      </c>
      <c r="C2827" s="88" t="s">
        <v>727</v>
      </c>
    </row>
    <row r="2828" spans="1:3" ht="15">
      <c r="A2828" s="81" t="s">
        <v>342</v>
      </c>
      <c r="B2828" s="80" t="s">
        <v>1579</v>
      </c>
      <c r="C2828" s="88" t="s">
        <v>727</v>
      </c>
    </row>
    <row r="2829" spans="1:3" ht="15">
      <c r="A2829" s="81" t="s">
        <v>342</v>
      </c>
      <c r="B2829" s="80" t="s">
        <v>1580</v>
      </c>
      <c r="C2829" s="88" t="s">
        <v>727</v>
      </c>
    </row>
    <row r="2830" spans="1:3" ht="15">
      <c r="A2830" s="81" t="s">
        <v>342</v>
      </c>
      <c r="B2830" s="80" t="s">
        <v>1581</v>
      </c>
      <c r="C2830" s="88" t="s">
        <v>727</v>
      </c>
    </row>
    <row r="2831" spans="1:3" ht="15">
      <c r="A2831" s="81" t="s">
        <v>342</v>
      </c>
      <c r="B2831" s="80" t="s">
        <v>1582</v>
      </c>
      <c r="C2831" s="88" t="s">
        <v>727</v>
      </c>
    </row>
    <row r="2832" spans="1:3" ht="15">
      <c r="A2832" s="81" t="s">
        <v>342</v>
      </c>
      <c r="B2832" s="80" t="s">
        <v>1583</v>
      </c>
      <c r="C2832" s="88" t="s">
        <v>727</v>
      </c>
    </row>
    <row r="2833" spans="1:3" ht="15">
      <c r="A2833" s="81" t="s">
        <v>342</v>
      </c>
      <c r="B2833" s="80" t="s">
        <v>1584</v>
      </c>
      <c r="C2833" s="88" t="s">
        <v>727</v>
      </c>
    </row>
    <row r="2834" spans="1:3" ht="15">
      <c r="A2834" s="81" t="s">
        <v>342</v>
      </c>
      <c r="B2834" s="80" t="s">
        <v>1585</v>
      </c>
      <c r="C2834" s="88" t="s">
        <v>727</v>
      </c>
    </row>
    <row r="2835" spans="1:3" ht="15">
      <c r="A2835" s="81" t="s">
        <v>342</v>
      </c>
      <c r="B2835" s="80" t="s">
        <v>1586</v>
      </c>
      <c r="C2835" s="88" t="s">
        <v>727</v>
      </c>
    </row>
    <row r="2836" spans="1:3" ht="15">
      <c r="A2836" s="81" t="s">
        <v>342</v>
      </c>
      <c r="B2836" s="80" t="s">
        <v>1492</v>
      </c>
      <c r="C2836" s="88" t="s">
        <v>727</v>
      </c>
    </row>
    <row r="2837" spans="1:3" ht="15">
      <c r="A2837" s="81" t="s">
        <v>342</v>
      </c>
      <c r="B2837" s="80" t="s">
        <v>1587</v>
      </c>
      <c r="C2837" s="88" t="s">
        <v>727</v>
      </c>
    </row>
    <row r="2838" spans="1:3" ht="15">
      <c r="A2838" s="81" t="s">
        <v>342</v>
      </c>
      <c r="B2838" s="80" t="s">
        <v>1588</v>
      </c>
      <c r="C2838" s="88" t="s">
        <v>727</v>
      </c>
    </row>
    <row r="2839" spans="1:3" ht="15">
      <c r="A2839" s="81" t="s">
        <v>342</v>
      </c>
      <c r="B2839" s="80" t="s">
        <v>1512</v>
      </c>
      <c r="C2839" s="88" t="s">
        <v>727</v>
      </c>
    </row>
    <row r="2840" spans="1:3" ht="15">
      <c r="A2840" s="81" t="s">
        <v>342</v>
      </c>
      <c r="B2840" s="80" t="s">
        <v>1513</v>
      </c>
      <c r="C2840" s="88" t="s">
        <v>727</v>
      </c>
    </row>
    <row r="2841" spans="1:3" ht="15">
      <c r="A2841" s="81" t="s">
        <v>342</v>
      </c>
      <c r="B2841" s="80" t="s">
        <v>1589</v>
      </c>
      <c r="C2841" s="88" t="s">
        <v>727</v>
      </c>
    </row>
    <row r="2842" spans="1:3" ht="15">
      <c r="A2842" s="81" t="s">
        <v>342</v>
      </c>
      <c r="B2842" s="80" t="s">
        <v>1590</v>
      </c>
      <c r="C2842" s="88" t="s">
        <v>727</v>
      </c>
    </row>
    <row r="2843" spans="1:3" ht="15">
      <c r="A2843" s="81" t="s">
        <v>342</v>
      </c>
      <c r="B2843" s="80" t="s">
        <v>1514</v>
      </c>
      <c r="C2843" s="88" t="s">
        <v>727</v>
      </c>
    </row>
    <row r="2844" spans="1:3" ht="15">
      <c r="A2844" s="81" t="s">
        <v>342</v>
      </c>
      <c r="B2844" s="80" t="s">
        <v>1515</v>
      </c>
      <c r="C2844" s="88" t="s">
        <v>727</v>
      </c>
    </row>
    <row r="2845" spans="1:3" ht="15">
      <c r="A2845" s="81" t="s">
        <v>341</v>
      </c>
      <c r="B2845" s="80" t="s">
        <v>1568</v>
      </c>
      <c r="C2845" s="88" t="s">
        <v>726</v>
      </c>
    </row>
    <row r="2846" spans="1:3" ht="15">
      <c r="A2846" s="81" t="s">
        <v>341</v>
      </c>
      <c r="B2846" s="80" t="s">
        <v>1569</v>
      </c>
      <c r="C2846" s="88" t="s">
        <v>726</v>
      </c>
    </row>
    <row r="2847" spans="1:3" ht="15">
      <c r="A2847" s="81" t="s">
        <v>341</v>
      </c>
      <c r="B2847" s="80" t="s">
        <v>1498</v>
      </c>
      <c r="C2847" s="88" t="s">
        <v>726</v>
      </c>
    </row>
    <row r="2848" spans="1:3" ht="15">
      <c r="A2848" s="81" t="s">
        <v>341</v>
      </c>
      <c r="B2848" s="80" t="s">
        <v>1570</v>
      </c>
      <c r="C2848" s="88" t="s">
        <v>726</v>
      </c>
    </row>
    <row r="2849" spans="1:3" ht="15">
      <c r="A2849" s="81" t="s">
        <v>341</v>
      </c>
      <c r="B2849" s="80" t="s">
        <v>1571</v>
      </c>
      <c r="C2849" s="88" t="s">
        <v>726</v>
      </c>
    </row>
    <row r="2850" spans="1:3" ht="15">
      <c r="A2850" s="81" t="s">
        <v>341</v>
      </c>
      <c r="B2850" s="80" t="s">
        <v>1572</v>
      </c>
      <c r="C2850" s="88" t="s">
        <v>726</v>
      </c>
    </row>
    <row r="2851" spans="1:3" ht="15">
      <c r="A2851" s="81" t="s">
        <v>341</v>
      </c>
      <c r="B2851" s="80">
        <v>21</v>
      </c>
      <c r="C2851" s="88" t="s">
        <v>726</v>
      </c>
    </row>
    <row r="2852" spans="1:3" ht="15">
      <c r="A2852" s="81" t="s">
        <v>341</v>
      </c>
      <c r="B2852" s="80" t="s">
        <v>1491</v>
      </c>
      <c r="C2852" s="88" t="s">
        <v>726</v>
      </c>
    </row>
    <row r="2853" spans="1:3" ht="15">
      <c r="A2853" s="81" t="s">
        <v>341</v>
      </c>
      <c r="B2853" s="80" t="s">
        <v>1499</v>
      </c>
      <c r="C2853" s="88" t="s">
        <v>726</v>
      </c>
    </row>
    <row r="2854" spans="1:3" ht="15">
      <c r="A2854" s="81" t="s">
        <v>341</v>
      </c>
      <c r="B2854" s="80" t="s">
        <v>1500</v>
      </c>
      <c r="C2854" s="88" t="s">
        <v>726</v>
      </c>
    </row>
    <row r="2855" spans="1:3" ht="15">
      <c r="A2855" s="81" t="s">
        <v>341</v>
      </c>
      <c r="B2855" s="80" t="s">
        <v>1501</v>
      </c>
      <c r="C2855" s="88" t="s">
        <v>726</v>
      </c>
    </row>
    <row r="2856" spans="1:3" ht="15">
      <c r="A2856" s="81" t="s">
        <v>341</v>
      </c>
      <c r="B2856" s="80" t="s">
        <v>1502</v>
      </c>
      <c r="C2856" s="88" t="s">
        <v>726</v>
      </c>
    </row>
    <row r="2857" spans="1:3" ht="15">
      <c r="A2857" s="81" t="s">
        <v>341</v>
      </c>
      <c r="B2857" s="80" t="s">
        <v>1573</v>
      </c>
      <c r="C2857" s="88" t="s">
        <v>726</v>
      </c>
    </row>
    <row r="2858" spans="1:3" ht="15">
      <c r="A2858" s="81" t="s">
        <v>341</v>
      </c>
      <c r="B2858" s="80" t="s">
        <v>1574</v>
      </c>
      <c r="C2858" s="88" t="s">
        <v>726</v>
      </c>
    </row>
    <row r="2859" spans="1:3" ht="15">
      <c r="A2859" s="81" t="s">
        <v>341</v>
      </c>
      <c r="B2859" s="80" t="s">
        <v>1575</v>
      </c>
      <c r="C2859" s="88" t="s">
        <v>726</v>
      </c>
    </row>
    <row r="2860" spans="1:3" ht="15">
      <c r="A2860" s="81" t="s">
        <v>341</v>
      </c>
      <c r="B2860" s="80" t="s">
        <v>1504</v>
      </c>
      <c r="C2860" s="88" t="s">
        <v>726</v>
      </c>
    </row>
    <row r="2861" spans="1:3" ht="15">
      <c r="A2861" s="81" t="s">
        <v>341</v>
      </c>
      <c r="B2861" s="80" t="s">
        <v>1576</v>
      </c>
      <c r="C2861" s="88" t="s">
        <v>726</v>
      </c>
    </row>
    <row r="2862" spans="1:3" ht="15">
      <c r="A2862" s="81" t="s">
        <v>341</v>
      </c>
      <c r="B2862" s="80" t="s">
        <v>1577</v>
      </c>
      <c r="C2862" s="88" t="s">
        <v>726</v>
      </c>
    </row>
    <row r="2863" spans="1:3" ht="15">
      <c r="A2863" s="81" t="s">
        <v>341</v>
      </c>
      <c r="B2863" s="80" t="s">
        <v>1578</v>
      </c>
      <c r="C2863" s="88" t="s">
        <v>726</v>
      </c>
    </row>
    <row r="2864" spans="1:3" ht="15">
      <c r="A2864" s="81" t="s">
        <v>341</v>
      </c>
      <c r="B2864" s="80" t="s">
        <v>1579</v>
      </c>
      <c r="C2864" s="88" t="s">
        <v>726</v>
      </c>
    </row>
    <row r="2865" spans="1:3" ht="15">
      <c r="A2865" s="81" t="s">
        <v>341</v>
      </c>
      <c r="B2865" s="80" t="s">
        <v>1580</v>
      </c>
      <c r="C2865" s="88" t="s">
        <v>726</v>
      </c>
    </row>
    <row r="2866" spans="1:3" ht="15">
      <c r="A2866" s="81" t="s">
        <v>341</v>
      </c>
      <c r="B2866" s="80" t="s">
        <v>1581</v>
      </c>
      <c r="C2866" s="88" t="s">
        <v>726</v>
      </c>
    </row>
    <row r="2867" spans="1:3" ht="15">
      <c r="A2867" s="81" t="s">
        <v>341</v>
      </c>
      <c r="B2867" s="80" t="s">
        <v>1582</v>
      </c>
      <c r="C2867" s="88" t="s">
        <v>726</v>
      </c>
    </row>
    <row r="2868" spans="1:3" ht="15">
      <c r="A2868" s="81" t="s">
        <v>341</v>
      </c>
      <c r="B2868" s="80" t="s">
        <v>1583</v>
      </c>
      <c r="C2868" s="88" t="s">
        <v>726</v>
      </c>
    </row>
    <row r="2869" spans="1:3" ht="15">
      <c r="A2869" s="81" t="s">
        <v>341</v>
      </c>
      <c r="B2869" s="80" t="s">
        <v>1584</v>
      </c>
      <c r="C2869" s="88" t="s">
        <v>726</v>
      </c>
    </row>
    <row r="2870" spans="1:3" ht="15">
      <c r="A2870" s="81" t="s">
        <v>341</v>
      </c>
      <c r="B2870" s="80" t="s">
        <v>1585</v>
      </c>
      <c r="C2870" s="88" t="s">
        <v>726</v>
      </c>
    </row>
    <row r="2871" spans="1:3" ht="15">
      <c r="A2871" s="81" t="s">
        <v>341</v>
      </c>
      <c r="B2871" s="80" t="s">
        <v>1586</v>
      </c>
      <c r="C2871" s="88" t="s">
        <v>726</v>
      </c>
    </row>
    <row r="2872" spans="1:3" ht="15">
      <c r="A2872" s="81" t="s">
        <v>341</v>
      </c>
      <c r="B2872" s="80" t="s">
        <v>1492</v>
      </c>
      <c r="C2872" s="88" t="s">
        <v>726</v>
      </c>
    </row>
    <row r="2873" spans="1:3" ht="15">
      <c r="A2873" s="81" t="s">
        <v>341</v>
      </c>
      <c r="B2873" s="80" t="s">
        <v>1587</v>
      </c>
      <c r="C2873" s="88" t="s">
        <v>726</v>
      </c>
    </row>
    <row r="2874" spans="1:3" ht="15">
      <c r="A2874" s="81" t="s">
        <v>341</v>
      </c>
      <c r="B2874" s="80" t="s">
        <v>1588</v>
      </c>
      <c r="C2874" s="88" t="s">
        <v>726</v>
      </c>
    </row>
    <row r="2875" spans="1:3" ht="15">
      <c r="A2875" s="81" t="s">
        <v>341</v>
      </c>
      <c r="B2875" s="80" t="s">
        <v>1512</v>
      </c>
      <c r="C2875" s="88" t="s">
        <v>726</v>
      </c>
    </row>
    <row r="2876" spans="1:3" ht="15">
      <c r="A2876" s="81" t="s">
        <v>341</v>
      </c>
      <c r="B2876" s="80" t="s">
        <v>1513</v>
      </c>
      <c r="C2876" s="88" t="s">
        <v>726</v>
      </c>
    </row>
    <row r="2877" spans="1:3" ht="15">
      <c r="A2877" s="81" t="s">
        <v>341</v>
      </c>
      <c r="B2877" s="80" t="s">
        <v>1589</v>
      </c>
      <c r="C2877" s="88" t="s">
        <v>726</v>
      </c>
    </row>
    <row r="2878" spans="1:3" ht="15">
      <c r="A2878" s="81" t="s">
        <v>341</v>
      </c>
      <c r="B2878" s="80" t="s">
        <v>1590</v>
      </c>
      <c r="C2878" s="88" t="s">
        <v>726</v>
      </c>
    </row>
    <row r="2879" spans="1:3" ht="15">
      <c r="A2879" s="81" t="s">
        <v>341</v>
      </c>
      <c r="B2879" s="80" t="s">
        <v>1514</v>
      </c>
      <c r="C2879" s="88" t="s">
        <v>726</v>
      </c>
    </row>
    <row r="2880" spans="1:3" ht="15">
      <c r="A2880" s="81" t="s">
        <v>341</v>
      </c>
      <c r="B2880" s="80" t="s">
        <v>1515</v>
      </c>
      <c r="C2880" s="88" t="s">
        <v>726</v>
      </c>
    </row>
    <row r="2881" spans="1:3" ht="15">
      <c r="A2881" s="81" t="s">
        <v>340</v>
      </c>
      <c r="B2881" s="80" t="s">
        <v>1568</v>
      </c>
      <c r="C2881" s="88" t="s">
        <v>725</v>
      </c>
    </row>
    <row r="2882" spans="1:3" ht="15">
      <c r="A2882" s="81" t="s">
        <v>340</v>
      </c>
      <c r="B2882" s="80" t="s">
        <v>1569</v>
      </c>
      <c r="C2882" s="88" t="s">
        <v>725</v>
      </c>
    </row>
    <row r="2883" spans="1:3" ht="15">
      <c r="A2883" s="81" t="s">
        <v>340</v>
      </c>
      <c r="B2883" s="80" t="s">
        <v>1498</v>
      </c>
      <c r="C2883" s="88" t="s">
        <v>725</v>
      </c>
    </row>
    <row r="2884" spans="1:3" ht="15">
      <c r="A2884" s="81" t="s">
        <v>340</v>
      </c>
      <c r="B2884" s="80" t="s">
        <v>1570</v>
      </c>
      <c r="C2884" s="88" t="s">
        <v>725</v>
      </c>
    </row>
    <row r="2885" spans="1:3" ht="15">
      <c r="A2885" s="81" t="s">
        <v>340</v>
      </c>
      <c r="B2885" s="80" t="s">
        <v>1571</v>
      </c>
      <c r="C2885" s="88" t="s">
        <v>725</v>
      </c>
    </row>
    <row r="2886" spans="1:3" ht="15">
      <c r="A2886" s="81" t="s">
        <v>340</v>
      </c>
      <c r="B2886" s="80" t="s">
        <v>1572</v>
      </c>
      <c r="C2886" s="88" t="s">
        <v>725</v>
      </c>
    </row>
    <row r="2887" spans="1:3" ht="15">
      <c r="A2887" s="81" t="s">
        <v>340</v>
      </c>
      <c r="B2887" s="80">
        <v>21</v>
      </c>
      <c r="C2887" s="88" t="s">
        <v>725</v>
      </c>
    </row>
    <row r="2888" spans="1:3" ht="15">
      <c r="A2888" s="81" t="s">
        <v>340</v>
      </c>
      <c r="B2888" s="80" t="s">
        <v>1491</v>
      </c>
      <c r="C2888" s="88" t="s">
        <v>725</v>
      </c>
    </row>
    <row r="2889" spans="1:3" ht="15">
      <c r="A2889" s="81" t="s">
        <v>340</v>
      </c>
      <c r="B2889" s="80" t="s">
        <v>1499</v>
      </c>
      <c r="C2889" s="88" t="s">
        <v>725</v>
      </c>
    </row>
    <row r="2890" spans="1:3" ht="15">
      <c r="A2890" s="81" t="s">
        <v>340</v>
      </c>
      <c r="B2890" s="80" t="s">
        <v>1500</v>
      </c>
      <c r="C2890" s="88" t="s">
        <v>725</v>
      </c>
    </row>
    <row r="2891" spans="1:3" ht="15">
      <c r="A2891" s="81" t="s">
        <v>340</v>
      </c>
      <c r="B2891" s="80" t="s">
        <v>1501</v>
      </c>
      <c r="C2891" s="88" t="s">
        <v>725</v>
      </c>
    </row>
    <row r="2892" spans="1:3" ht="15">
      <c r="A2892" s="81" t="s">
        <v>340</v>
      </c>
      <c r="B2892" s="80" t="s">
        <v>1502</v>
      </c>
      <c r="C2892" s="88" t="s">
        <v>725</v>
      </c>
    </row>
    <row r="2893" spans="1:3" ht="15">
      <c r="A2893" s="81" t="s">
        <v>340</v>
      </c>
      <c r="B2893" s="80" t="s">
        <v>1573</v>
      </c>
      <c r="C2893" s="88" t="s">
        <v>725</v>
      </c>
    </row>
    <row r="2894" spans="1:3" ht="15">
      <c r="A2894" s="81" t="s">
        <v>340</v>
      </c>
      <c r="B2894" s="80" t="s">
        <v>1574</v>
      </c>
      <c r="C2894" s="88" t="s">
        <v>725</v>
      </c>
    </row>
    <row r="2895" spans="1:3" ht="15">
      <c r="A2895" s="81" t="s">
        <v>340</v>
      </c>
      <c r="B2895" s="80" t="s">
        <v>1575</v>
      </c>
      <c r="C2895" s="88" t="s">
        <v>725</v>
      </c>
    </row>
    <row r="2896" spans="1:3" ht="15">
      <c r="A2896" s="81" t="s">
        <v>340</v>
      </c>
      <c r="B2896" s="80" t="s">
        <v>1504</v>
      </c>
      <c r="C2896" s="88" t="s">
        <v>725</v>
      </c>
    </row>
    <row r="2897" spans="1:3" ht="15">
      <c r="A2897" s="81" t="s">
        <v>340</v>
      </c>
      <c r="B2897" s="80" t="s">
        <v>1576</v>
      </c>
      <c r="C2897" s="88" t="s">
        <v>725</v>
      </c>
    </row>
    <row r="2898" spans="1:3" ht="15">
      <c r="A2898" s="81" t="s">
        <v>340</v>
      </c>
      <c r="B2898" s="80" t="s">
        <v>1577</v>
      </c>
      <c r="C2898" s="88" t="s">
        <v>725</v>
      </c>
    </row>
    <row r="2899" spans="1:3" ht="15">
      <c r="A2899" s="81" t="s">
        <v>340</v>
      </c>
      <c r="B2899" s="80" t="s">
        <v>1578</v>
      </c>
      <c r="C2899" s="88" t="s">
        <v>725</v>
      </c>
    </row>
    <row r="2900" spans="1:3" ht="15">
      <c r="A2900" s="81" t="s">
        <v>340</v>
      </c>
      <c r="B2900" s="80" t="s">
        <v>1579</v>
      </c>
      <c r="C2900" s="88" t="s">
        <v>725</v>
      </c>
    </row>
    <row r="2901" spans="1:3" ht="15">
      <c r="A2901" s="81" t="s">
        <v>340</v>
      </c>
      <c r="B2901" s="80" t="s">
        <v>1580</v>
      </c>
      <c r="C2901" s="88" t="s">
        <v>725</v>
      </c>
    </row>
    <row r="2902" spans="1:3" ht="15">
      <c r="A2902" s="81" t="s">
        <v>340</v>
      </c>
      <c r="B2902" s="80" t="s">
        <v>1581</v>
      </c>
      <c r="C2902" s="88" t="s">
        <v>725</v>
      </c>
    </row>
    <row r="2903" spans="1:3" ht="15">
      <c r="A2903" s="81" t="s">
        <v>340</v>
      </c>
      <c r="B2903" s="80" t="s">
        <v>1582</v>
      </c>
      <c r="C2903" s="88" t="s">
        <v>725</v>
      </c>
    </row>
    <row r="2904" spans="1:3" ht="15">
      <c r="A2904" s="81" t="s">
        <v>340</v>
      </c>
      <c r="B2904" s="80" t="s">
        <v>1583</v>
      </c>
      <c r="C2904" s="88" t="s">
        <v>725</v>
      </c>
    </row>
    <row r="2905" spans="1:3" ht="15">
      <c r="A2905" s="81" t="s">
        <v>340</v>
      </c>
      <c r="B2905" s="80" t="s">
        <v>1584</v>
      </c>
      <c r="C2905" s="88" t="s">
        <v>725</v>
      </c>
    </row>
    <row r="2906" spans="1:3" ht="15">
      <c r="A2906" s="81" t="s">
        <v>340</v>
      </c>
      <c r="B2906" s="80" t="s">
        <v>1585</v>
      </c>
      <c r="C2906" s="88" t="s">
        <v>725</v>
      </c>
    </row>
    <row r="2907" spans="1:3" ht="15">
      <c r="A2907" s="81" t="s">
        <v>340</v>
      </c>
      <c r="B2907" s="80" t="s">
        <v>1586</v>
      </c>
      <c r="C2907" s="88" t="s">
        <v>725</v>
      </c>
    </row>
    <row r="2908" spans="1:3" ht="15">
      <c r="A2908" s="81" t="s">
        <v>340</v>
      </c>
      <c r="B2908" s="80" t="s">
        <v>1492</v>
      </c>
      <c r="C2908" s="88" t="s">
        <v>725</v>
      </c>
    </row>
    <row r="2909" spans="1:3" ht="15">
      <c r="A2909" s="81" t="s">
        <v>340</v>
      </c>
      <c r="B2909" s="80" t="s">
        <v>1587</v>
      </c>
      <c r="C2909" s="88" t="s">
        <v>725</v>
      </c>
    </row>
    <row r="2910" spans="1:3" ht="15">
      <c r="A2910" s="81" t="s">
        <v>340</v>
      </c>
      <c r="B2910" s="80" t="s">
        <v>1588</v>
      </c>
      <c r="C2910" s="88" t="s">
        <v>725</v>
      </c>
    </row>
    <row r="2911" spans="1:3" ht="15">
      <c r="A2911" s="81" t="s">
        <v>340</v>
      </c>
      <c r="B2911" s="80" t="s">
        <v>1512</v>
      </c>
      <c r="C2911" s="88" t="s">
        <v>725</v>
      </c>
    </row>
    <row r="2912" spans="1:3" ht="15">
      <c r="A2912" s="81" t="s">
        <v>340</v>
      </c>
      <c r="B2912" s="80" t="s">
        <v>1513</v>
      </c>
      <c r="C2912" s="88" t="s">
        <v>725</v>
      </c>
    </row>
    <row r="2913" spans="1:3" ht="15">
      <c r="A2913" s="81" t="s">
        <v>340</v>
      </c>
      <c r="B2913" s="80" t="s">
        <v>1589</v>
      </c>
      <c r="C2913" s="88" t="s">
        <v>725</v>
      </c>
    </row>
    <row r="2914" spans="1:3" ht="15">
      <c r="A2914" s="81" t="s">
        <v>340</v>
      </c>
      <c r="B2914" s="80" t="s">
        <v>1590</v>
      </c>
      <c r="C2914" s="88" t="s">
        <v>725</v>
      </c>
    </row>
    <row r="2915" spans="1:3" ht="15">
      <c r="A2915" s="81" t="s">
        <v>340</v>
      </c>
      <c r="B2915" s="80" t="s">
        <v>1514</v>
      </c>
      <c r="C2915" s="88" t="s">
        <v>725</v>
      </c>
    </row>
    <row r="2916" spans="1:3" ht="15">
      <c r="A2916" s="81" t="s">
        <v>340</v>
      </c>
      <c r="B2916" s="80" t="s">
        <v>1515</v>
      </c>
      <c r="C2916" s="88" t="s">
        <v>725</v>
      </c>
    </row>
    <row r="2917" spans="1:3" ht="15">
      <c r="A2917" s="81" t="s">
        <v>339</v>
      </c>
      <c r="B2917" s="80" t="s">
        <v>1568</v>
      </c>
      <c r="C2917" s="88" t="s">
        <v>724</v>
      </c>
    </row>
    <row r="2918" spans="1:3" ht="15">
      <c r="A2918" s="81" t="s">
        <v>339</v>
      </c>
      <c r="B2918" s="80" t="s">
        <v>1569</v>
      </c>
      <c r="C2918" s="88" t="s">
        <v>724</v>
      </c>
    </row>
    <row r="2919" spans="1:3" ht="15">
      <c r="A2919" s="81" t="s">
        <v>339</v>
      </c>
      <c r="B2919" s="80" t="s">
        <v>1498</v>
      </c>
      <c r="C2919" s="88" t="s">
        <v>724</v>
      </c>
    </row>
    <row r="2920" spans="1:3" ht="15">
      <c r="A2920" s="81" t="s">
        <v>339</v>
      </c>
      <c r="B2920" s="80" t="s">
        <v>1570</v>
      </c>
      <c r="C2920" s="88" t="s">
        <v>724</v>
      </c>
    </row>
    <row r="2921" spans="1:3" ht="15">
      <c r="A2921" s="81" t="s">
        <v>339</v>
      </c>
      <c r="B2921" s="80" t="s">
        <v>1571</v>
      </c>
      <c r="C2921" s="88" t="s">
        <v>724</v>
      </c>
    </row>
    <row r="2922" spans="1:3" ht="15">
      <c r="A2922" s="81" t="s">
        <v>339</v>
      </c>
      <c r="B2922" s="80" t="s">
        <v>1572</v>
      </c>
      <c r="C2922" s="88" t="s">
        <v>724</v>
      </c>
    </row>
    <row r="2923" spans="1:3" ht="15">
      <c r="A2923" s="81" t="s">
        <v>339</v>
      </c>
      <c r="B2923" s="80">
        <v>21</v>
      </c>
      <c r="C2923" s="88" t="s">
        <v>724</v>
      </c>
    </row>
    <row r="2924" spans="1:3" ht="15">
      <c r="A2924" s="81" t="s">
        <v>339</v>
      </c>
      <c r="B2924" s="80" t="s">
        <v>1491</v>
      </c>
      <c r="C2924" s="88" t="s">
        <v>724</v>
      </c>
    </row>
    <row r="2925" spans="1:3" ht="15">
      <c r="A2925" s="81" t="s">
        <v>339</v>
      </c>
      <c r="B2925" s="80" t="s">
        <v>1499</v>
      </c>
      <c r="C2925" s="88" t="s">
        <v>724</v>
      </c>
    </row>
    <row r="2926" spans="1:3" ht="15">
      <c r="A2926" s="81" t="s">
        <v>339</v>
      </c>
      <c r="B2926" s="80" t="s">
        <v>1500</v>
      </c>
      <c r="C2926" s="88" t="s">
        <v>724</v>
      </c>
    </row>
    <row r="2927" spans="1:3" ht="15">
      <c r="A2927" s="81" t="s">
        <v>339</v>
      </c>
      <c r="B2927" s="80" t="s">
        <v>1501</v>
      </c>
      <c r="C2927" s="88" t="s">
        <v>724</v>
      </c>
    </row>
    <row r="2928" spans="1:3" ht="15">
      <c r="A2928" s="81" t="s">
        <v>339</v>
      </c>
      <c r="B2928" s="80" t="s">
        <v>1502</v>
      </c>
      <c r="C2928" s="88" t="s">
        <v>724</v>
      </c>
    </row>
    <row r="2929" spans="1:3" ht="15">
      <c r="A2929" s="81" t="s">
        <v>339</v>
      </c>
      <c r="B2929" s="80" t="s">
        <v>1573</v>
      </c>
      <c r="C2929" s="88" t="s">
        <v>724</v>
      </c>
    </row>
    <row r="2930" spans="1:3" ht="15">
      <c r="A2930" s="81" t="s">
        <v>339</v>
      </c>
      <c r="B2930" s="80" t="s">
        <v>1574</v>
      </c>
      <c r="C2930" s="88" t="s">
        <v>724</v>
      </c>
    </row>
    <row r="2931" spans="1:3" ht="15">
      <c r="A2931" s="81" t="s">
        <v>339</v>
      </c>
      <c r="B2931" s="80" t="s">
        <v>1575</v>
      </c>
      <c r="C2931" s="88" t="s">
        <v>724</v>
      </c>
    </row>
    <row r="2932" spans="1:3" ht="15">
      <c r="A2932" s="81" t="s">
        <v>339</v>
      </c>
      <c r="B2932" s="80" t="s">
        <v>1504</v>
      </c>
      <c r="C2932" s="88" t="s">
        <v>724</v>
      </c>
    </row>
    <row r="2933" spans="1:3" ht="15">
      <c r="A2933" s="81" t="s">
        <v>339</v>
      </c>
      <c r="B2933" s="80" t="s">
        <v>1576</v>
      </c>
      <c r="C2933" s="88" t="s">
        <v>724</v>
      </c>
    </row>
    <row r="2934" spans="1:3" ht="15">
      <c r="A2934" s="81" t="s">
        <v>339</v>
      </c>
      <c r="B2934" s="80" t="s">
        <v>1577</v>
      </c>
      <c r="C2934" s="88" t="s">
        <v>724</v>
      </c>
    </row>
    <row r="2935" spans="1:3" ht="15">
      <c r="A2935" s="81" t="s">
        <v>339</v>
      </c>
      <c r="B2935" s="80" t="s">
        <v>1578</v>
      </c>
      <c r="C2935" s="88" t="s">
        <v>724</v>
      </c>
    </row>
    <row r="2936" spans="1:3" ht="15">
      <c r="A2936" s="81" t="s">
        <v>339</v>
      </c>
      <c r="B2936" s="80" t="s">
        <v>1579</v>
      </c>
      <c r="C2936" s="88" t="s">
        <v>724</v>
      </c>
    </row>
    <row r="2937" spans="1:3" ht="15">
      <c r="A2937" s="81" t="s">
        <v>339</v>
      </c>
      <c r="B2937" s="80" t="s">
        <v>1580</v>
      </c>
      <c r="C2937" s="88" t="s">
        <v>724</v>
      </c>
    </row>
    <row r="2938" spans="1:3" ht="15">
      <c r="A2938" s="81" t="s">
        <v>339</v>
      </c>
      <c r="B2938" s="80" t="s">
        <v>1581</v>
      </c>
      <c r="C2938" s="88" t="s">
        <v>724</v>
      </c>
    </row>
    <row r="2939" spans="1:3" ht="15">
      <c r="A2939" s="81" t="s">
        <v>339</v>
      </c>
      <c r="B2939" s="80" t="s">
        <v>1582</v>
      </c>
      <c r="C2939" s="88" t="s">
        <v>724</v>
      </c>
    </row>
    <row r="2940" spans="1:3" ht="15">
      <c r="A2940" s="81" t="s">
        <v>339</v>
      </c>
      <c r="B2940" s="80" t="s">
        <v>1583</v>
      </c>
      <c r="C2940" s="88" t="s">
        <v>724</v>
      </c>
    </row>
    <row r="2941" spans="1:3" ht="15">
      <c r="A2941" s="81" t="s">
        <v>339</v>
      </c>
      <c r="B2941" s="80" t="s">
        <v>1584</v>
      </c>
      <c r="C2941" s="88" t="s">
        <v>724</v>
      </c>
    </row>
    <row r="2942" spans="1:3" ht="15">
      <c r="A2942" s="81" t="s">
        <v>339</v>
      </c>
      <c r="B2942" s="80" t="s">
        <v>1585</v>
      </c>
      <c r="C2942" s="88" t="s">
        <v>724</v>
      </c>
    </row>
    <row r="2943" spans="1:3" ht="15">
      <c r="A2943" s="81" t="s">
        <v>339</v>
      </c>
      <c r="B2943" s="80" t="s">
        <v>1586</v>
      </c>
      <c r="C2943" s="88" t="s">
        <v>724</v>
      </c>
    </row>
    <row r="2944" spans="1:3" ht="15">
      <c r="A2944" s="81" t="s">
        <v>339</v>
      </c>
      <c r="B2944" s="80" t="s">
        <v>1492</v>
      </c>
      <c r="C2944" s="88" t="s">
        <v>724</v>
      </c>
    </row>
    <row r="2945" spans="1:3" ht="15">
      <c r="A2945" s="81" t="s">
        <v>339</v>
      </c>
      <c r="B2945" s="80" t="s">
        <v>1587</v>
      </c>
      <c r="C2945" s="88" t="s">
        <v>724</v>
      </c>
    </row>
    <row r="2946" spans="1:3" ht="15">
      <c r="A2946" s="81" t="s">
        <v>339</v>
      </c>
      <c r="B2946" s="80" t="s">
        <v>1588</v>
      </c>
      <c r="C2946" s="88" t="s">
        <v>724</v>
      </c>
    </row>
    <row r="2947" spans="1:3" ht="15">
      <c r="A2947" s="81" t="s">
        <v>339</v>
      </c>
      <c r="B2947" s="80" t="s">
        <v>1512</v>
      </c>
      <c r="C2947" s="88" t="s">
        <v>724</v>
      </c>
    </row>
    <row r="2948" spans="1:3" ht="15">
      <c r="A2948" s="81" t="s">
        <v>339</v>
      </c>
      <c r="B2948" s="80" t="s">
        <v>1513</v>
      </c>
      <c r="C2948" s="88" t="s">
        <v>724</v>
      </c>
    </row>
    <row r="2949" spans="1:3" ht="15">
      <c r="A2949" s="81" t="s">
        <v>339</v>
      </c>
      <c r="B2949" s="80" t="s">
        <v>1589</v>
      </c>
      <c r="C2949" s="88" t="s">
        <v>724</v>
      </c>
    </row>
    <row r="2950" spans="1:3" ht="15">
      <c r="A2950" s="81" t="s">
        <v>339</v>
      </c>
      <c r="B2950" s="80" t="s">
        <v>1590</v>
      </c>
      <c r="C2950" s="88" t="s">
        <v>724</v>
      </c>
    </row>
    <row r="2951" spans="1:3" ht="15">
      <c r="A2951" s="81" t="s">
        <v>339</v>
      </c>
      <c r="B2951" s="80" t="s">
        <v>1514</v>
      </c>
      <c r="C2951" s="88" t="s">
        <v>724</v>
      </c>
    </row>
    <row r="2952" spans="1:3" ht="15">
      <c r="A2952" s="81" t="s">
        <v>339</v>
      </c>
      <c r="B2952" s="80" t="s">
        <v>1515</v>
      </c>
      <c r="C2952" s="88" t="s">
        <v>724</v>
      </c>
    </row>
    <row r="2953" spans="1:3" ht="15">
      <c r="A2953" s="81" t="s">
        <v>338</v>
      </c>
      <c r="B2953" s="80" t="s">
        <v>1568</v>
      </c>
      <c r="C2953" s="88" t="s">
        <v>723</v>
      </c>
    </row>
    <row r="2954" spans="1:3" ht="15">
      <c r="A2954" s="81" t="s">
        <v>338</v>
      </c>
      <c r="B2954" s="80" t="s">
        <v>1569</v>
      </c>
      <c r="C2954" s="88" t="s">
        <v>723</v>
      </c>
    </row>
    <row r="2955" spans="1:3" ht="15">
      <c r="A2955" s="81" t="s">
        <v>338</v>
      </c>
      <c r="B2955" s="80" t="s">
        <v>1498</v>
      </c>
      <c r="C2955" s="88" t="s">
        <v>723</v>
      </c>
    </row>
    <row r="2956" spans="1:3" ht="15">
      <c r="A2956" s="81" t="s">
        <v>338</v>
      </c>
      <c r="B2956" s="80" t="s">
        <v>1570</v>
      </c>
      <c r="C2956" s="88" t="s">
        <v>723</v>
      </c>
    </row>
    <row r="2957" spans="1:3" ht="15">
      <c r="A2957" s="81" t="s">
        <v>338</v>
      </c>
      <c r="B2957" s="80" t="s">
        <v>1571</v>
      </c>
      <c r="C2957" s="88" t="s">
        <v>723</v>
      </c>
    </row>
    <row r="2958" spans="1:3" ht="15">
      <c r="A2958" s="81" t="s">
        <v>338</v>
      </c>
      <c r="B2958" s="80" t="s">
        <v>1572</v>
      </c>
      <c r="C2958" s="88" t="s">
        <v>723</v>
      </c>
    </row>
    <row r="2959" spans="1:3" ht="15">
      <c r="A2959" s="81" t="s">
        <v>338</v>
      </c>
      <c r="B2959" s="80">
        <v>21</v>
      </c>
      <c r="C2959" s="88" t="s">
        <v>723</v>
      </c>
    </row>
    <row r="2960" spans="1:3" ht="15">
      <c r="A2960" s="81" t="s">
        <v>338</v>
      </c>
      <c r="B2960" s="80" t="s">
        <v>1491</v>
      </c>
      <c r="C2960" s="88" t="s">
        <v>723</v>
      </c>
    </row>
    <row r="2961" spans="1:3" ht="15">
      <c r="A2961" s="81" t="s">
        <v>338</v>
      </c>
      <c r="B2961" s="80" t="s">
        <v>1499</v>
      </c>
      <c r="C2961" s="88" t="s">
        <v>723</v>
      </c>
    </row>
    <row r="2962" spans="1:3" ht="15">
      <c r="A2962" s="81" t="s">
        <v>338</v>
      </c>
      <c r="B2962" s="80" t="s">
        <v>1500</v>
      </c>
      <c r="C2962" s="88" t="s">
        <v>723</v>
      </c>
    </row>
    <row r="2963" spans="1:3" ht="15">
      <c r="A2963" s="81" t="s">
        <v>338</v>
      </c>
      <c r="B2963" s="80" t="s">
        <v>1501</v>
      </c>
      <c r="C2963" s="88" t="s">
        <v>723</v>
      </c>
    </row>
    <row r="2964" spans="1:3" ht="15">
      <c r="A2964" s="81" t="s">
        <v>338</v>
      </c>
      <c r="B2964" s="80" t="s">
        <v>1502</v>
      </c>
      <c r="C2964" s="88" t="s">
        <v>723</v>
      </c>
    </row>
    <row r="2965" spans="1:3" ht="15">
      <c r="A2965" s="81" t="s">
        <v>338</v>
      </c>
      <c r="B2965" s="80" t="s">
        <v>1573</v>
      </c>
      <c r="C2965" s="88" t="s">
        <v>723</v>
      </c>
    </row>
    <row r="2966" spans="1:3" ht="15">
      <c r="A2966" s="81" t="s">
        <v>338</v>
      </c>
      <c r="B2966" s="80" t="s">
        <v>1574</v>
      </c>
      <c r="C2966" s="88" t="s">
        <v>723</v>
      </c>
    </row>
    <row r="2967" spans="1:3" ht="15">
      <c r="A2967" s="81" t="s">
        <v>338</v>
      </c>
      <c r="B2967" s="80" t="s">
        <v>1575</v>
      </c>
      <c r="C2967" s="88" t="s">
        <v>723</v>
      </c>
    </row>
    <row r="2968" spans="1:3" ht="15">
      <c r="A2968" s="81" t="s">
        <v>338</v>
      </c>
      <c r="B2968" s="80" t="s">
        <v>1504</v>
      </c>
      <c r="C2968" s="88" t="s">
        <v>723</v>
      </c>
    </row>
    <row r="2969" spans="1:3" ht="15">
      <c r="A2969" s="81" t="s">
        <v>338</v>
      </c>
      <c r="B2969" s="80" t="s">
        <v>1576</v>
      </c>
      <c r="C2969" s="88" t="s">
        <v>723</v>
      </c>
    </row>
    <row r="2970" spans="1:3" ht="15">
      <c r="A2970" s="81" t="s">
        <v>338</v>
      </c>
      <c r="B2970" s="80" t="s">
        <v>1577</v>
      </c>
      <c r="C2970" s="88" t="s">
        <v>723</v>
      </c>
    </row>
    <row r="2971" spans="1:3" ht="15">
      <c r="A2971" s="81" t="s">
        <v>338</v>
      </c>
      <c r="B2971" s="80" t="s">
        <v>1578</v>
      </c>
      <c r="C2971" s="88" t="s">
        <v>723</v>
      </c>
    </row>
    <row r="2972" spans="1:3" ht="15">
      <c r="A2972" s="81" t="s">
        <v>338</v>
      </c>
      <c r="B2972" s="80" t="s">
        <v>1579</v>
      </c>
      <c r="C2972" s="88" t="s">
        <v>723</v>
      </c>
    </row>
    <row r="2973" spans="1:3" ht="15">
      <c r="A2973" s="81" t="s">
        <v>338</v>
      </c>
      <c r="B2973" s="80" t="s">
        <v>1580</v>
      </c>
      <c r="C2973" s="88" t="s">
        <v>723</v>
      </c>
    </row>
    <row r="2974" spans="1:3" ht="15">
      <c r="A2974" s="81" t="s">
        <v>338</v>
      </c>
      <c r="B2974" s="80" t="s">
        <v>1581</v>
      </c>
      <c r="C2974" s="88" t="s">
        <v>723</v>
      </c>
    </row>
    <row r="2975" spans="1:3" ht="15">
      <c r="A2975" s="81" t="s">
        <v>338</v>
      </c>
      <c r="B2975" s="80" t="s">
        <v>1582</v>
      </c>
      <c r="C2975" s="88" t="s">
        <v>723</v>
      </c>
    </row>
    <row r="2976" spans="1:3" ht="15">
      <c r="A2976" s="81" t="s">
        <v>338</v>
      </c>
      <c r="B2976" s="80" t="s">
        <v>1583</v>
      </c>
      <c r="C2976" s="88" t="s">
        <v>723</v>
      </c>
    </row>
    <row r="2977" spans="1:3" ht="15">
      <c r="A2977" s="81" t="s">
        <v>338</v>
      </c>
      <c r="B2977" s="80" t="s">
        <v>1584</v>
      </c>
      <c r="C2977" s="88" t="s">
        <v>723</v>
      </c>
    </row>
    <row r="2978" spans="1:3" ht="15">
      <c r="A2978" s="81" t="s">
        <v>338</v>
      </c>
      <c r="B2978" s="80" t="s">
        <v>1585</v>
      </c>
      <c r="C2978" s="88" t="s">
        <v>723</v>
      </c>
    </row>
    <row r="2979" spans="1:3" ht="15">
      <c r="A2979" s="81" t="s">
        <v>338</v>
      </c>
      <c r="B2979" s="80" t="s">
        <v>1586</v>
      </c>
      <c r="C2979" s="88" t="s">
        <v>723</v>
      </c>
    </row>
    <row r="2980" spans="1:3" ht="15">
      <c r="A2980" s="81" t="s">
        <v>338</v>
      </c>
      <c r="B2980" s="80" t="s">
        <v>1492</v>
      </c>
      <c r="C2980" s="88" t="s">
        <v>723</v>
      </c>
    </row>
    <row r="2981" spans="1:3" ht="15">
      <c r="A2981" s="81" t="s">
        <v>338</v>
      </c>
      <c r="B2981" s="80" t="s">
        <v>1587</v>
      </c>
      <c r="C2981" s="88" t="s">
        <v>723</v>
      </c>
    </row>
    <row r="2982" spans="1:3" ht="15">
      <c r="A2982" s="81" t="s">
        <v>338</v>
      </c>
      <c r="B2982" s="80" t="s">
        <v>1588</v>
      </c>
      <c r="C2982" s="88" t="s">
        <v>723</v>
      </c>
    </row>
    <row r="2983" spans="1:3" ht="15">
      <c r="A2983" s="81" t="s">
        <v>338</v>
      </c>
      <c r="B2983" s="80" t="s">
        <v>1512</v>
      </c>
      <c r="C2983" s="88" t="s">
        <v>723</v>
      </c>
    </row>
    <row r="2984" spans="1:3" ht="15">
      <c r="A2984" s="81" t="s">
        <v>338</v>
      </c>
      <c r="B2984" s="80" t="s">
        <v>1513</v>
      </c>
      <c r="C2984" s="88" t="s">
        <v>723</v>
      </c>
    </row>
    <row r="2985" spans="1:3" ht="15">
      <c r="A2985" s="81" t="s">
        <v>338</v>
      </c>
      <c r="B2985" s="80" t="s">
        <v>1589</v>
      </c>
      <c r="C2985" s="88" t="s">
        <v>723</v>
      </c>
    </row>
    <row r="2986" spans="1:3" ht="15">
      <c r="A2986" s="81" t="s">
        <v>338</v>
      </c>
      <c r="B2986" s="80" t="s">
        <v>1590</v>
      </c>
      <c r="C2986" s="88" t="s">
        <v>723</v>
      </c>
    </row>
    <row r="2987" spans="1:3" ht="15">
      <c r="A2987" s="81" t="s">
        <v>338</v>
      </c>
      <c r="B2987" s="80" t="s">
        <v>1514</v>
      </c>
      <c r="C2987" s="88" t="s">
        <v>723</v>
      </c>
    </row>
    <row r="2988" spans="1:3" ht="15">
      <c r="A2988" s="81" t="s">
        <v>338</v>
      </c>
      <c r="B2988" s="80" t="s">
        <v>1515</v>
      </c>
      <c r="C2988" s="88" t="s">
        <v>723</v>
      </c>
    </row>
    <row r="2989" spans="1:3" ht="15">
      <c r="A2989" s="81" t="s">
        <v>337</v>
      </c>
      <c r="B2989" s="80" t="s">
        <v>1568</v>
      </c>
      <c r="C2989" s="88" t="s">
        <v>722</v>
      </c>
    </row>
    <row r="2990" spans="1:3" ht="15">
      <c r="A2990" s="81" t="s">
        <v>337</v>
      </c>
      <c r="B2990" s="80" t="s">
        <v>1569</v>
      </c>
      <c r="C2990" s="88" t="s">
        <v>722</v>
      </c>
    </row>
    <row r="2991" spans="1:3" ht="15">
      <c r="A2991" s="81" t="s">
        <v>337</v>
      </c>
      <c r="B2991" s="80" t="s">
        <v>1498</v>
      </c>
      <c r="C2991" s="88" t="s">
        <v>722</v>
      </c>
    </row>
    <row r="2992" spans="1:3" ht="15">
      <c r="A2992" s="81" t="s">
        <v>337</v>
      </c>
      <c r="B2992" s="80" t="s">
        <v>1570</v>
      </c>
      <c r="C2992" s="88" t="s">
        <v>722</v>
      </c>
    </row>
    <row r="2993" spans="1:3" ht="15">
      <c r="A2993" s="81" t="s">
        <v>337</v>
      </c>
      <c r="B2993" s="80" t="s">
        <v>1571</v>
      </c>
      <c r="C2993" s="88" t="s">
        <v>722</v>
      </c>
    </row>
    <row r="2994" spans="1:3" ht="15">
      <c r="A2994" s="81" t="s">
        <v>337</v>
      </c>
      <c r="B2994" s="80" t="s">
        <v>1572</v>
      </c>
      <c r="C2994" s="88" t="s">
        <v>722</v>
      </c>
    </row>
    <row r="2995" spans="1:3" ht="15">
      <c r="A2995" s="81" t="s">
        <v>337</v>
      </c>
      <c r="B2995" s="80">
        <v>21</v>
      </c>
      <c r="C2995" s="88" t="s">
        <v>722</v>
      </c>
    </row>
    <row r="2996" spans="1:3" ht="15">
      <c r="A2996" s="81" t="s">
        <v>337</v>
      </c>
      <c r="B2996" s="80" t="s">
        <v>1491</v>
      </c>
      <c r="C2996" s="88" t="s">
        <v>722</v>
      </c>
    </row>
    <row r="2997" spans="1:3" ht="15">
      <c r="A2997" s="81" t="s">
        <v>337</v>
      </c>
      <c r="B2997" s="80" t="s">
        <v>1499</v>
      </c>
      <c r="C2997" s="88" t="s">
        <v>722</v>
      </c>
    </row>
    <row r="2998" spans="1:3" ht="15">
      <c r="A2998" s="81" t="s">
        <v>337</v>
      </c>
      <c r="B2998" s="80" t="s">
        <v>1500</v>
      </c>
      <c r="C2998" s="88" t="s">
        <v>722</v>
      </c>
    </row>
    <row r="2999" spans="1:3" ht="15">
      <c r="A2999" s="81" t="s">
        <v>337</v>
      </c>
      <c r="B2999" s="80" t="s">
        <v>1501</v>
      </c>
      <c r="C2999" s="88" t="s">
        <v>722</v>
      </c>
    </row>
    <row r="3000" spans="1:3" ht="15">
      <c r="A3000" s="81" t="s">
        <v>337</v>
      </c>
      <c r="B3000" s="80" t="s">
        <v>1502</v>
      </c>
      <c r="C3000" s="88" t="s">
        <v>722</v>
      </c>
    </row>
    <row r="3001" spans="1:3" ht="15">
      <c r="A3001" s="81" t="s">
        <v>337</v>
      </c>
      <c r="B3001" s="80" t="s">
        <v>1573</v>
      </c>
      <c r="C3001" s="88" t="s">
        <v>722</v>
      </c>
    </row>
    <row r="3002" spans="1:3" ht="15">
      <c r="A3002" s="81" t="s">
        <v>337</v>
      </c>
      <c r="B3002" s="80" t="s">
        <v>1574</v>
      </c>
      <c r="C3002" s="88" t="s">
        <v>722</v>
      </c>
    </row>
    <row r="3003" spans="1:3" ht="15">
      <c r="A3003" s="81" t="s">
        <v>337</v>
      </c>
      <c r="B3003" s="80" t="s">
        <v>1575</v>
      </c>
      <c r="C3003" s="88" t="s">
        <v>722</v>
      </c>
    </row>
    <row r="3004" spans="1:3" ht="15">
      <c r="A3004" s="81" t="s">
        <v>337</v>
      </c>
      <c r="B3004" s="80" t="s">
        <v>1504</v>
      </c>
      <c r="C3004" s="88" t="s">
        <v>722</v>
      </c>
    </row>
    <row r="3005" spans="1:3" ht="15">
      <c r="A3005" s="81" t="s">
        <v>337</v>
      </c>
      <c r="B3005" s="80" t="s">
        <v>1576</v>
      </c>
      <c r="C3005" s="88" t="s">
        <v>722</v>
      </c>
    </row>
    <row r="3006" spans="1:3" ht="15">
      <c r="A3006" s="81" t="s">
        <v>337</v>
      </c>
      <c r="B3006" s="80" t="s">
        <v>1577</v>
      </c>
      <c r="C3006" s="88" t="s">
        <v>722</v>
      </c>
    </row>
    <row r="3007" spans="1:3" ht="15">
      <c r="A3007" s="81" t="s">
        <v>337</v>
      </c>
      <c r="B3007" s="80" t="s">
        <v>1578</v>
      </c>
      <c r="C3007" s="88" t="s">
        <v>722</v>
      </c>
    </row>
    <row r="3008" spans="1:3" ht="15">
      <c r="A3008" s="81" t="s">
        <v>337</v>
      </c>
      <c r="B3008" s="80" t="s">
        <v>1579</v>
      </c>
      <c r="C3008" s="88" t="s">
        <v>722</v>
      </c>
    </row>
    <row r="3009" spans="1:3" ht="15">
      <c r="A3009" s="81" t="s">
        <v>337</v>
      </c>
      <c r="B3009" s="80" t="s">
        <v>1580</v>
      </c>
      <c r="C3009" s="88" t="s">
        <v>722</v>
      </c>
    </row>
    <row r="3010" spans="1:3" ht="15">
      <c r="A3010" s="81" t="s">
        <v>337</v>
      </c>
      <c r="B3010" s="80" t="s">
        <v>1581</v>
      </c>
      <c r="C3010" s="88" t="s">
        <v>722</v>
      </c>
    </row>
    <row r="3011" spans="1:3" ht="15">
      <c r="A3011" s="81" t="s">
        <v>337</v>
      </c>
      <c r="B3011" s="80" t="s">
        <v>1582</v>
      </c>
      <c r="C3011" s="88" t="s">
        <v>722</v>
      </c>
    </row>
    <row r="3012" spans="1:3" ht="15">
      <c r="A3012" s="81" t="s">
        <v>337</v>
      </c>
      <c r="B3012" s="80" t="s">
        <v>1583</v>
      </c>
      <c r="C3012" s="88" t="s">
        <v>722</v>
      </c>
    </row>
    <row r="3013" spans="1:3" ht="15">
      <c r="A3013" s="81" t="s">
        <v>337</v>
      </c>
      <c r="B3013" s="80" t="s">
        <v>1584</v>
      </c>
      <c r="C3013" s="88" t="s">
        <v>722</v>
      </c>
    </row>
    <row r="3014" spans="1:3" ht="15">
      <c r="A3014" s="81" t="s">
        <v>337</v>
      </c>
      <c r="B3014" s="80" t="s">
        <v>1585</v>
      </c>
      <c r="C3014" s="88" t="s">
        <v>722</v>
      </c>
    </row>
    <row r="3015" spans="1:3" ht="15">
      <c r="A3015" s="81" t="s">
        <v>337</v>
      </c>
      <c r="B3015" s="80" t="s">
        <v>1586</v>
      </c>
      <c r="C3015" s="88" t="s">
        <v>722</v>
      </c>
    </row>
    <row r="3016" spans="1:3" ht="15">
      <c r="A3016" s="81" t="s">
        <v>337</v>
      </c>
      <c r="B3016" s="80" t="s">
        <v>1492</v>
      </c>
      <c r="C3016" s="88" t="s">
        <v>722</v>
      </c>
    </row>
    <row r="3017" spans="1:3" ht="15">
      <c r="A3017" s="81" t="s">
        <v>337</v>
      </c>
      <c r="B3017" s="80" t="s">
        <v>1587</v>
      </c>
      <c r="C3017" s="88" t="s">
        <v>722</v>
      </c>
    </row>
    <row r="3018" spans="1:3" ht="15">
      <c r="A3018" s="81" t="s">
        <v>337</v>
      </c>
      <c r="B3018" s="80" t="s">
        <v>1588</v>
      </c>
      <c r="C3018" s="88" t="s">
        <v>722</v>
      </c>
    </row>
    <row r="3019" spans="1:3" ht="15">
      <c r="A3019" s="81" t="s">
        <v>337</v>
      </c>
      <c r="B3019" s="80" t="s">
        <v>1512</v>
      </c>
      <c r="C3019" s="88" t="s">
        <v>722</v>
      </c>
    </row>
    <row r="3020" spans="1:3" ht="15">
      <c r="A3020" s="81" t="s">
        <v>337</v>
      </c>
      <c r="B3020" s="80" t="s">
        <v>1513</v>
      </c>
      <c r="C3020" s="88" t="s">
        <v>722</v>
      </c>
    </row>
    <row r="3021" spans="1:3" ht="15">
      <c r="A3021" s="81" t="s">
        <v>337</v>
      </c>
      <c r="B3021" s="80" t="s">
        <v>1589</v>
      </c>
      <c r="C3021" s="88" t="s">
        <v>722</v>
      </c>
    </row>
    <row r="3022" spans="1:3" ht="15">
      <c r="A3022" s="81" t="s">
        <v>337</v>
      </c>
      <c r="B3022" s="80" t="s">
        <v>1590</v>
      </c>
      <c r="C3022" s="88" t="s">
        <v>722</v>
      </c>
    </row>
    <row r="3023" spans="1:3" ht="15">
      <c r="A3023" s="81" t="s">
        <v>337</v>
      </c>
      <c r="B3023" s="80" t="s">
        <v>1514</v>
      </c>
      <c r="C3023" s="88" t="s">
        <v>722</v>
      </c>
    </row>
    <row r="3024" spans="1:3" ht="15">
      <c r="A3024" s="81" t="s">
        <v>337</v>
      </c>
      <c r="B3024" s="80" t="s">
        <v>1515</v>
      </c>
      <c r="C3024" s="88" t="s">
        <v>722</v>
      </c>
    </row>
    <row r="3025" spans="1:3" ht="15">
      <c r="A3025" s="81" t="s">
        <v>336</v>
      </c>
      <c r="B3025" s="80" t="s">
        <v>1568</v>
      </c>
      <c r="C3025" s="88" t="s">
        <v>721</v>
      </c>
    </row>
    <row r="3026" spans="1:3" ht="15">
      <c r="A3026" s="81" t="s">
        <v>336</v>
      </c>
      <c r="B3026" s="80" t="s">
        <v>1569</v>
      </c>
      <c r="C3026" s="88" t="s">
        <v>721</v>
      </c>
    </row>
    <row r="3027" spans="1:3" ht="15">
      <c r="A3027" s="81" t="s">
        <v>336</v>
      </c>
      <c r="B3027" s="80" t="s">
        <v>1498</v>
      </c>
      <c r="C3027" s="88" t="s">
        <v>721</v>
      </c>
    </row>
    <row r="3028" spans="1:3" ht="15">
      <c r="A3028" s="81" t="s">
        <v>336</v>
      </c>
      <c r="B3028" s="80" t="s">
        <v>1570</v>
      </c>
      <c r="C3028" s="88" t="s">
        <v>721</v>
      </c>
    </row>
    <row r="3029" spans="1:3" ht="15">
      <c r="A3029" s="81" t="s">
        <v>336</v>
      </c>
      <c r="B3029" s="80" t="s">
        <v>1571</v>
      </c>
      <c r="C3029" s="88" t="s">
        <v>721</v>
      </c>
    </row>
    <row r="3030" spans="1:3" ht="15">
      <c r="A3030" s="81" t="s">
        <v>336</v>
      </c>
      <c r="B3030" s="80" t="s">
        <v>1572</v>
      </c>
      <c r="C3030" s="88" t="s">
        <v>721</v>
      </c>
    </row>
    <row r="3031" spans="1:3" ht="15">
      <c r="A3031" s="81" t="s">
        <v>336</v>
      </c>
      <c r="B3031" s="80">
        <v>21</v>
      </c>
      <c r="C3031" s="88" t="s">
        <v>721</v>
      </c>
    </row>
    <row r="3032" spans="1:3" ht="15">
      <c r="A3032" s="81" t="s">
        <v>336</v>
      </c>
      <c r="B3032" s="80" t="s">
        <v>1491</v>
      </c>
      <c r="C3032" s="88" t="s">
        <v>721</v>
      </c>
    </row>
    <row r="3033" spans="1:3" ht="15">
      <c r="A3033" s="81" t="s">
        <v>336</v>
      </c>
      <c r="B3033" s="80" t="s">
        <v>1499</v>
      </c>
      <c r="C3033" s="88" t="s">
        <v>721</v>
      </c>
    </row>
    <row r="3034" spans="1:3" ht="15">
      <c r="A3034" s="81" t="s">
        <v>336</v>
      </c>
      <c r="B3034" s="80" t="s">
        <v>1500</v>
      </c>
      <c r="C3034" s="88" t="s">
        <v>721</v>
      </c>
    </row>
    <row r="3035" spans="1:3" ht="15">
      <c r="A3035" s="81" t="s">
        <v>336</v>
      </c>
      <c r="B3035" s="80" t="s">
        <v>1501</v>
      </c>
      <c r="C3035" s="88" t="s">
        <v>721</v>
      </c>
    </row>
    <row r="3036" spans="1:3" ht="15">
      <c r="A3036" s="81" t="s">
        <v>336</v>
      </c>
      <c r="B3036" s="80" t="s">
        <v>1502</v>
      </c>
      <c r="C3036" s="88" t="s">
        <v>721</v>
      </c>
    </row>
    <row r="3037" spans="1:3" ht="15">
      <c r="A3037" s="81" t="s">
        <v>336</v>
      </c>
      <c r="B3037" s="80" t="s">
        <v>1573</v>
      </c>
      <c r="C3037" s="88" t="s">
        <v>721</v>
      </c>
    </row>
    <row r="3038" spans="1:3" ht="15">
      <c r="A3038" s="81" t="s">
        <v>336</v>
      </c>
      <c r="B3038" s="80" t="s">
        <v>1574</v>
      </c>
      <c r="C3038" s="88" t="s">
        <v>721</v>
      </c>
    </row>
    <row r="3039" spans="1:3" ht="15">
      <c r="A3039" s="81" t="s">
        <v>336</v>
      </c>
      <c r="B3039" s="80" t="s">
        <v>1575</v>
      </c>
      <c r="C3039" s="88" t="s">
        <v>721</v>
      </c>
    </row>
    <row r="3040" spans="1:3" ht="15">
      <c r="A3040" s="81" t="s">
        <v>336</v>
      </c>
      <c r="B3040" s="80" t="s">
        <v>1504</v>
      </c>
      <c r="C3040" s="88" t="s">
        <v>721</v>
      </c>
    </row>
    <row r="3041" spans="1:3" ht="15">
      <c r="A3041" s="81" t="s">
        <v>336</v>
      </c>
      <c r="B3041" s="80" t="s">
        <v>1576</v>
      </c>
      <c r="C3041" s="88" t="s">
        <v>721</v>
      </c>
    </row>
    <row r="3042" spans="1:3" ht="15">
      <c r="A3042" s="81" t="s">
        <v>336</v>
      </c>
      <c r="B3042" s="80" t="s">
        <v>1577</v>
      </c>
      <c r="C3042" s="88" t="s">
        <v>721</v>
      </c>
    </row>
    <row r="3043" spans="1:3" ht="15">
      <c r="A3043" s="81" t="s">
        <v>336</v>
      </c>
      <c r="B3043" s="80" t="s">
        <v>1578</v>
      </c>
      <c r="C3043" s="88" t="s">
        <v>721</v>
      </c>
    </row>
    <row r="3044" spans="1:3" ht="15">
      <c r="A3044" s="81" t="s">
        <v>336</v>
      </c>
      <c r="B3044" s="80" t="s">
        <v>1579</v>
      </c>
      <c r="C3044" s="88" t="s">
        <v>721</v>
      </c>
    </row>
    <row r="3045" spans="1:3" ht="15">
      <c r="A3045" s="81" t="s">
        <v>336</v>
      </c>
      <c r="B3045" s="80" t="s">
        <v>1580</v>
      </c>
      <c r="C3045" s="88" t="s">
        <v>721</v>
      </c>
    </row>
    <row r="3046" spans="1:3" ht="15">
      <c r="A3046" s="81" t="s">
        <v>336</v>
      </c>
      <c r="B3046" s="80" t="s">
        <v>1581</v>
      </c>
      <c r="C3046" s="88" t="s">
        <v>721</v>
      </c>
    </row>
    <row r="3047" spans="1:3" ht="15">
      <c r="A3047" s="81" t="s">
        <v>336</v>
      </c>
      <c r="B3047" s="80" t="s">
        <v>1582</v>
      </c>
      <c r="C3047" s="88" t="s">
        <v>721</v>
      </c>
    </row>
    <row r="3048" spans="1:3" ht="15">
      <c r="A3048" s="81" t="s">
        <v>336</v>
      </c>
      <c r="B3048" s="80" t="s">
        <v>1583</v>
      </c>
      <c r="C3048" s="88" t="s">
        <v>721</v>
      </c>
    </row>
    <row r="3049" spans="1:3" ht="15">
      <c r="A3049" s="81" t="s">
        <v>336</v>
      </c>
      <c r="B3049" s="80" t="s">
        <v>1584</v>
      </c>
      <c r="C3049" s="88" t="s">
        <v>721</v>
      </c>
    </row>
    <row r="3050" spans="1:3" ht="15">
      <c r="A3050" s="81" t="s">
        <v>336</v>
      </c>
      <c r="B3050" s="80" t="s">
        <v>1585</v>
      </c>
      <c r="C3050" s="88" t="s">
        <v>721</v>
      </c>
    </row>
    <row r="3051" spans="1:3" ht="15">
      <c r="A3051" s="81" t="s">
        <v>336</v>
      </c>
      <c r="B3051" s="80" t="s">
        <v>1586</v>
      </c>
      <c r="C3051" s="88" t="s">
        <v>721</v>
      </c>
    </row>
    <row r="3052" spans="1:3" ht="15">
      <c r="A3052" s="81" t="s">
        <v>336</v>
      </c>
      <c r="B3052" s="80" t="s">
        <v>1492</v>
      </c>
      <c r="C3052" s="88" t="s">
        <v>721</v>
      </c>
    </row>
    <row r="3053" spans="1:3" ht="15">
      <c r="A3053" s="81" t="s">
        <v>336</v>
      </c>
      <c r="B3053" s="80" t="s">
        <v>1587</v>
      </c>
      <c r="C3053" s="88" t="s">
        <v>721</v>
      </c>
    </row>
    <row r="3054" spans="1:3" ht="15">
      <c r="A3054" s="81" t="s">
        <v>336</v>
      </c>
      <c r="B3054" s="80" t="s">
        <v>1588</v>
      </c>
      <c r="C3054" s="88" t="s">
        <v>721</v>
      </c>
    </row>
    <row r="3055" spans="1:3" ht="15">
      <c r="A3055" s="81" t="s">
        <v>336</v>
      </c>
      <c r="B3055" s="80" t="s">
        <v>1512</v>
      </c>
      <c r="C3055" s="88" t="s">
        <v>721</v>
      </c>
    </row>
    <row r="3056" spans="1:3" ht="15">
      <c r="A3056" s="81" t="s">
        <v>336</v>
      </c>
      <c r="B3056" s="80" t="s">
        <v>1513</v>
      </c>
      <c r="C3056" s="88" t="s">
        <v>721</v>
      </c>
    </row>
    <row r="3057" spans="1:3" ht="15">
      <c r="A3057" s="81" t="s">
        <v>336</v>
      </c>
      <c r="B3057" s="80" t="s">
        <v>1589</v>
      </c>
      <c r="C3057" s="88" t="s">
        <v>721</v>
      </c>
    </row>
    <row r="3058" spans="1:3" ht="15">
      <c r="A3058" s="81" t="s">
        <v>336</v>
      </c>
      <c r="B3058" s="80" t="s">
        <v>1590</v>
      </c>
      <c r="C3058" s="88" t="s">
        <v>721</v>
      </c>
    </row>
    <row r="3059" spans="1:3" ht="15">
      <c r="A3059" s="81" t="s">
        <v>336</v>
      </c>
      <c r="B3059" s="80" t="s">
        <v>1514</v>
      </c>
      <c r="C3059" s="88" t="s">
        <v>721</v>
      </c>
    </row>
    <row r="3060" spans="1:3" ht="15">
      <c r="A3060" s="81" t="s">
        <v>336</v>
      </c>
      <c r="B3060" s="80" t="s">
        <v>1515</v>
      </c>
      <c r="C3060" s="88" t="s">
        <v>721</v>
      </c>
    </row>
    <row r="3061" spans="1:3" ht="15">
      <c r="A3061" s="81" t="s">
        <v>335</v>
      </c>
      <c r="B3061" s="80" t="s">
        <v>1568</v>
      </c>
      <c r="C3061" s="88" t="s">
        <v>720</v>
      </c>
    </row>
    <row r="3062" spans="1:3" ht="15">
      <c r="A3062" s="81" t="s">
        <v>335</v>
      </c>
      <c r="B3062" s="80" t="s">
        <v>1569</v>
      </c>
      <c r="C3062" s="88" t="s">
        <v>720</v>
      </c>
    </row>
    <row r="3063" spans="1:3" ht="15">
      <c r="A3063" s="81" t="s">
        <v>335</v>
      </c>
      <c r="B3063" s="80" t="s">
        <v>1498</v>
      </c>
      <c r="C3063" s="88" t="s">
        <v>720</v>
      </c>
    </row>
    <row r="3064" spans="1:3" ht="15">
      <c r="A3064" s="81" t="s">
        <v>335</v>
      </c>
      <c r="B3064" s="80" t="s">
        <v>1570</v>
      </c>
      <c r="C3064" s="88" t="s">
        <v>720</v>
      </c>
    </row>
    <row r="3065" spans="1:3" ht="15">
      <c r="A3065" s="81" t="s">
        <v>335</v>
      </c>
      <c r="B3065" s="80" t="s">
        <v>1571</v>
      </c>
      <c r="C3065" s="88" t="s">
        <v>720</v>
      </c>
    </row>
    <row r="3066" spans="1:3" ht="15">
      <c r="A3066" s="81" t="s">
        <v>335</v>
      </c>
      <c r="B3066" s="80" t="s">
        <v>1572</v>
      </c>
      <c r="C3066" s="88" t="s">
        <v>720</v>
      </c>
    </row>
    <row r="3067" spans="1:3" ht="15">
      <c r="A3067" s="81" t="s">
        <v>335</v>
      </c>
      <c r="B3067" s="80">
        <v>21</v>
      </c>
      <c r="C3067" s="88" t="s">
        <v>720</v>
      </c>
    </row>
    <row r="3068" spans="1:3" ht="15">
      <c r="A3068" s="81" t="s">
        <v>335</v>
      </c>
      <c r="B3068" s="80" t="s">
        <v>1491</v>
      </c>
      <c r="C3068" s="88" t="s">
        <v>720</v>
      </c>
    </row>
    <row r="3069" spans="1:3" ht="15">
      <c r="A3069" s="81" t="s">
        <v>335</v>
      </c>
      <c r="B3069" s="80" t="s">
        <v>1499</v>
      </c>
      <c r="C3069" s="88" t="s">
        <v>720</v>
      </c>
    </row>
    <row r="3070" spans="1:3" ht="15">
      <c r="A3070" s="81" t="s">
        <v>335</v>
      </c>
      <c r="B3070" s="80" t="s">
        <v>1500</v>
      </c>
      <c r="C3070" s="88" t="s">
        <v>720</v>
      </c>
    </row>
    <row r="3071" spans="1:3" ht="15">
      <c r="A3071" s="81" t="s">
        <v>335</v>
      </c>
      <c r="B3071" s="80" t="s">
        <v>1501</v>
      </c>
      <c r="C3071" s="88" t="s">
        <v>720</v>
      </c>
    </row>
    <row r="3072" spans="1:3" ht="15">
      <c r="A3072" s="81" t="s">
        <v>335</v>
      </c>
      <c r="B3072" s="80" t="s">
        <v>1502</v>
      </c>
      <c r="C3072" s="88" t="s">
        <v>720</v>
      </c>
    </row>
    <row r="3073" spans="1:3" ht="15">
      <c r="A3073" s="81" t="s">
        <v>335</v>
      </c>
      <c r="B3073" s="80" t="s">
        <v>1573</v>
      </c>
      <c r="C3073" s="88" t="s">
        <v>720</v>
      </c>
    </row>
    <row r="3074" spans="1:3" ht="15">
      <c r="A3074" s="81" t="s">
        <v>335</v>
      </c>
      <c r="B3074" s="80" t="s">
        <v>1574</v>
      </c>
      <c r="C3074" s="88" t="s">
        <v>720</v>
      </c>
    </row>
    <row r="3075" spans="1:3" ht="15">
      <c r="A3075" s="81" t="s">
        <v>335</v>
      </c>
      <c r="B3075" s="80" t="s">
        <v>1575</v>
      </c>
      <c r="C3075" s="88" t="s">
        <v>720</v>
      </c>
    </row>
    <row r="3076" spans="1:3" ht="15">
      <c r="A3076" s="81" t="s">
        <v>335</v>
      </c>
      <c r="B3076" s="80" t="s">
        <v>1504</v>
      </c>
      <c r="C3076" s="88" t="s">
        <v>720</v>
      </c>
    </row>
    <row r="3077" spans="1:3" ht="15">
      <c r="A3077" s="81" t="s">
        <v>335</v>
      </c>
      <c r="B3077" s="80" t="s">
        <v>1576</v>
      </c>
      <c r="C3077" s="88" t="s">
        <v>720</v>
      </c>
    </row>
    <row r="3078" spans="1:3" ht="15">
      <c r="A3078" s="81" t="s">
        <v>335</v>
      </c>
      <c r="B3078" s="80" t="s">
        <v>1577</v>
      </c>
      <c r="C3078" s="88" t="s">
        <v>720</v>
      </c>
    </row>
    <row r="3079" spans="1:3" ht="15">
      <c r="A3079" s="81" t="s">
        <v>335</v>
      </c>
      <c r="B3079" s="80" t="s">
        <v>1578</v>
      </c>
      <c r="C3079" s="88" t="s">
        <v>720</v>
      </c>
    </row>
    <row r="3080" spans="1:3" ht="15">
      <c r="A3080" s="81" t="s">
        <v>335</v>
      </c>
      <c r="B3080" s="80" t="s">
        <v>1579</v>
      </c>
      <c r="C3080" s="88" t="s">
        <v>720</v>
      </c>
    </row>
    <row r="3081" spans="1:3" ht="15">
      <c r="A3081" s="81" t="s">
        <v>335</v>
      </c>
      <c r="B3081" s="80" t="s">
        <v>1580</v>
      </c>
      <c r="C3081" s="88" t="s">
        <v>720</v>
      </c>
    </row>
    <row r="3082" spans="1:3" ht="15">
      <c r="A3082" s="81" t="s">
        <v>335</v>
      </c>
      <c r="B3082" s="80" t="s">
        <v>1581</v>
      </c>
      <c r="C3082" s="88" t="s">
        <v>720</v>
      </c>
    </row>
    <row r="3083" spans="1:3" ht="15">
      <c r="A3083" s="81" t="s">
        <v>335</v>
      </c>
      <c r="B3083" s="80" t="s">
        <v>1582</v>
      </c>
      <c r="C3083" s="88" t="s">
        <v>720</v>
      </c>
    </row>
    <row r="3084" spans="1:3" ht="15">
      <c r="A3084" s="81" t="s">
        <v>335</v>
      </c>
      <c r="B3084" s="80" t="s">
        <v>1583</v>
      </c>
      <c r="C3084" s="88" t="s">
        <v>720</v>
      </c>
    </row>
    <row r="3085" spans="1:3" ht="15">
      <c r="A3085" s="81" t="s">
        <v>335</v>
      </c>
      <c r="B3085" s="80" t="s">
        <v>1584</v>
      </c>
      <c r="C3085" s="88" t="s">
        <v>720</v>
      </c>
    </row>
    <row r="3086" spans="1:3" ht="15">
      <c r="A3086" s="81" t="s">
        <v>335</v>
      </c>
      <c r="B3086" s="80" t="s">
        <v>1585</v>
      </c>
      <c r="C3086" s="88" t="s">
        <v>720</v>
      </c>
    </row>
    <row r="3087" spans="1:3" ht="15">
      <c r="A3087" s="81" t="s">
        <v>335</v>
      </c>
      <c r="B3087" s="80" t="s">
        <v>1586</v>
      </c>
      <c r="C3087" s="88" t="s">
        <v>720</v>
      </c>
    </row>
    <row r="3088" spans="1:3" ht="15">
      <c r="A3088" s="81" t="s">
        <v>335</v>
      </c>
      <c r="B3088" s="80" t="s">
        <v>1492</v>
      </c>
      <c r="C3088" s="88" t="s">
        <v>720</v>
      </c>
    </row>
    <row r="3089" spans="1:3" ht="15">
      <c r="A3089" s="81" t="s">
        <v>335</v>
      </c>
      <c r="B3089" s="80" t="s">
        <v>1587</v>
      </c>
      <c r="C3089" s="88" t="s">
        <v>720</v>
      </c>
    </row>
    <row r="3090" spans="1:3" ht="15">
      <c r="A3090" s="81" t="s">
        <v>335</v>
      </c>
      <c r="B3090" s="80" t="s">
        <v>1588</v>
      </c>
      <c r="C3090" s="88" t="s">
        <v>720</v>
      </c>
    </row>
    <row r="3091" spans="1:3" ht="15">
      <c r="A3091" s="81" t="s">
        <v>335</v>
      </c>
      <c r="B3091" s="80" t="s">
        <v>1512</v>
      </c>
      <c r="C3091" s="88" t="s">
        <v>720</v>
      </c>
    </row>
    <row r="3092" spans="1:3" ht="15">
      <c r="A3092" s="81" t="s">
        <v>335</v>
      </c>
      <c r="B3092" s="80" t="s">
        <v>1513</v>
      </c>
      <c r="C3092" s="88" t="s">
        <v>720</v>
      </c>
    </row>
    <row r="3093" spans="1:3" ht="15">
      <c r="A3093" s="81" t="s">
        <v>335</v>
      </c>
      <c r="B3093" s="80" t="s">
        <v>1589</v>
      </c>
      <c r="C3093" s="88" t="s">
        <v>720</v>
      </c>
    </row>
    <row r="3094" spans="1:3" ht="15">
      <c r="A3094" s="81" t="s">
        <v>335</v>
      </c>
      <c r="B3094" s="80" t="s">
        <v>1590</v>
      </c>
      <c r="C3094" s="88" t="s">
        <v>720</v>
      </c>
    </row>
    <row r="3095" spans="1:3" ht="15">
      <c r="A3095" s="81" t="s">
        <v>335</v>
      </c>
      <c r="B3095" s="80" t="s">
        <v>1514</v>
      </c>
      <c r="C3095" s="88" t="s">
        <v>720</v>
      </c>
    </row>
    <row r="3096" spans="1:3" ht="15">
      <c r="A3096" s="81" t="s">
        <v>335</v>
      </c>
      <c r="B3096" s="80" t="s">
        <v>1515</v>
      </c>
      <c r="C3096" s="88" t="s">
        <v>720</v>
      </c>
    </row>
    <row r="3097" spans="1:3" ht="15">
      <c r="A3097" s="81" t="s">
        <v>334</v>
      </c>
      <c r="B3097" s="80" t="s">
        <v>1568</v>
      </c>
      <c r="C3097" s="88" t="s">
        <v>719</v>
      </c>
    </row>
    <row r="3098" spans="1:3" ht="15">
      <c r="A3098" s="81" t="s">
        <v>334</v>
      </c>
      <c r="B3098" s="80" t="s">
        <v>1569</v>
      </c>
      <c r="C3098" s="88" t="s">
        <v>719</v>
      </c>
    </row>
    <row r="3099" spans="1:3" ht="15">
      <c r="A3099" s="81" t="s">
        <v>334</v>
      </c>
      <c r="B3099" s="80" t="s">
        <v>1498</v>
      </c>
      <c r="C3099" s="88" t="s">
        <v>719</v>
      </c>
    </row>
    <row r="3100" spans="1:3" ht="15">
      <c r="A3100" s="81" t="s">
        <v>334</v>
      </c>
      <c r="B3100" s="80" t="s">
        <v>1570</v>
      </c>
      <c r="C3100" s="88" t="s">
        <v>719</v>
      </c>
    </row>
    <row r="3101" spans="1:3" ht="15">
      <c r="A3101" s="81" t="s">
        <v>334</v>
      </c>
      <c r="B3101" s="80" t="s">
        <v>1571</v>
      </c>
      <c r="C3101" s="88" t="s">
        <v>719</v>
      </c>
    </row>
    <row r="3102" spans="1:3" ht="15">
      <c r="A3102" s="81" t="s">
        <v>334</v>
      </c>
      <c r="B3102" s="80" t="s">
        <v>1572</v>
      </c>
      <c r="C3102" s="88" t="s">
        <v>719</v>
      </c>
    </row>
    <row r="3103" spans="1:3" ht="15">
      <c r="A3103" s="81" t="s">
        <v>334</v>
      </c>
      <c r="B3103" s="80">
        <v>21</v>
      </c>
      <c r="C3103" s="88" t="s">
        <v>719</v>
      </c>
    </row>
    <row r="3104" spans="1:3" ht="15">
      <c r="A3104" s="81" t="s">
        <v>334</v>
      </c>
      <c r="B3104" s="80" t="s">
        <v>1491</v>
      </c>
      <c r="C3104" s="88" t="s">
        <v>719</v>
      </c>
    </row>
    <row r="3105" spans="1:3" ht="15">
      <c r="A3105" s="81" t="s">
        <v>334</v>
      </c>
      <c r="B3105" s="80" t="s">
        <v>1499</v>
      </c>
      <c r="C3105" s="88" t="s">
        <v>719</v>
      </c>
    </row>
    <row r="3106" spans="1:3" ht="15">
      <c r="A3106" s="81" t="s">
        <v>334</v>
      </c>
      <c r="B3106" s="80" t="s">
        <v>1500</v>
      </c>
      <c r="C3106" s="88" t="s">
        <v>719</v>
      </c>
    </row>
    <row r="3107" spans="1:3" ht="15">
      <c r="A3107" s="81" t="s">
        <v>334</v>
      </c>
      <c r="B3107" s="80" t="s">
        <v>1501</v>
      </c>
      <c r="C3107" s="88" t="s">
        <v>719</v>
      </c>
    </row>
    <row r="3108" spans="1:3" ht="15">
      <c r="A3108" s="81" t="s">
        <v>334</v>
      </c>
      <c r="B3108" s="80" t="s">
        <v>1502</v>
      </c>
      <c r="C3108" s="88" t="s">
        <v>719</v>
      </c>
    </row>
    <row r="3109" spans="1:3" ht="15">
      <c r="A3109" s="81" t="s">
        <v>334</v>
      </c>
      <c r="B3109" s="80" t="s">
        <v>1573</v>
      </c>
      <c r="C3109" s="88" t="s">
        <v>719</v>
      </c>
    </row>
    <row r="3110" spans="1:3" ht="15">
      <c r="A3110" s="81" t="s">
        <v>334</v>
      </c>
      <c r="B3110" s="80" t="s">
        <v>1574</v>
      </c>
      <c r="C3110" s="88" t="s">
        <v>719</v>
      </c>
    </row>
    <row r="3111" spans="1:3" ht="15">
      <c r="A3111" s="81" t="s">
        <v>334</v>
      </c>
      <c r="B3111" s="80" t="s">
        <v>1575</v>
      </c>
      <c r="C3111" s="88" t="s">
        <v>719</v>
      </c>
    </row>
    <row r="3112" spans="1:3" ht="15">
      <c r="A3112" s="81" t="s">
        <v>334</v>
      </c>
      <c r="B3112" s="80" t="s">
        <v>1504</v>
      </c>
      <c r="C3112" s="88" t="s">
        <v>719</v>
      </c>
    </row>
    <row r="3113" spans="1:3" ht="15">
      <c r="A3113" s="81" t="s">
        <v>334</v>
      </c>
      <c r="B3113" s="80" t="s">
        <v>1576</v>
      </c>
      <c r="C3113" s="88" t="s">
        <v>719</v>
      </c>
    </row>
    <row r="3114" spans="1:3" ht="15">
      <c r="A3114" s="81" t="s">
        <v>334</v>
      </c>
      <c r="B3114" s="80" t="s">
        <v>1577</v>
      </c>
      <c r="C3114" s="88" t="s">
        <v>719</v>
      </c>
    </row>
    <row r="3115" spans="1:3" ht="15">
      <c r="A3115" s="81" t="s">
        <v>334</v>
      </c>
      <c r="B3115" s="80" t="s">
        <v>1578</v>
      </c>
      <c r="C3115" s="88" t="s">
        <v>719</v>
      </c>
    </row>
    <row r="3116" spans="1:3" ht="15">
      <c r="A3116" s="81" t="s">
        <v>334</v>
      </c>
      <c r="B3116" s="80" t="s">
        <v>1579</v>
      </c>
      <c r="C3116" s="88" t="s">
        <v>719</v>
      </c>
    </row>
    <row r="3117" spans="1:3" ht="15">
      <c r="A3117" s="81" t="s">
        <v>334</v>
      </c>
      <c r="B3117" s="80" t="s">
        <v>1580</v>
      </c>
      <c r="C3117" s="88" t="s">
        <v>719</v>
      </c>
    </row>
    <row r="3118" spans="1:3" ht="15">
      <c r="A3118" s="81" t="s">
        <v>334</v>
      </c>
      <c r="B3118" s="80" t="s">
        <v>1581</v>
      </c>
      <c r="C3118" s="88" t="s">
        <v>719</v>
      </c>
    </row>
    <row r="3119" spans="1:3" ht="15">
      <c r="A3119" s="81" t="s">
        <v>334</v>
      </c>
      <c r="B3119" s="80" t="s">
        <v>1582</v>
      </c>
      <c r="C3119" s="88" t="s">
        <v>719</v>
      </c>
    </row>
    <row r="3120" spans="1:3" ht="15">
      <c r="A3120" s="81" t="s">
        <v>334</v>
      </c>
      <c r="B3120" s="80" t="s">
        <v>1583</v>
      </c>
      <c r="C3120" s="88" t="s">
        <v>719</v>
      </c>
    </row>
    <row r="3121" spans="1:3" ht="15">
      <c r="A3121" s="81" t="s">
        <v>334</v>
      </c>
      <c r="B3121" s="80" t="s">
        <v>1584</v>
      </c>
      <c r="C3121" s="88" t="s">
        <v>719</v>
      </c>
    </row>
    <row r="3122" spans="1:3" ht="15">
      <c r="A3122" s="81" t="s">
        <v>334</v>
      </c>
      <c r="B3122" s="80" t="s">
        <v>1585</v>
      </c>
      <c r="C3122" s="88" t="s">
        <v>719</v>
      </c>
    </row>
    <row r="3123" spans="1:3" ht="15">
      <c r="A3123" s="81" t="s">
        <v>334</v>
      </c>
      <c r="B3123" s="80" t="s">
        <v>1586</v>
      </c>
      <c r="C3123" s="88" t="s">
        <v>719</v>
      </c>
    </row>
    <row r="3124" spans="1:3" ht="15">
      <c r="A3124" s="81" t="s">
        <v>334</v>
      </c>
      <c r="B3124" s="80" t="s">
        <v>1492</v>
      </c>
      <c r="C3124" s="88" t="s">
        <v>719</v>
      </c>
    </row>
    <row r="3125" spans="1:3" ht="15">
      <c r="A3125" s="81" t="s">
        <v>334</v>
      </c>
      <c r="B3125" s="80" t="s">
        <v>1587</v>
      </c>
      <c r="C3125" s="88" t="s">
        <v>719</v>
      </c>
    </row>
    <row r="3126" spans="1:3" ht="15">
      <c r="A3126" s="81" t="s">
        <v>334</v>
      </c>
      <c r="B3126" s="80" t="s">
        <v>1588</v>
      </c>
      <c r="C3126" s="88" t="s">
        <v>719</v>
      </c>
    </row>
    <row r="3127" spans="1:3" ht="15">
      <c r="A3127" s="81" t="s">
        <v>334</v>
      </c>
      <c r="B3127" s="80" t="s">
        <v>1512</v>
      </c>
      <c r="C3127" s="88" t="s">
        <v>719</v>
      </c>
    </row>
    <row r="3128" spans="1:3" ht="15">
      <c r="A3128" s="81" t="s">
        <v>334</v>
      </c>
      <c r="B3128" s="80" t="s">
        <v>1513</v>
      </c>
      <c r="C3128" s="88" t="s">
        <v>719</v>
      </c>
    </row>
    <row r="3129" spans="1:3" ht="15">
      <c r="A3129" s="81" t="s">
        <v>334</v>
      </c>
      <c r="B3129" s="80" t="s">
        <v>1589</v>
      </c>
      <c r="C3129" s="88" t="s">
        <v>719</v>
      </c>
    </row>
    <row r="3130" spans="1:3" ht="15">
      <c r="A3130" s="81" t="s">
        <v>334</v>
      </c>
      <c r="B3130" s="80" t="s">
        <v>1590</v>
      </c>
      <c r="C3130" s="88" t="s">
        <v>719</v>
      </c>
    </row>
    <row r="3131" spans="1:3" ht="15">
      <c r="A3131" s="81" t="s">
        <v>334</v>
      </c>
      <c r="B3131" s="80" t="s">
        <v>1514</v>
      </c>
      <c r="C3131" s="88" t="s">
        <v>719</v>
      </c>
    </row>
    <row r="3132" spans="1:3" ht="15">
      <c r="A3132" s="81" t="s">
        <v>334</v>
      </c>
      <c r="B3132" s="80" t="s">
        <v>1515</v>
      </c>
      <c r="C3132" s="88" t="s">
        <v>719</v>
      </c>
    </row>
    <row r="3133" spans="1:3" ht="15">
      <c r="A3133" s="81" t="s">
        <v>333</v>
      </c>
      <c r="B3133" s="80" t="s">
        <v>1568</v>
      </c>
      <c r="C3133" s="88" t="s">
        <v>718</v>
      </c>
    </row>
    <row r="3134" spans="1:3" ht="15">
      <c r="A3134" s="81" t="s">
        <v>333</v>
      </c>
      <c r="B3134" s="80" t="s">
        <v>1569</v>
      </c>
      <c r="C3134" s="88" t="s">
        <v>718</v>
      </c>
    </row>
    <row r="3135" spans="1:3" ht="15">
      <c r="A3135" s="81" t="s">
        <v>333</v>
      </c>
      <c r="B3135" s="80" t="s">
        <v>1498</v>
      </c>
      <c r="C3135" s="88" t="s">
        <v>718</v>
      </c>
    </row>
    <row r="3136" spans="1:3" ht="15">
      <c r="A3136" s="81" t="s">
        <v>333</v>
      </c>
      <c r="B3136" s="80" t="s">
        <v>1570</v>
      </c>
      <c r="C3136" s="88" t="s">
        <v>718</v>
      </c>
    </row>
    <row r="3137" spans="1:3" ht="15">
      <c r="A3137" s="81" t="s">
        <v>333</v>
      </c>
      <c r="B3137" s="80" t="s">
        <v>1571</v>
      </c>
      <c r="C3137" s="88" t="s">
        <v>718</v>
      </c>
    </row>
    <row r="3138" spans="1:3" ht="15">
      <c r="A3138" s="81" t="s">
        <v>333</v>
      </c>
      <c r="B3138" s="80" t="s">
        <v>1572</v>
      </c>
      <c r="C3138" s="88" t="s">
        <v>718</v>
      </c>
    </row>
    <row r="3139" spans="1:3" ht="15">
      <c r="A3139" s="81" t="s">
        <v>333</v>
      </c>
      <c r="B3139" s="80">
        <v>21</v>
      </c>
      <c r="C3139" s="88" t="s">
        <v>718</v>
      </c>
    </row>
    <row r="3140" spans="1:3" ht="15">
      <c r="A3140" s="81" t="s">
        <v>333</v>
      </c>
      <c r="B3140" s="80" t="s">
        <v>1491</v>
      </c>
      <c r="C3140" s="88" t="s">
        <v>718</v>
      </c>
    </row>
    <row r="3141" spans="1:3" ht="15">
      <c r="A3141" s="81" t="s">
        <v>333</v>
      </c>
      <c r="B3141" s="80" t="s">
        <v>1499</v>
      </c>
      <c r="C3141" s="88" t="s">
        <v>718</v>
      </c>
    </row>
    <row r="3142" spans="1:3" ht="15">
      <c r="A3142" s="81" t="s">
        <v>333</v>
      </c>
      <c r="B3142" s="80" t="s">
        <v>1500</v>
      </c>
      <c r="C3142" s="88" t="s">
        <v>718</v>
      </c>
    </row>
    <row r="3143" spans="1:3" ht="15">
      <c r="A3143" s="81" t="s">
        <v>333</v>
      </c>
      <c r="B3143" s="80" t="s">
        <v>1501</v>
      </c>
      <c r="C3143" s="88" t="s">
        <v>718</v>
      </c>
    </row>
    <row r="3144" spans="1:3" ht="15">
      <c r="A3144" s="81" t="s">
        <v>333</v>
      </c>
      <c r="B3144" s="80" t="s">
        <v>1502</v>
      </c>
      <c r="C3144" s="88" t="s">
        <v>718</v>
      </c>
    </row>
    <row r="3145" spans="1:3" ht="15">
      <c r="A3145" s="81" t="s">
        <v>333</v>
      </c>
      <c r="B3145" s="80" t="s">
        <v>1573</v>
      </c>
      <c r="C3145" s="88" t="s">
        <v>718</v>
      </c>
    </row>
    <row r="3146" spans="1:3" ht="15">
      <c r="A3146" s="81" t="s">
        <v>333</v>
      </c>
      <c r="B3146" s="80" t="s">
        <v>1574</v>
      </c>
      <c r="C3146" s="88" t="s">
        <v>718</v>
      </c>
    </row>
    <row r="3147" spans="1:3" ht="15">
      <c r="A3147" s="81" t="s">
        <v>333</v>
      </c>
      <c r="B3147" s="80" t="s">
        <v>1575</v>
      </c>
      <c r="C3147" s="88" t="s">
        <v>718</v>
      </c>
    </row>
    <row r="3148" spans="1:3" ht="15">
      <c r="A3148" s="81" t="s">
        <v>333</v>
      </c>
      <c r="B3148" s="80" t="s">
        <v>1504</v>
      </c>
      <c r="C3148" s="88" t="s">
        <v>718</v>
      </c>
    </row>
    <row r="3149" spans="1:3" ht="15">
      <c r="A3149" s="81" t="s">
        <v>333</v>
      </c>
      <c r="B3149" s="80" t="s">
        <v>1576</v>
      </c>
      <c r="C3149" s="88" t="s">
        <v>718</v>
      </c>
    </row>
    <row r="3150" spans="1:3" ht="15">
      <c r="A3150" s="81" t="s">
        <v>333</v>
      </c>
      <c r="B3150" s="80" t="s">
        <v>1577</v>
      </c>
      <c r="C3150" s="88" t="s">
        <v>718</v>
      </c>
    </row>
    <row r="3151" spans="1:3" ht="15">
      <c r="A3151" s="81" t="s">
        <v>333</v>
      </c>
      <c r="B3151" s="80" t="s">
        <v>1578</v>
      </c>
      <c r="C3151" s="88" t="s">
        <v>718</v>
      </c>
    </row>
    <row r="3152" spans="1:3" ht="15">
      <c r="A3152" s="81" t="s">
        <v>333</v>
      </c>
      <c r="B3152" s="80" t="s">
        <v>1579</v>
      </c>
      <c r="C3152" s="88" t="s">
        <v>718</v>
      </c>
    </row>
    <row r="3153" spans="1:3" ht="15">
      <c r="A3153" s="81" t="s">
        <v>333</v>
      </c>
      <c r="B3153" s="80" t="s">
        <v>1580</v>
      </c>
      <c r="C3153" s="88" t="s">
        <v>718</v>
      </c>
    </row>
    <row r="3154" spans="1:3" ht="15">
      <c r="A3154" s="81" t="s">
        <v>333</v>
      </c>
      <c r="B3154" s="80" t="s">
        <v>1581</v>
      </c>
      <c r="C3154" s="88" t="s">
        <v>718</v>
      </c>
    </row>
    <row r="3155" spans="1:3" ht="15">
      <c r="A3155" s="81" t="s">
        <v>333</v>
      </c>
      <c r="B3155" s="80" t="s">
        <v>1582</v>
      </c>
      <c r="C3155" s="88" t="s">
        <v>718</v>
      </c>
    </row>
    <row r="3156" spans="1:3" ht="15">
      <c r="A3156" s="81" t="s">
        <v>333</v>
      </c>
      <c r="B3156" s="80" t="s">
        <v>1583</v>
      </c>
      <c r="C3156" s="88" t="s">
        <v>718</v>
      </c>
    </row>
    <row r="3157" spans="1:3" ht="15">
      <c r="A3157" s="81" t="s">
        <v>333</v>
      </c>
      <c r="B3157" s="80" t="s">
        <v>1584</v>
      </c>
      <c r="C3157" s="88" t="s">
        <v>718</v>
      </c>
    </row>
    <row r="3158" spans="1:3" ht="15">
      <c r="A3158" s="81" t="s">
        <v>333</v>
      </c>
      <c r="B3158" s="80" t="s">
        <v>1585</v>
      </c>
      <c r="C3158" s="88" t="s">
        <v>718</v>
      </c>
    </row>
    <row r="3159" spans="1:3" ht="15">
      <c r="A3159" s="81" t="s">
        <v>333</v>
      </c>
      <c r="B3159" s="80" t="s">
        <v>1586</v>
      </c>
      <c r="C3159" s="88" t="s">
        <v>718</v>
      </c>
    </row>
    <row r="3160" spans="1:3" ht="15">
      <c r="A3160" s="81" t="s">
        <v>333</v>
      </c>
      <c r="B3160" s="80" t="s">
        <v>1492</v>
      </c>
      <c r="C3160" s="88" t="s">
        <v>718</v>
      </c>
    </row>
    <row r="3161" spans="1:3" ht="15">
      <c r="A3161" s="81" t="s">
        <v>333</v>
      </c>
      <c r="B3161" s="80" t="s">
        <v>1587</v>
      </c>
      <c r="C3161" s="88" t="s">
        <v>718</v>
      </c>
    </row>
    <row r="3162" spans="1:3" ht="15">
      <c r="A3162" s="81" t="s">
        <v>333</v>
      </c>
      <c r="B3162" s="80" t="s">
        <v>1588</v>
      </c>
      <c r="C3162" s="88" t="s">
        <v>718</v>
      </c>
    </row>
    <row r="3163" spans="1:3" ht="15">
      <c r="A3163" s="81" t="s">
        <v>333</v>
      </c>
      <c r="B3163" s="80" t="s">
        <v>1512</v>
      </c>
      <c r="C3163" s="88" t="s">
        <v>718</v>
      </c>
    </row>
    <row r="3164" spans="1:3" ht="15">
      <c r="A3164" s="81" t="s">
        <v>333</v>
      </c>
      <c r="B3164" s="80" t="s">
        <v>1513</v>
      </c>
      <c r="C3164" s="88" t="s">
        <v>718</v>
      </c>
    </row>
    <row r="3165" spans="1:3" ht="15">
      <c r="A3165" s="81" t="s">
        <v>333</v>
      </c>
      <c r="B3165" s="80" t="s">
        <v>1589</v>
      </c>
      <c r="C3165" s="88" t="s">
        <v>718</v>
      </c>
    </row>
    <row r="3166" spans="1:3" ht="15">
      <c r="A3166" s="81" t="s">
        <v>333</v>
      </c>
      <c r="B3166" s="80" t="s">
        <v>1590</v>
      </c>
      <c r="C3166" s="88" t="s">
        <v>718</v>
      </c>
    </row>
    <row r="3167" spans="1:3" ht="15">
      <c r="A3167" s="81" t="s">
        <v>333</v>
      </c>
      <c r="B3167" s="80" t="s">
        <v>1514</v>
      </c>
      <c r="C3167" s="88" t="s">
        <v>718</v>
      </c>
    </row>
    <row r="3168" spans="1:3" ht="15">
      <c r="A3168" s="81" t="s">
        <v>333</v>
      </c>
      <c r="B3168" s="80" t="s">
        <v>1515</v>
      </c>
      <c r="C3168" s="88" t="s">
        <v>718</v>
      </c>
    </row>
    <row r="3169" spans="1:3" ht="15">
      <c r="A3169" s="81" t="s">
        <v>332</v>
      </c>
      <c r="B3169" s="80" t="s">
        <v>1568</v>
      </c>
      <c r="C3169" s="88" t="s">
        <v>717</v>
      </c>
    </row>
    <row r="3170" spans="1:3" ht="15">
      <c r="A3170" s="81" t="s">
        <v>332</v>
      </c>
      <c r="B3170" s="80" t="s">
        <v>1569</v>
      </c>
      <c r="C3170" s="88" t="s">
        <v>717</v>
      </c>
    </row>
    <row r="3171" spans="1:3" ht="15">
      <c r="A3171" s="81" t="s">
        <v>332</v>
      </c>
      <c r="B3171" s="80" t="s">
        <v>1498</v>
      </c>
      <c r="C3171" s="88" t="s">
        <v>717</v>
      </c>
    </row>
    <row r="3172" spans="1:3" ht="15">
      <c r="A3172" s="81" t="s">
        <v>332</v>
      </c>
      <c r="B3172" s="80" t="s">
        <v>1570</v>
      </c>
      <c r="C3172" s="88" t="s">
        <v>717</v>
      </c>
    </row>
    <row r="3173" spans="1:3" ht="15">
      <c r="A3173" s="81" t="s">
        <v>332</v>
      </c>
      <c r="B3173" s="80" t="s">
        <v>1571</v>
      </c>
      <c r="C3173" s="88" t="s">
        <v>717</v>
      </c>
    </row>
    <row r="3174" spans="1:3" ht="15">
      <c r="A3174" s="81" t="s">
        <v>332</v>
      </c>
      <c r="B3174" s="80" t="s">
        <v>1572</v>
      </c>
      <c r="C3174" s="88" t="s">
        <v>717</v>
      </c>
    </row>
    <row r="3175" spans="1:3" ht="15">
      <c r="A3175" s="81" t="s">
        <v>332</v>
      </c>
      <c r="B3175" s="80">
        <v>21</v>
      </c>
      <c r="C3175" s="88" t="s">
        <v>717</v>
      </c>
    </row>
    <row r="3176" spans="1:3" ht="15">
      <c r="A3176" s="81" t="s">
        <v>332</v>
      </c>
      <c r="B3176" s="80" t="s">
        <v>1491</v>
      </c>
      <c r="C3176" s="88" t="s">
        <v>717</v>
      </c>
    </row>
    <row r="3177" spans="1:3" ht="15">
      <c r="A3177" s="81" t="s">
        <v>332</v>
      </c>
      <c r="B3177" s="80" t="s">
        <v>1499</v>
      </c>
      <c r="C3177" s="88" t="s">
        <v>717</v>
      </c>
    </row>
    <row r="3178" spans="1:3" ht="15">
      <c r="A3178" s="81" t="s">
        <v>332</v>
      </c>
      <c r="B3178" s="80" t="s">
        <v>1500</v>
      </c>
      <c r="C3178" s="88" t="s">
        <v>717</v>
      </c>
    </row>
    <row r="3179" spans="1:3" ht="15">
      <c r="A3179" s="81" t="s">
        <v>332</v>
      </c>
      <c r="B3179" s="80" t="s">
        <v>1501</v>
      </c>
      <c r="C3179" s="88" t="s">
        <v>717</v>
      </c>
    </row>
    <row r="3180" spans="1:3" ht="15">
      <c r="A3180" s="81" t="s">
        <v>332</v>
      </c>
      <c r="B3180" s="80" t="s">
        <v>1502</v>
      </c>
      <c r="C3180" s="88" t="s">
        <v>717</v>
      </c>
    </row>
    <row r="3181" spans="1:3" ht="15">
      <c r="A3181" s="81" t="s">
        <v>332</v>
      </c>
      <c r="B3181" s="80" t="s">
        <v>1573</v>
      </c>
      <c r="C3181" s="88" t="s">
        <v>717</v>
      </c>
    </row>
    <row r="3182" spans="1:3" ht="15">
      <c r="A3182" s="81" t="s">
        <v>332</v>
      </c>
      <c r="B3182" s="80" t="s">
        <v>1574</v>
      </c>
      <c r="C3182" s="88" t="s">
        <v>717</v>
      </c>
    </row>
    <row r="3183" spans="1:3" ht="15">
      <c r="A3183" s="81" t="s">
        <v>332</v>
      </c>
      <c r="B3183" s="80" t="s">
        <v>1575</v>
      </c>
      <c r="C3183" s="88" t="s">
        <v>717</v>
      </c>
    </row>
    <row r="3184" spans="1:3" ht="15">
      <c r="A3184" s="81" t="s">
        <v>332</v>
      </c>
      <c r="B3184" s="80" t="s">
        <v>1504</v>
      </c>
      <c r="C3184" s="88" t="s">
        <v>717</v>
      </c>
    </row>
    <row r="3185" spans="1:3" ht="15">
      <c r="A3185" s="81" t="s">
        <v>332</v>
      </c>
      <c r="B3185" s="80" t="s">
        <v>1576</v>
      </c>
      <c r="C3185" s="88" t="s">
        <v>717</v>
      </c>
    </row>
    <row r="3186" spans="1:3" ht="15">
      <c r="A3186" s="81" t="s">
        <v>332</v>
      </c>
      <c r="B3186" s="80" t="s">
        <v>1577</v>
      </c>
      <c r="C3186" s="88" t="s">
        <v>717</v>
      </c>
    </row>
    <row r="3187" spans="1:3" ht="15">
      <c r="A3187" s="81" t="s">
        <v>332</v>
      </c>
      <c r="B3187" s="80" t="s">
        <v>1578</v>
      </c>
      <c r="C3187" s="88" t="s">
        <v>717</v>
      </c>
    </row>
    <row r="3188" spans="1:3" ht="15">
      <c r="A3188" s="81" t="s">
        <v>332</v>
      </c>
      <c r="B3188" s="80" t="s">
        <v>1579</v>
      </c>
      <c r="C3188" s="88" t="s">
        <v>717</v>
      </c>
    </row>
    <row r="3189" spans="1:3" ht="15">
      <c r="A3189" s="81" t="s">
        <v>332</v>
      </c>
      <c r="B3189" s="80" t="s">
        <v>1580</v>
      </c>
      <c r="C3189" s="88" t="s">
        <v>717</v>
      </c>
    </row>
    <row r="3190" spans="1:3" ht="15">
      <c r="A3190" s="81" t="s">
        <v>332</v>
      </c>
      <c r="B3190" s="80" t="s">
        <v>1581</v>
      </c>
      <c r="C3190" s="88" t="s">
        <v>717</v>
      </c>
    </row>
    <row r="3191" spans="1:3" ht="15">
      <c r="A3191" s="81" t="s">
        <v>332</v>
      </c>
      <c r="B3191" s="80" t="s">
        <v>1582</v>
      </c>
      <c r="C3191" s="88" t="s">
        <v>717</v>
      </c>
    </row>
    <row r="3192" spans="1:3" ht="15">
      <c r="A3192" s="81" t="s">
        <v>332</v>
      </c>
      <c r="B3192" s="80" t="s">
        <v>1583</v>
      </c>
      <c r="C3192" s="88" t="s">
        <v>717</v>
      </c>
    </row>
    <row r="3193" spans="1:3" ht="15">
      <c r="A3193" s="81" t="s">
        <v>332</v>
      </c>
      <c r="B3193" s="80" t="s">
        <v>1584</v>
      </c>
      <c r="C3193" s="88" t="s">
        <v>717</v>
      </c>
    </row>
    <row r="3194" spans="1:3" ht="15">
      <c r="A3194" s="81" t="s">
        <v>332</v>
      </c>
      <c r="B3194" s="80" t="s">
        <v>1585</v>
      </c>
      <c r="C3194" s="88" t="s">
        <v>717</v>
      </c>
    </row>
    <row r="3195" spans="1:3" ht="15">
      <c r="A3195" s="81" t="s">
        <v>332</v>
      </c>
      <c r="B3195" s="80" t="s">
        <v>1586</v>
      </c>
      <c r="C3195" s="88" t="s">
        <v>717</v>
      </c>
    </row>
    <row r="3196" spans="1:3" ht="15">
      <c r="A3196" s="81" t="s">
        <v>332</v>
      </c>
      <c r="B3196" s="80" t="s">
        <v>1492</v>
      </c>
      <c r="C3196" s="88" t="s">
        <v>717</v>
      </c>
    </row>
    <row r="3197" spans="1:3" ht="15">
      <c r="A3197" s="81" t="s">
        <v>332</v>
      </c>
      <c r="B3197" s="80" t="s">
        <v>1587</v>
      </c>
      <c r="C3197" s="88" t="s">
        <v>717</v>
      </c>
    </row>
    <row r="3198" spans="1:3" ht="15">
      <c r="A3198" s="81" t="s">
        <v>332</v>
      </c>
      <c r="B3198" s="80" t="s">
        <v>1588</v>
      </c>
      <c r="C3198" s="88" t="s">
        <v>717</v>
      </c>
    </row>
    <row r="3199" spans="1:3" ht="15">
      <c r="A3199" s="81" t="s">
        <v>332</v>
      </c>
      <c r="B3199" s="80" t="s">
        <v>1512</v>
      </c>
      <c r="C3199" s="88" t="s">
        <v>717</v>
      </c>
    </row>
    <row r="3200" spans="1:3" ht="15">
      <c r="A3200" s="81" t="s">
        <v>332</v>
      </c>
      <c r="B3200" s="80" t="s">
        <v>1513</v>
      </c>
      <c r="C3200" s="88" t="s">
        <v>717</v>
      </c>
    </row>
    <row r="3201" spans="1:3" ht="15">
      <c r="A3201" s="81" t="s">
        <v>332</v>
      </c>
      <c r="B3201" s="80" t="s">
        <v>1589</v>
      </c>
      <c r="C3201" s="88" t="s">
        <v>717</v>
      </c>
    </row>
    <row r="3202" spans="1:3" ht="15">
      <c r="A3202" s="81" t="s">
        <v>332</v>
      </c>
      <c r="B3202" s="80" t="s">
        <v>1590</v>
      </c>
      <c r="C3202" s="88" t="s">
        <v>717</v>
      </c>
    </row>
    <row r="3203" spans="1:3" ht="15">
      <c r="A3203" s="81" t="s">
        <v>332</v>
      </c>
      <c r="B3203" s="80" t="s">
        <v>1514</v>
      </c>
      <c r="C3203" s="88" t="s">
        <v>717</v>
      </c>
    </row>
    <row r="3204" spans="1:3" ht="15">
      <c r="A3204" s="81" t="s">
        <v>332</v>
      </c>
      <c r="B3204" s="80" t="s">
        <v>1515</v>
      </c>
      <c r="C3204" s="88" t="s">
        <v>717</v>
      </c>
    </row>
    <row r="3205" spans="1:3" ht="15">
      <c r="A3205" s="81" t="s">
        <v>331</v>
      </c>
      <c r="B3205" s="80" t="s">
        <v>1568</v>
      </c>
      <c r="C3205" s="88" t="s">
        <v>716</v>
      </c>
    </row>
    <row r="3206" spans="1:3" ht="15">
      <c r="A3206" s="81" t="s">
        <v>331</v>
      </c>
      <c r="B3206" s="80" t="s">
        <v>1569</v>
      </c>
      <c r="C3206" s="88" t="s">
        <v>716</v>
      </c>
    </row>
    <row r="3207" spans="1:3" ht="15">
      <c r="A3207" s="81" t="s">
        <v>331</v>
      </c>
      <c r="B3207" s="80" t="s">
        <v>1498</v>
      </c>
      <c r="C3207" s="88" t="s">
        <v>716</v>
      </c>
    </row>
    <row r="3208" spans="1:3" ht="15">
      <c r="A3208" s="81" t="s">
        <v>331</v>
      </c>
      <c r="B3208" s="80" t="s">
        <v>1570</v>
      </c>
      <c r="C3208" s="88" t="s">
        <v>716</v>
      </c>
    </row>
    <row r="3209" spans="1:3" ht="15">
      <c r="A3209" s="81" t="s">
        <v>331</v>
      </c>
      <c r="B3209" s="80" t="s">
        <v>1571</v>
      </c>
      <c r="C3209" s="88" t="s">
        <v>716</v>
      </c>
    </row>
    <row r="3210" spans="1:3" ht="15">
      <c r="A3210" s="81" t="s">
        <v>331</v>
      </c>
      <c r="B3210" s="80" t="s">
        <v>1572</v>
      </c>
      <c r="C3210" s="88" t="s">
        <v>716</v>
      </c>
    </row>
    <row r="3211" spans="1:3" ht="15">
      <c r="A3211" s="81" t="s">
        <v>331</v>
      </c>
      <c r="B3211" s="80">
        <v>21</v>
      </c>
      <c r="C3211" s="88" t="s">
        <v>716</v>
      </c>
    </row>
    <row r="3212" spans="1:3" ht="15">
      <c r="A3212" s="81" t="s">
        <v>331</v>
      </c>
      <c r="B3212" s="80" t="s">
        <v>1491</v>
      </c>
      <c r="C3212" s="88" t="s">
        <v>716</v>
      </c>
    </row>
    <row r="3213" spans="1:3" ht="15">
      <c r="A3213" s="81" t="s">
        <v>331</v>
      </c>
      <c r="B3213" s="80" t="s">
        <v>1499</v>
      </c>
      <c r="C3213" s="88" t="s">
        <v>716</v>
      </c>
    </row>
    <row r="3214" spans="1:3" ht="15">
      <c r="A3214" s="81" t="s">
        <v>331</v>
      </c>
      <c r="B3214" s="80" t="s">
        <v>1500</v>
      </c>
      <c r="C3214" s="88" t="s">
        <v>716</v>
      </c>
    </row>
    <row r="3215" spans="1:3" ht="15">
      <c r="A3215" s="81" t="s">
        <v>331</v>
      </c>
      <c r="B3215" s="80" t="s">
        <v>1501</v>
      </c>
      <c r="C3215" s="88" t="s">
        <v>716</v>
      </c>
    </row>
    <row r="3216" spans="1:3" ht="15">
      <c r="A3216" s="81" t="s">
        <v>331</v>
      </c>
      <c r="B3216" s="80" t="s">
        <v>1502</v>
      </c>
      <c r="C3216" s="88" t="s">
        <v>716</v>
      </c>
    </row>
    <row r="3217" spans="1:3" ht="15">
      <c r="A3217" s="81" t="s">
        <v>331</v>
      </c>
      <c r="B3217" s="80" t="s">
        <v>1573</v>
      </c>
      <c r="C3217" s="88" t="s">
        <v>716</v>
      </c>
    </row>
    <row r="3218" spans="1:3" ht="15">
      <c r="A3218" s="81" t="s">
        <v>331</v>
      </c>
      <c r="B3218" s="80" t="s">
        <v>1574</v>
      </c>
      <c r="C3218" s="88" t="s">
        <v>716</v>
      </c>
    </row>
    <row r="3219" spans="1:3" ht="15">
      <c r="A3219" s="81" t="s">
        <v>331</v>
      </c>
      <c r="B3219" s="80" t="s">
        <v>1575</v>
      </c>
      <c r="C3219" s="88" t="s">
        <v>716</v>
      </c>
    </row>
    <row r="3220" spans="1:3" ht="15">
      <c r="A3220" s="81" t="s">
        <v>331</v>
      </c>
      <c r="B3220" s="80" t="s">
        <v>1504</v>
      </c>
      <c r="C3220" s="88" t="s">
        <v>716</v>
      </c>
    </row>
    <row r="3221" spans="1:3" ht="15">
      <c r="A3221" s="81" t="s">
        <v>331</v>
      </c>
      <c r="B3221" s="80" t="s">
        <v>1576</v>
      </c>
      <c r="C3221" s="88" t="s">
        <v>716</v>
      </c>
    </row>
    <row r="3222" spans="1:3" ht="15">
      <c r="A3222" s="81" t="s">
        <v>331</v>
      </c>
      <c r="B3222" s="80" t="s">
        <v>1577</v>
      </c>
      <c r="C3222" s="88" t="s">
        <v>716</v>
      </c>
    </row>
    <row r="3223" spans="1:3" ht="15">
      <c r="A3223" s="81" t="s">
        <v>331</v>
      </c>
      <c r="B3223" s="80" t="s">
        <v>1578</v>
      </c>
      <c r="C3223" s="88" t="s">
        <v>716</v>
      </c>
    </row>
    <row r="3224" spans="1:3" ht="15">
      <c r="A3224" s="81" t="s">
        <v>331</v>
      </c>
      <c r="B3224" s="80" t="s">
        <v>1579</v>
      </c>
      <c r="C3224" s="88" t="s">
        <v>716</v>
      </c>
    </row>
    <row r="3225" spans="1:3" ht="15">
      <c r="A3225" s="81" t="s">
        <v>331</v>
      </c>
      <c r="B3225" s="80" t="s">
        <v>1580</v>
      </c>
      <c r="C3225" s="88" t="s">
        <v>716</v>
      </c>
    </row>
    <row r="3226" spans="1:3" ht="15">
      <c r="A3226" s="81" t="s">
        <v>331</v>
      </c>
      <c r="B3226" s="80" t="s">
        <v>1581</v>
      </c>
      <c r="C3226" s="88" t="s">
        <v>716</v>
      </c>
    </row>
    <row r="3227" spans="1:3" ht="15">
      <c r="A3227" s="81" t="s">
        <v>331</v>
      </c>
      <c r="B3227" s="80" t="s">
        <v>1582</v>
      </c>
      <c r="C3227" s="88" t="s">
        <v>716</v>
      </c>
    </row>
    <row r="3228" spans="1:3" ht="15">
      <c r="A3228" s="81" t="s">
        <v>331</v>
      </c>
      <c r="B3228" s="80" t="s">
        <v>1583</v>
      </c>
      <c r="C3228" s="88" t="s">
        <v>716</v>
      </c>
    </row>
    <row r="3229" spans="1:3" ht="15">
      <c r="A3229" s="81" t="s">
        <v>331</v>
      </c>
      <c r="B3229" s="80" t="s">
        <v>1584</v>
      </c>
      <c r="C3229" s="88" t="s">
        <v>716</v>
      </c>
    </row>
    <row r="3230" spans="1:3" ht="15">
      <c r="A3230" s="81" t="s">
        <v>331</v>
      </c>
      <c r="B3230" s="80" t="s">
        <v>1585</v>
      </c>
      <c r="C3230" s="88" t="s">
        <v>716</v>
      </c>
    </row>
    <row r="3231" spans="1:3" ht="15">
      <c r="A3231" s="81" t="s">
        <v>331</v>
      </c>
      <c r="B3231" s="80" t="s">
        <v>1586</v>
      </c>
      <c r="C3231" s="88" t="s">
        <v>716</v>
      </c>
    </row>
    <row r="3232" spans="1:3" ht="15">
      <c r="A3232" s="81" t="s">
        <v>331</v>
      </c>
      <c r="B3232" s="80" t="s">
        <v>1492</v>
      </c>
      <c r="C3232" s="88" t="s">
        <v>716</v>
      </c>
    </row>
    <row r="3233" spans="1:3" ht="15">
      <c r="A3233" s="81" t="s">
        <v>331</v>
      </c>
      <c r="B3233" s="80" t="s">
        <v>1587</v>
      </c>
      <c r="C3233" s="88" t="s">
        <v>716</v>
      </c>
    </row>
    <row r="3234" spans="1:3" ht="15">
      <c r="A3234" s="81" t="s">
        <v>331</v>
      </c>
      <c r="B3234" s="80" t="s">
        <v>1588</v>
      </c>
      <c r="C3234" s="88" t="s">
        <v>716</v>
      </c>
    </row>
    <row r="3235" spans="1:3" ht="15">
      <c r="A3235" s="81" t="s">
        <v>331</v>
      </c>
      <c r="B3235" s="80" t="s">
        <v>1512</v>
      </c>
      <c r="C3235" s="88" t="s">
        <v>716</v>
      </c>
    </row>
    <row r="3236" spans="1:3" ht="15">
      <c r="A3236" s="81" t="s">
        <v>331</v>
      </c>
      <c r="B3236" s="80" t="s">
        <v>1513</v>
      </c>
      <c r="C3236" s="88" t="s">
        <v>716</v>
      </c>
    </row>
    <row r="3237" spans="1:3" ht="15">
      <c r="A3237" s="81" t="s">
        <v>331</v>
      </c>
      <c r="B3237" s="80" t="s">
        <v>1589</v>
      </c>
      <c r="C3237" s="88" t="s">
        <v>716</v>
      </c>
    </row>
    <row r="3238" spans="1:3" ht="15">
      <c r="A3238" s="81" t="s">
        <v>331</v>
      </c>
      <c r="B3238" s="80" t="s">
        <v>1590</v>
      </c>
      <c r="C3238" s="88" t="s">
        <v>716</v>
      </c>
    </row>
    <row r="3239" spans="1:3" ht="15">
      <c r="A3239" s="81" t="s">
        <v>331</v>
      </c>
      <c r="B3239" s="80" t="s">
        <v>1514</v>
      </c>
      <c r="C3239" s="88" t="s">
        <v>716</v>
      </c>
    </row>
    <row r="3240" spans="1:3" ht="15">
      <c r="A3240" s="81" t="s">
        <v>331</v>
      </c>
      <c r="B3240" s="80" t="s">
        <v>1515</v>
      </c>
      <c r="C3240" s="88" t="s">
        <v>716</v>
      </c>
    </row>
    <row r="3241" spans="1:3" ht="15">
      <c r="A3241" s="81" t="s">
        <v>330</v>
      </c>
      <c r="B3241" s="80" t="s">
        <v>1568</v>
      </c>
      <c r="C3241" s="88" t="s">
        <v>715</v>
      </c>
    </row>
    <row r="3242" spans="1:3" ht="15">
      <c r="A3242" s="81" t="s">
        <v>330</v>
      </c>
      <c r="B3242" s="80" t="s">
        <v>1569</v>
      </c>
      <c r="C3242" s="88" t="s">
        <v>715</v>
      </c>
    </row>
    <row r="3243" spans="1:3" ht="15">
      <c r="A3243" s="81" t="s">
        <v>330</v>
      </c>
      <c r="B3243" s="80" t="s">
        <v>1498</v>
      </c>
      <c r="C3243" s="88" t="s">
        <v>715</v>
      </c>
    </row>
    <row r="3244" spans="1:3" ht="15">
      <c r="A3244" s="81" t="s">
        <v>330</v>
      </c>
      <c r="B3244" s="80" t="s">
        <v>1570</v>
      </c>
      <c r="C3244" s="88" t="s">
        <v>715</v>
      </c>
    </row>
    <row r="3245" spans="1:3" ht="15">
      <c r="A3245" s="81" t="s">
        <v>330</v>
      </c>
      <c r="B3245" s="80" t="s">
        <v>1571</v>
      </c>
      <c r="C3245" s="88" t="s">
        <v>715</v>
      </c>
    </row>
    <row r="3246" spans="1:3" ht="15">
      <c r="A3246" s="81" t="s">
        <v>330</v>
      </c>
      <c r="B3246" s="80" t="s">
        <v>1572</v>
      </c>
      <c r="C3246" s="88" t="s">
        <v>715</v>
      </c>
    </row>
    <row r="3247" spans="1:3" ht="15">
      <c r="A3247" s="81" t="s">
        <v>330</v>
      </c>
      <c r="B3247" s="80">
        <v>21</v>
      </c>
      <c r="C3247" s="88" t="s">
        <v>715</v>
      </c>
    </row>
    <row r="3248" spans="1:3" ht="15">
      <c r="A3248" s="81" t="s">
        <v>330</v>
      </c>
      <c r="B3248" s="80" t="s">
        <v>1491</v>
      </c>
      <c r="C3248" s="88" t="s">
        <v>715</v>
      </c>
    </row>
    <row r="3249" spans="1:3" ht="15">
      <c r="A3249" s="81" t="s">
        <v>330</v>
      </c>
      <c r="B3249" s="80" t="s">
        <v>1499</v>
      </c>
      <c r="C3249" s="88" t="s">
        <v>715</v>
      </c>
    </row>
    <row r="3250" spans="1:3" ht="15">
      <c r="A3250" s="81" t="s">
        <v>330</v>
      </c>
      <c r="B3250" s="80" t="s">
        <v>1500</v>
      </c>
      <c r="C3250" s="88" t="s">
        <v>715</v>
      </c>
    </row>
    <row r="3251" spans="1:3" ht="15">
      <c r="A3251" s="81" t="s">
        <v>330</v>
      </c>
      <c r="B3251" s="80" t="s">
        <v>1501</v>
      </c>
      <c r="C3251" s="88" t="s">
        <v>715</v>
      </c>
    </row>
    <row r="3252" spans="1:3" ht="15">
      <c r="A3252" s="81" t="s">
        <v>330</v>
      </c>
      <c r="B3252" s="80" t="s">
        <v>1502</v>
      </c>
      <c r="C3252" s="88" t="s">
        <v>715</v>
      </c>
    </row>
    <row r="3253" spans="1:3" ht="15">
      <c r="A3253" s="81" t="s">
        <v>330</v>
      </c>
      <c r="B3253" s="80" t="s">
        <v>1573</v>
      </c>
      <c r="C3253" s="88" t="s">
        <v>715</v>
      </c>
    </row>
    <row r="3254" spans="1:3" ht="15">
      <c r="A3254" s="81" t="s">
        <v>330</v>
      </c>
      <c r="B3254" s="80" t="s">
        <v>1574</v>
      </c>
      <c r="C3254" s="88" t="s">
        <v>715</v>
      </c>
    </row>
    <row r="3255" spans="1:3" ht="15">
      <c r="A3255" s="81" t="s">
        <v>330</v>
      </c>
      <c r="B3255" s="80" t="s">
        <v>1575</v>
      </c>
      <c r="C3255" s="88" t="s">
        <v>715</v>
      </c>
    </row>
    <row r="3256" spans="1:3" ht="15">
      <c r="A3256" s="81" t="s">
        <v>330</v>
      </c>
      <c r="B3256" s="80" t="s">
        <v>1504</v>
      </c>
      <c r="C3256" s="88" t="s">
        <v>715</v>
      </c>
    </row>
    <row r="3257" spans="1:3" ht="15">
      <c r="A3257" s="81" t="s">
        <v>330</v>
      </c>
      <c r="B3257" s="80" t="s">
        <v>1576</v>
      </c>
      <c r="C3257" s="88" t="s">
        <v>715</v>
      </c>
    </row>
    <row r="3258" spans="1:3" ht="15">
      <c r="A3258" s="81" t="s">
        <v>330</v>
      </c>
      <c r="B3258" s="80" t="s">
        <v>1577</v>
      </c>
      <c r="C3258" s="88" t="s">
        <v>715</v>
      </c>
    </row>
    <row r="3259" spans="1:3" ht="15">
      <c r="A3259" s="81" t="s">
        <v>330</v>
      </c>
      <c r="B3259" s="80" t="s">
        <v>1578</v>
      </c>
      <c r="C3259" s="88" t="s">
        <v>715</v>
      </c>
    </row>
    <row r="3260" spans="1:3" ht="15">
      <c r="A3260" s="81" t="s">
        <v>330</v>
      </c>
      <c r="B3260" s="80" t="s">
        <v>1579</v>
      </c>
      <c r="C3260" s="88" t="s">
        <v>715</v>
      </c>
    </row>
    <row r="3261" spans="1:3" ht="15">
      <c r="A3261" s="81" t="s">
        <v>330</v>
      </c>
      <c r="B3261" s="80" t="s">
        <v>1580</v>
      </c>
      <c r="C3261" s="88" t="s">
        <v>715</v>
      </c>
    </row>
    <row r="3262" spans="1:3" ht="15">
      <c r="A3262" s="81" t="s">
        <v>330</v>
      </c>
      <c r="B3262" s="80" t="s">
        <v>1581</v>
      </c>
      <c r="C3262" s="88" t="s">
        <v>715</v>
      </c>
    </row>
    <row r="3263" spans="1:3" ht="15">
      <c r="A3263" s="81" t="s">
        <v>330</v>
      </c>
      <c r="B3263" s="80" t="s">
        <v>1582</v>
      </c>
      <c r="C3263" s="88" t="s">
        <v>715</v>
      </c>
    </row>
    <row r="3264" spans="1:3" ht="15">
      <c r="A3264" s="81" t="s">
        <v>330</v>
      </c>
      <c r="B3264" s="80" t="s">
        <v>1583</v>
      </c>
      <c r="C3264" s="88" t="s">
        <v>715</v>
      </c>
    </row>
    <row r="3265" spans="1:3" ht="15">
      <c r="A3265" s="81" t="s">
        <v>330</v>
      </c>
      <c r="B3265" s="80" t="s">
        <v>1584</v>
      </c>
      <c r="C3265" s="88" t="s">
        <v>715</v>
      </c>
    </row>
    <row r="3266" spans="1:3" ht="15">
      <c r="A3266" s="81" t="s">
        <v>330</v>
      </c>
      <c r="B3266" s="80" t="s">
        <v>1585</v>
      </c>
      <c r="C3266" s="88" t="s">
        <v>715</v>
      </c>
    </row>
    <row r="3267" spans="1:3" ht="15">
      <c r="A3267" s="81" t="s">
        <v>330</v>
      </c>
      <c r="B3267" s="80" t="s">
        <v>1586</v>
      </c>
      <c r="C3267" s="88" t="s">
        <v>715</v>
      </c>
    </row>
    <row r="3268" spans="1:3" ht="15">
      <c r="A3268" s="81" t="s">
        <v>330</v>
      </c>
      <c r="B3268" s="80" t="s">
        <v>1492</v>
      </c>
      <c r="C3268" s="88" t="s">
        <v>715</v>
      </c>
    </row>
    <row r="3269" spans="1:3" ht="15">
      <c r="A3269" s="81" t="s">
        <v>330</v>
      </c>
      <c r="B3269" s="80" t="s">
        <v>1587</v>
      </c>
      <c r="C3269" s="88" t="s">
        <v>715</v>
      </c>
    </row>
    <row r="3270" spans="1:3" ht="15">
      <c r="A3270" s="81" t="s">
        <v>330</v>
      </c>
      <c r="B3270" s="80" t="s">
        <v>1588</v>
      </c>
      <c r="C3270" s="88" t="s">
        <v>715</v>
      </c>
    </row>
    <row r="3271" spans="1:3" ht="15">
      <c r="A3271" s="81" t="s">
        <v>330</v>
      </c>
      <c r="B3271" s="80" t="s">
        <v>1512</v>
      </c>
      <c r="C3271" s="88" t="s">
        <v>715</v>
      </c>
    </row>
    <row r="3272" spans="1:3" ht="15">
      <c r="A3272" s="81" t="s">
        <v>330</v>
      </c>
      <c r="B3272" s="80" t="s">
        <v>1513</v>
      </c>
      <c r="C3272" s="88" t="s">
        <v>715</v>
      </c>
    </row>
    <row r="3273" spans="1:3" ht="15">
      <c r="A3273" s="81" t="s">
        <v>330</v>
      </c>
      <c r="B3273" s="80" t="s">
        <v>1589</v>
      </c>
      <c r="C3273" s="88" t="s">
        <v>715</v>
      </c>
    </row>
    <row r="3274" spans="1:3" ht="15">
      <c r="A3274" s="81" t="s">
        <v>330</v>
      </c>
      <c r="B3274" s="80" t="s">
        <v>1590</v>
      </c>
      <c r="C3274" s="88" t="s">
        <v>715</v>
      </c>
    </row>
    <row r="3275" spans="1:3" ht="15">
      <c r="A3275" s="81" t="s">
        <v>330</v>
      </c>
      <c r="B3275" s="80" t="s">
        <v>1514</v>
      </c>
      <c r="C3275" s="88" t="s">
        <v>715</v>
      </c>
    </row>
    <row r="3276" spans="1:3" ht="15">
      <c r="A3276" s="81" t="s">
        <v>330</v>
      </c>
      <c r="B3276" s="80" t="s">
        <v>1515</v>
      </c>
      <c r="C3276" s="88" t="s">
        <v>715</v>
      </c>
    </row>
    <row r="3277" spans="1:3" ht="15">
      <c r="A3277" s="81" t="s">
        <v>329</v>
      </c>
      <c r="B3277" s="80" t="s">
        <v>1568</v>
      </c>
      <c r="C3277" s="88" t="s">
        <v>714</v>
      </c>
    </row>
    <row r="3278" spans="1:3" ht="15">
      <c r="A3278" s="81" t="s">
        <v>329</v>
      </c>
      <c r="B3278" s="80" t="s">
        <v>1569</v>
      </c>
      <c r="C3278" s="88" t="s">
        <v>714</v>
      </c>
    </row>
    <row r="3279" spans="1:3" ht="15">
      <c r="A3279" s="81" t="s">
        <v>329</v>
      </c>
      <c r="B3279" s="80" t="s">
        <v>1498</v>
      </c>
      <c r="C3279" s="88" t="s">
        <v>714</v>
      </c>
    </row>
    <row r="3280" spans="1:3" ht="15">
      <c r="A3280" s="81" t="s">
        <v>329</v>
      </c>
      <c r="B3280" s="80" t="s">
        <v>1570</v>
      </c>
      <c r="C3280" s="88" t="s">
        <v>714</v>
      </c>
    </row>
    <row r="3281" spans="1:3" ht="15">
      <c r="A3281" s="81" t="s">
        <v>329</v>
      </c>
      <c r="B3281" s="80" t="s">
        <v>1571</v>
      </c>
      <c r="C3281" s="88" t="s">
        <v>714</v>
      </c>
    </row>
    <row r="3282" spans="1:3" ht="15">
      <c r="A3282" s="81" t="s">
        <v>329</v>
      </c>
      <c r="B3282" s="80" t="s">
        <v>1572</v>
      </c>
      <c r="C3282" s="88" t="s">
        <v>714</v>
      </c>
    </row>
    <row r="3283" spans="1:3" ht="15">
      <c r="A3283" s="81" t="s">
        <v>329</v>
      </c>
      <c r="B3283" s="80">
        <v>21</v>
      </c>
      <c r="C3283" s="88" t="s">
        <v>714</v>
      </c>
    </row>
    <row r="3284" spans="1:3" ht="15">
      <c r="A3284" s="81" t="s">
        <v>329</v>
      </c>
      <c r="B3284" s="80" t="s">
        <v>1491</v>
      </c>
      <c r="C3284" s="88" t="s">
        <v>714</v>
      </c>
    </row>
    <row r="3285" spans="1:3" ht="15">
      <c r="A3285" s="81" t="s">
        <v>329</v>
      </c>
      <c r="B3285" s="80" t="s">
        <v>1499</v>
      </c>
      <c r="C3285" s="88" t="s">
        <v>714</v>
      </c>
    </row>
    <row r="3286" spans="1:3" ht="15">
      <c r="A3286" s="81" t="s">
        <v>329</v>
      </c>
      <c r="B3286" s="80" t="s">
        <v>1500</v>
      </c>
      <c r="C3286" s="88" t="s">
        <v>714</v>
      </c>
    </row>
    <row r="3287" spans="1:3" ht="15">
      <c r="A3287" s="81" t="s">
        <v>329</v>
      </c>
      <c r="B3287" s="80" t="s">
        <v>1501</v>
      </c>
      <c r="C3287" s="88" t="s">
        <v>714</v>
      </c>
    </row>
    <row r="3288" spans="1:3" ht="15">
      <c r="A3288" s="81" t="s">
        <v>329</v>
      </c>
      <c r="B3288" s="80" t="s">
        <v>1502</v>
      </c>
      <c r="C3288" s="88" t="s">
        <v>714</v>
      </c>
    </row>
    <row r="3289" spans="1:3" ht="15">
      <c r="A3289" s="81" t="s">
        <v>329</v>
      </c>
      <c r="B3289" s="80" t="s">
        <v>1573</v>
      </c>
      <c r="C3289" s="88" t="s">
        <v>714</v>
      </c>
    </row>
    <row r="3290" spans="1:3" ht="15">
      <c r="A3290" s="81" t="s">
        <v>329</v>
      </c>
      <c r="B3290" s="80" t="s">
        <v>1574</v>
      </c>
      <c r="C3290" s="88" t="s">
        <v>714</v>
      </c>
    </row>
    <row r="3291" spans="1:3" ht="15">
      <c r="A3291" s="81" t="s">
        <v>329</v>
      </c>
      <c r="B3291" s="80" t="s">
        <v>1575</v>
      </c>
      <c r="C3291" s="88" t="s">
        <v>714</v>
      </c>
    </row>
    <row r="3292" spans="1:3" ht="15">
      <c r="A3292" s="81" t="s">
        <v>329</v>
      </c>
      <c r="B3292" s="80" t="s">
        <v>1504</v>
      </c>
      <c r="C3292" s="88" t="s">
        <v>714</v>
      </c>
    </row>
    <row r="3293" spans="1:3" ht="15">
      <c r="A3293" s="81" t="s">
        <v>329</v>
      </c>
      <c r="B3293" s="80" t="s">
        <v>1576</v>
      </c>
      <c r="C3293" s="88" t="s">
        <v>714</v>
      </c>
    </row>
    <row r="3294" spans="1:3" ht="15">
      <c r="A3294" s="81" t="s">
        <v>329</v>
      </c>
      <c r="B3294" s="80" t="s">
        <v>1577</v>
      </c>
      <c r="C3294" s="88" t="s">
        <v>714</v>
      </c>
    </row>
    <row r="3295" spans="1:3" ht="15">
      <c r="A3295" s="81" t="s">
        <v>329</v>
      </c>
      <c r="B3295" s="80" t="s">
        <v>1578</v>
      </c>
      <c r="C3295" s="88" t="s">
        <v>714</v>
      </c>
    </row>
    <row r="3296" spans="1:3" ht="15">
      <c r="A3296" s="81" t="s">
        <v>329</v>
      </c>
      <c r="B3296" s="80" t="s">
        <v>1579</v>
      </c>
      <c r="C3296" s="88" t="s">
        <v>714</v>
      </c>
    </row>
    <row r="3297" spans="1:3" ht="15">
      <c r="A3297" s="81" t="s">
        <v>329</v>
      </c>
      <c r="B3297" s="80" t="s">
        <v>1580</v>
      </c>
      <c r="C3297" s="88" t="s">
        <v>714</v>
      </c>
    </row>
    <row r="3298" spans="1:3" ht="15">
      <c r="A3298" s="81" t="s">
        <v>329</v>
      </c>
      <c r="B3298" s="80" t="s">
        <v>1581</v>
      </c>
      <c r="C3298" s="88" t="s">
        <v>714</v>
      </c>
    </row>
    <row r="3299" spans="1:3" ht="15">
      <c r="A3299" s="81" t="s">
        <v>329</v>
      </c>
      <c r="B3299" s="80" t="s">
        <v>1582</v>
      </c>
      <c r="C3299" s="88" t="s">
        <v>714</v>
      </c>
    </row>
    <row r="3300" spans="1:3" ht="15">
      <c r="A3300" s="81" t="s">
        <v>329</v>
      </c>
      <c r="B3300" s="80" t="s">
        <v>1583</v>
      </c>
      <c r="C3300" s="88" t="s">
        <v>714</v>
      </c>
    </row>
    <row r="3301" spans="1:3" ht="15">
      <c r="A3301" s="81" t="s">
        <v>329</v>
      </c>
      <c r="B3301" s="80" t="s">
        <v>1584</v>
      </c>
      <c r="C3301" s="88" t="s">
        <v>714</v>
      </c>
    </row>
    <row r="3302" spans="1:3" ht="15">
      <c r="A3302" s="81" t="s">
        <v>329</v>
      </c>
      <c r="B3302" s="80" t="s">
        <v>1585</v>
      </c>
      <c r="C3302" s="88" t="s">
        <v>714</v>
      </c>
    </row>
    <row r="3303" spans="1:3" ht="15">
      <c r="A3303" s="81" t="s">
        <v>329</v>
      </c>
      <c r="B3303" s="80" t="s">
        <v>1586</v>
      </c>
      <c r="C3303" s="88" t="s">
        <v>714</v>
      </c>
    </row>
    <row r="3304" spans="1:3" ht="15">
      <c r="A3304" s="81" t="s">
        <v>329</v>
      </c>
      <c r="B3304" s="80" t="s">
        <v>1492</v>
      </c>
      <c r="C3304" s="88" t="s">
        <v>714</v>
      </c>
    </row>
    <row r="3305" spans="1:3" ht="15">
      <c r="A3305" s="81" t="s">
        <v>329</v>
      </c>
      <c r="B3305" s="80" t="s">
        <v>1587</v>
      </c>
      <c r="C3305" s="88" t="s">
        <v>714</v>
      </c>
    </row>
    <row r="3306" spans="1:3" ht="15">
      <c r="A3306" s="81" t="s">
        <v>329</v>
      </c>
      <c r="B3306" s="80" t="s">
        <v>1588</v>
      </c>
      <c r="C3306" s="88" t="s">
        <v>714</v>
      </c>
    </row>
    <row r="3307" spans="1:3" ht="15">
      <c r="A3307" s="81" t="s">
        <v>329</v>
      </c>
      <c r="B3307" s="80" t="s">
        <v>1512</v>
      </c>
      <c r="C3307" s="88" t="s">
        <v>714</v>
      </c>
    </row>
    <row r="3308" spans="1:3" ht="15">
      <c r="A3308" s="81" t="s">
        <v>329</v>
      </c>
      <c r="B3308" s="80" t="s">
        <v>1513</v>
      </c>
      <c r="C3308" s="88" t="s">
        <v>714</v>
      </c>
    </row>
    <row r="3309" spans="1:3" ht="15">
      <c r="A3309" s="81" t="s">
        <v>329</v>
      </c>
      <c r="B3309" s="80" t="s">
        <v>1589</v>
      </c>
      <c r="C3309" s="88" t="s">
        <v>714</v>
      </c>
    </row>
    <row r="3310" spans="1:3" ht="15">
      <c r="A3310" s="81" t="s">
        <v>329</v>
      </c>
      <c r="B3310" s="80" t="s">
        <v>1590</v>
      </c>
      <c r="C3310" s="88" t="s">
        <v>714</v>
      </c>
    </row>
    <row r="3311" spans="1:3" ht="15">
      <c r="A3311" s="81" t="s">
        <v>329</v>
      </c>
      <c r="B3311" s="80" t="s">
        <v>1514</v>
      </c>
      <c r="C3311" s="88" t="s">
        <v>714</v>
      </c>
    </row>
    <row r="3312" spans="1:3" ht="15">
      <c r="A3312" s="81" t="s">
        <v>329</v>
      </c>
      <c r="B3312" s="80" t="s">
        <v>1515</v>
      </c>
      <c r="C3312" s="88" t="s">
        <v>714</v>
      </c>
    </row>
    <row r="3313" spans="1:3" ht="15">
      <c r="A3313" s="81" t="s">
        <v>328</v>
      </c>
      <c r="B3313" s="80" t="s">
        <v>1568</v>
      </c>
      <c r="C3313" s="88" t="s">
        <v>713</v>
      </c>
    </row>
    <row r="3314" spans="1:3" ht="15">
      <c r="A3314" s="81" t="s">
        <v>328</v>
      </c>
      <c r="B3314" s="80" t="s">
        <v>1569</v>
      </c>
      <c r="C3314" s="88" t="s">
        <v>713</v>
      </c>
    </row>
    <row r="3315" spans="1:3" ht="15">
      <c r="A3315" s="81" t="s">
        <v>328</v>
      </c>
      <c r="B3315" s="80" t="s">
        <v>1498</v>
      </c>
      <c r="C3315" s="88" t="s">
        <v>713</v>
      </c>
    </row>
    <row r="3316" spans="1:3" ht="15">
      <c r="A3316" s="81" t="s">
        <v>328</v>
      </c>
      <c r="B3316" s="80" t="s">
        <v>1570</v>
      </c>
      <c r="C3316" s="88" t="s">
        <v>713</v>
      </c>
    </row>
    <row r="3317" spans="1:3" ht="15">
      <c r="A3317" s="81" t="s">
        <v>328</v>
      </c>
      <c r="B3317" s="80" t="s">
        <v>1571</v>
      </c>
      <c r="C3317" s="88" t="s">
        <v>713</v>
      </c>
    </row>
    <row r="3318" spans="1:3" ht="15">
      <c r="A3318" s="81" t="s">
        <v>328</v>
      </c>
      <c r="B3318" s="80" t="s">
        <v>1572</v>
      </c>
      <c r="C3318" s="88" t="s">
        <v>713</v>
      </c>
    </row>
    <row r="3319" spans="1:3" ht="15">
      <c r="A3319" s="81" t="s">
        <v>328</v>
      </c>
      <c r="B3319" s="80">
        <v>21</v>
      </c>
      <c r="C3319" s="88" t="s">
        <v>713</v>
      </c>
    </row>
    <row r="3320" spans="1:3" ht="15">
      <c r="A3320" s="81" t="s">
        <v>328</v>
      </c>
      <c r="B3320" s="80" t="s">
        <v>1491</v>
      </c>
      <c r="C3320" s="88" t="s">
        <v>713</v>
      </c>
    </row>
    <row r="3321" spans="1:3" ht="15">
      <c r="A3321" s="81" t="s">
        <v>328</v>
      </c>
      <c r="B3321" s="80" t="s">
        <v>1499</v>
      </c>
      <c r="C3321" s="88" t="s">
        <v>713</v>
      </c>
    </row>
    <row r="3322" spans="1:3" ht="15">
      <c r="A3322" s="81" t="s">
        <v>328</v>
      </c>
      <c r="B3322" s="80" t="s">
        <v>1500</v>
      </c>
      <c r="C3322" s="88" t="s">
        <v>713</v>
      </c>
    </row>
    <row r="3323" spans="1:3" ht="15">
      <c r="A3323" s="81" t="s">
        <v>328</v>
      </c>
      <c r="B3323" s="80" t="s">
        <v>1501</v>
      </c>
      <c r="C3323" s="88" t="s">
        <v>713</v>
      </c>
    </row>
    <row r="3324" spans="1:3" ht="15">
      <c r="A3324" s="81" t="s">
        <v>328</v>
      </c>
      <c r="B3324" s="80" t="s">
        <v>1502</v>
      </c>
      <c r="C3324" s="88" t="s">
        <v>713</v>
      </c>
    </row>
    <row r="3325" spans="1:3" ht="15">
      <c r="A3325" s="81" t="s">
        <v>328</v>
      </c>
      <c r="B3325" s="80" t="s">
        <v>1573</v>
      </c>
      <c r="C3325" s="88" t="s">
        <v>713</v>
      </c>
    </row>
    <row r="3326" spans="1:3" ht="15">
      <c r="A3326" s="81" t="s">
        <v>328</v>
      </c>
      <c r="B3326" s="80" t="s">
        <v>1574</v>
      </c>
      <c r="C3326" s="88" t="s">
        <v>713</v>
      </c>
    </row>
    <row r="3327" spans="1:3" ht="15">
      <c r="A3327" s="81" t="s">
        <v>328</v>
      </c>
      <c r="B3327" s="80" t="s">
        <v>1575</v>
      </c>
      <c r="C3327" s="88" t="s">
        <v>713</v>
      </c>
    </row>
    <row r="3328" spans="1:3" ht="15">
      <c r="A3328" s="81" t="s">
        <v>328</v>
      </c>
      <c r="B3328" s="80" t="s">
        <v>1504</v>
      </c>
      <c r="C3328" s="88" t="s">
        <v>713</v>
      </c>
    </row>
    <row r="3329" spans="1:3" ht="15">
      <c r="A3329" s="81" t="s">
        <v>328</v>
      </c>
      <c r="B3329" s="80" t="s">
        <v>1576</v>
      </c>
      <c r="C3329" s="88" t="s">
        <v>713</v>
      </c>
    </row>
    <row r="3330" spans="1:3" ht="15">
      <c r="A3330" s="81" t="s">
        <v>328</v>
      </c>
      <c r="B3330" s="80" t="s">
        <v>1577</v>
      </c>
      <c r="C3330" s="88" t="s">
        <v>713</v>
      </c>
    </row>
    <row r="3331" spans="1:3" ht="15">
      <c r="A3331" s="81" t="s">
        <v>328</v>
      </c>
      <c r="B3331" s="80" t="s">
        <v>1578</v>
      </c>
      <c r="C3331" s="88" t="s">
        <v>713</v>
      </c>
    </row>
    <row r="3332" spans="1:3" ht="15">
      <c r="A3332" s="81" t="s">
        <v>328</v>
      </c>
      <c r="B3332" s="80" t="s">
        <v>1579</v>
      </c>
      <c r="C3332" s="88" t="s">
        <v>713</v>
      </c>
    </row>
    <row r="3333" spans="1:3" ht="15">
      <c r="A3333" s="81" t="s">
        <v>328</v>
      </c>
      <c r="B3333" s="80" t="s">
        <v>1580</v>
      </c>
      <c r="C3333" s="88" t="s">
        <v>713</v>
      </c>
    </row>
    <row r="3334" spans="1:3" ht="15">
      <c r="A3334" s="81" t="s">
        <v>328</v>
      </c>
      <c r="B3334" s="80" t="s">
        <v>1581</v>
      </c>
      <c r="C3334" s="88" t="s">
        <v>713</v>
      </c>
    </row>
    <row r="3335" spans="1:3" ht="15">
      <c r="A3335" s="81" t="s">
        <v>328</v>
      </c>
      <c r="B3335" s="80" t="s">
        <v>1582</v>
      </c>
      <c r="C3335" s="88" t="s">
        <v>713</v>
      </c>
    </row>
    <row r="3336" spans="1:3" ht="15">
      <c r="A3336" s="81" t="s">
        <v>328</v>
      </c>
      <c r="B3336" s="80" t="s">
        <v>1583</v>
      </c>
      <c r="C3336" s="88" t="s">
        <v>713</v>
      </c>
    </row>
    <row r="3337" spans="1:3" ht="15">
      <c r="A3337" s="81" t="s">
        <v>328</v>
      </c>
      <c r="B3337" s="80" t="s">
        <v>1584</v>
      </c>
      <c r="C3337" s="88" t="s">
        <v>713</v>
      </c>
    </row>
    <row r="3338" spans="1:3" ht="15">
      <c r="A3338" s="81" t="s">
        <v>328</v>
      </c>
      <c r="B3338" s="80" t="s">
        <v>1585</v>
      </c>
      <c r="C3338" s="88" t="s">
        <v>713</v>
      </c>
    </row>
    <row r="3339" spans="1:3" ht="15">
      <c r="A3339" s="81" t="s">
        <v>328</v>
      </c>
      <c r="B3339" s="80" t="s">
        <v>1586</v>
      </c>
      <c r="C3339" s="88" t="s">
        <v>713</v>
      </c>
    </row>
    <row r="3340" spans="1:3" ht="15">
      <c r="A3340" s="81" t="s">
        <v>328</v>
      </c>
      <c r="B3340" s="80" t="s">
        <v>1492</v>
      </c>
      <c r="C3340" s="88" t="s">
        <v>713</v>
      </c>
    </row>
    <row r="3341" spans="1:3" ht="15">
      <c r="A3341" s="81" t="s">
        <v>328</v>
      </c>
      <c r="B3341" s="80" t="s">
        <v>1587</v>
      </c>
      <c r="C3341" s="88" t="s">
        <v>713</v>
      </c>
    </row>
    <row r="3342" spans="1:3" ht="15">
      <c r="A3342" s="81" t="s">
        <v>328</v>
      </c>
      <c r="B3342" s="80" t="s">
        <v>1588</v>
      </c>
      <c r="C3342" s="88" t="s">
        <v>713</v>
      </c>
    </row>
    <row r="3343" spans="1:3" ht="15">
      <c r="A3343" s="81" t="s">
        <v>328</v>
      </c>
      <c r="B3343" s="80" t="s">
        <v>1512</v>
      </c>
      <c r="C3343" s="88" t="s">
        <v>713</v>
      </c>
    </row>
    <row r="3344" spans="1:3" ht="15">
      <c r="A3344" s="81" t="s">
        <v>328</v>
      </c>
      <c r="B3344" s="80" t="s">
        <v>1513</v>
      </c>
      <c r="C3344" s="88" t="s">
        <v>713</v>
      </c>
    </row>
    <row r="3345" spans="1:3" ht="15">
      <c r="A3345" s="81" t="s">
        <v>328</v>
      </c>
      <c r="B3345" s="80" t="s">
        <v>1589</v>
      </c>
      <c r="C3345" s="88" t="s">
        <v>713</v>
      </c>
    </row>
    <row r="3346" spans="1:3" ht="15">
      <c r="A3346" s="81" t="s">
        <v>328</v>
      </c>
      <c r="B3346" s="80" t="s">
        <v>1590</v>
      </c>
      <c r="C3346" s="88" t="s">
        <v>713</v>
      </c>
    </row>
    <row r="3347" spans="1:3" ht="15">
      <c r="A3347" s="81" t="s">
        <v>328</v>
      </c>
      <c r="B3347" s="80" t="s">
        <v>1514</v>
      </c>
      <c r="C3347" s="88" t="s">
        <v>713</v>
      </c>
    </row>
    <row r="3348" spans="1:3" ht="15">
      <c r="A3348" s="81" t="s">
        <v>328</v>
      </c>
      <c r="B3348" s="80" t="s">
        <v>1515</v>
      </c>
      <c r="C3348" s="88" t="s">
        <v>713</v>
      </c>
    </row>
    <row r="3349" spans="1:3" ht="15">
      <c r="A3349" s="81" t="s">
        <v>327</v>
      </c>
      <c r="B3349" s="80" t="s">
        <v>1568</v>
      </c>
      <c r="C3349" s="88" t="s">
        <v>712</v>
      </c>
    </row>
    <row r="3350" spans="1:3" ht="15">
      <c r="A3350" s="81" t="s">
        <v>327</v>
      </c>
      <c r="B3350" s="80" t="s">
        <v>1569</v>
      </c>
      <c r="C3350" s="88" t="s">
        <v>712</v>
      </c>
    </row>
    <row r="3351" spans="1:3" ht="15">
      <c r="A3351" s="81" t="s">
        <v>327</v>
      </c>
      <c r="B3351" s="80" t="s">
        <v>1498</v>
      </c>
      <c r="C3351" s="88" t="s">
        <v>712</v>
      </c>
    </row>
    <row r="3352" spans="1:3" ht="15">
      <c r="A3352" s="81" t="s">
        <v>327</v>
      </c>
      <c r="B3352" s="80" t="s">
        <v>1570</v>
      </c>
      <c r="C3352" s="88" t="s">
        <v>712</v>
      </c>
    </row>
    <row r="3353" spans="1:3" ht="15">
      <c r="A3353" s="81" t="s">
        <v>327</v>
      </c>
      <c r="B3353" s="80" t="s">
        <v>1571</v>
      </c>
      <c r="C3353" s="88" t="s">
        <v>712</v>
      </c>
    </row>
    <row r="3354" spans="1:3" ht="15">
      <c r="A3354" s="81" t="s">
        <v>327</v>
      </c>
      <c r="B3354" s="80" t="s">
        <v>1572</v>
      </c>
      <c r="C3354" s="88" t="s">
        <v>712</v>
      </c>
    </row>
    <row r="3355" spans="1:3" ht="15">
      <c r="A3355" s="81" t="s">
        <v>327</v>
      </c>
      <c r="B3355" s="80">
        <v>21</v>
      </c>
      <c r="C3355" s="88" t="s">
        <v>712</v>
      </c>
    </row>
    <row r="3356" spans="1:3" ht="15">
      <c r="A3356" s="81" t="s">
        <v>327</v>
      </c>
      <c r="B3356" s="80" t="s">
        <v>1491</v>
      </c>
      <c r="C3356" s="88" t="s">
        <v>712</v>
      </c>
    </row>
    <row r="3357" spans="1:3" ht="15">
      <c r="A3357" s="81" t="s">
        <v>327</v>
      </c>
      <c r="B3357" s="80" t="s">
        <v>1499</v>
      </c>
      <c r="C3357" s="88" t="s">
        <v>712</v>
      </c>
    </row>
    <row r="3358" spans="1:3" ht="15">
      <c r="A3358" s="81" t="s">
        <v>327</v>
      </c>
      <c r="B3358" s="80" t="s">
        <v>1500</v>
      </c>
      <c r="C3358" s="88" t="s">
        <v>712</v>
      </c>
    </row>
    <row r="3359" spans="1:3" ht="15">
      <c r="A3359" s="81" t="s">
        <v>327</v>
      </c>
      <c r="B3359" s="80" t="s">
        <v>1501</v>
      </c>
      <c r="C3359" s="88" t="s">
        <v>712</v>
      </c>
    </row>
    <row r="3360" spans="1:3" ht="15">
      <c r="A3360" s="81" t="s">
        <v>327</v>
      </c>
      <c r="B3360" s="80" t="s">
        <v>1502</v>
      </c>
      <c r="C3360" s="88" t="s">
        <v>712</v>
      </c>
    </row>
    <row r="3361" spans="1:3" ht="15">
      <c r="A3361" s="81" t="s">
        <v>327</v>
      </c>
      <c r="B3361" s="80" t="s">
        <v>1573</v>
      </c>
      <c r="C3361" s="88" t="s">
        <v>712</v>
      </c>
    </row>
    <row r="3362" spans="1:3" ht="15">
      <c r="A3362" s="81" t="s">
        <v>327</v>
      </c>
      <c r="B3362" s="80" t="s">
        <v>1574</v>
      </c>
      <c r="C3362" s="88" t="s">
        <v>712</v>
      </c>
    </row>
    <row r="3363" spans="1:3" ht="15">
      <c r="A3363" s="81" t="s">
        <v>327</v>
      </c>
      <c r="B3363" s="80" t="s">
        <v>1575</v>
      </c>
      <c r="C3363" s="88" t="s">
        <v>712</v>
      </c>
    </row>
    <row r="3364" spans="1:3" ht="15">
      <c r="A3364" s="81" t="s">
        <v>327</v>
      </c>
      <c r="B3364" s="80" t="s">
        <v>1504</v>
      </c>
      <c r="C3364" s="88" t="s">
        <v>712</v>
      </c>
    </row>
    <row r="3365" spans="1:3" ht="15">
      <c r="A3365" s="81" t="s">
        <v>327</v>
      </c>
      <c r="B3365" s="80" t="s">
        <v>1576</v>
      </c>
      <c r="C3365" s="88" t="s">
        <v>712</v>
      </c>
    </row>
    <row r="3366" spans="1:3" ht="15">
      <c r="A3366" s="81" t="s">
        <v>327</v>
      </c>
      <c r="B3366" s="80" t="s">
        <v>1577</v>
      </c>
      <c r="C3366" s="88" t="s">
        <v>712</v>
      </c>
    </row>
    <row r="3367" spans="1:3" ht="15">
      <c r="A3367" s="81" t="s">
        <v>327</v>
      </c>
      <c r="B3367" s="80" t="s">
        <v>1578</v>
      </c>
      <c r="C3367" s="88" t="s">
        <v>712</v>
      </c>
    </row>
    <row r="3368" spans="1:3" ht="15">
      <c r="A3368" s="81" t="s">
        <v>327</v>
      </c>
      <c r="B3368" s="80" t="s">
        <v>1579</v>
      </c>
      <c r="C3368" s="88" t="s">
        <v>712</v>
      </c>
    </row>
    <row r="3369" spans="1:3" ht="15">
      <c r="A3369" s="81" t="s">
        <v>327</v>
      </c>
      <c r="B3369" s="80" t="s">
        <v>1580</v>
      </c>
      <c r="C3369" s="88" t="s">
        <v>712</v>
      </c>
    </row>
    <row r="3370" spans="1:3" ht="15">
      <c r="A3370" s="81" t="s">
        <v>327</v>
      </c>
      <c r="B3370" s="80" t="s">
        <v>1581</v>
      </c>
      <c r="C3370" s="88" t="s">
        <v>712</v>
      </c>
    </row>
    <row r="3371" spans="1:3" ht="15">
      <c r="A3371" s="81" t="s">
        <v>327</v>
      </c>
      <c r="B3371" s="80" t="s">
        <v>1582</v>
      </c>
      <c r="C3371" s="88" t="s">
        <v>712</v>
      </c>
    </row>
    <row r="3372" spans="1:3" ht="15">
      <c r="A3372" s="81" t="s">
        <v>327</v>
      </c>
      <c r="B3372" s="80" t="s">
        <v>1583</v>
      </c>
      <c r="C3372" s="88" t="s">
        <v>712</v>
      </c>
    </row>
    <row r="3373" spans="1:3" ht="15">
      <c r="A3373" s="81" t="s">
        <v>327</v>
      </c>
      <c r="B3373" s="80" t="s">
        <v>1584</v>
      </c>
      <c r="C3373" s="88" t="s">
        <v>712</v>
      </c>
    </row>
    <row r="3374" spans="1:3" ht="15">
      <c r="A3374" s="81" t="s">
        <v>327</v>
      </c>
      <c r="B3374" s="80" t="s">
        <v>1585</v>
      </c>
      <c r="C3374" s="88" t="s">
        <v>712</v>
      </c>
    </row>
    <row r="3375" spans="1:3" ht="15">
      <c r="A3375" s="81" t="s">
        <v>327</v>
      </c>
      <c r="B3375" s="80" t="s">
        <v>1586</v>
      </c>
      <c r="C3375" s="88" t="s">
        <v>712</v>
      </c>
    </row>
    <row r="3376" spans="1:3" ht="15">
      <c r="A3376" s="81" t="s">
        <v>327</v>
      </c>
      <c r="B3376" s="80" t="s">
        <v>1492</v>
      </c>
      <c r="C3376" s="88" t="s">
        <v>712</v>
      </c>
    </row>
    <row r="3377" spans="1:3" ht="15">
      <c r="A3377" s="81" t="s">
        <v>327</v>
      </c>
      <c r="B3377" s="80" t="s">
        <v>1587</v>
      </c>
      <c r="C3377" s="88" t="s">
        <v>712</v>
      </c>
    </row>
    <row r="3378" spans="1:3" ht="15">
      <c r="A3378" s="81" t="s">
        <v>327</v>
      </c>
      <c r="B3378" s="80" t="s">
        <v>1588</v>
      </c>
      <c r="C3378" s="88" t="s">
        <v>712</v>
      </c>
    </row>
    <row r="3379" spans="1:3" ht="15">
      <c r="A3379" s="81" t="s">
        <v>327</v>
      </c>
      <c r="B3379" s="80" t="s">
        <v>1512</v>
      </c>
      <c r="C3379" s="88" t="s">
        <v>712</v>
      </c>
    </row>
    <row r="3380" spans="1:3" ht="15">
      <c r="A3380" s="81" t="s">
        <v>327</v>
      </c>
      <c r="B3380" s="80" t="s">
        <v>1513</v>
      </c>
      <c r="C3380" s="88" t="s">
        <v>712</v>
      </c>
    </row>
    <row r="3381" spans="1:3" ht="15">
      <c r="A3381" s="81" t="s">
        <v>327</v>
      </c>
      <c r="B3381" s="80" t="s">
        <v>1589</v>
      </c>
      <c r="C3381" s="88" t="s">
        <v>712</v>
      </c>
    </row>
    <row r="3382" spans="1:3" ht="15">
      <c r="A3382" s="81" t="s">
        <v>327</v>
      </c>
      <c r="B3382" s="80" t="s">
        <v>1590</v>
      </c>
      <c r="C3382" s="88" t="s">
        <v>712</v>
      </c>
    </row>
    <row r="3383" spans="1:3" ht="15">
      <c r="A3383" s="81" t="s">
        <v>327</v>
      </c>
      <c r="B3383" s="80" t="s">
        <v>1514</v>
      </c>
      <c r="C3383" s="88" t="s">
        <v>712</v>
      </c>
    </row>
    <row r="3384" spans="1:3" ht="15">
      <c r="A3384" s="81" t="s">
        <v>327</v>
      </c>
      <c r="B3384" s="80" t="s">
        <v>1515</v>
      </c>
      <c r="C3384" s="88" t="s">
        <v>712</v>
      </c>
    </row>
    <row r="3385" spans="1:3" ht="15">
      <c r="A3385" s="81" t="s">
        <v>326</v>
      </c>
      <c r="B3385" s="80" t="s">
        <v>1568</v>
      </c>
      <c r="C3385" s="88" t="s">
        <v>711</v>
      </c>
    </row>
    <row r="3386" spans="1:3" ht="15">
      <c r="A3386" s="81" t="s">
        <v>326</v>
      </c>
      <c r="B3386" s="80" t="s">
        <v>1569</v>
      </c>
      <c r="C3386" s="88" t="s">
        <v>711</v>
      </c>
    </row>
    <row r="3387" spans="1:3" ht="15">
      <c r="A3387" s="81" t="s">
        <v>326</v>
      </c>
      <c r="B3387" s="80" t="s">
        <v>1498</v>
      </c>
      <c r="C3387" s="88" t="s">
        <v>711</v>
      </c>
    </row>
    <row r="3388" spans="1:3" ht="15">
      <c r="A3388" s="81" t="s">
        <v>326</v>
      </c>
      <c r="B3388" s="80" t="s">
        <v>1570</v>
      </c>
      <c r="C3388" s="88" t="s">
        <v>711</v>
      </c>
    </row>
    <row r="3389" spans="1:3" ht="15">
      <c r="A3389" s="81" t="s">
        <v>326</v>
      </c>
      <c r="B3389" s="80" t="s">
        <v>1571</v>
      </c>
      <c r="C3389" s="88" t="s">
        <v>711</v>
      </c>
    </row>
    <row r="3390" spans="1:3" ht="15">
      <c r="A3390" s="81" t="s">
        <v>326</v>
      </c>
      <c r="B3390" s="80" t="s">
        <v>1572</v>
      </c>
      <c r="C3390" s="88" t="s">
        <v>711</v>
      </c>
    </row>
    <row r="3391" spans="1:3" ht="15">
      <c r="A3391" s="81" t="s">
        <v>326</v>
      </c>
      <c r="B3391" s="80">
        <v>21</v>
      </c>
      <c r="C3391" s="88" t="s">
        <v>711</v>
      </c>
    </row>
    <row r="3392" spans="1:3" ht="15">
      <c r="A3392" s="81" t="s">
        <v>326</v>
      </c>
      <c r="B3392" s="80" t="s">
        <v>1491</v>
      </c>
      <c r="C3392" s="88" t="s">
        <v>711</v>
      </c>
    </row>
    <row r="3393" spans="1:3" ht="15">
      <c r="A3393" s="81" t="s">
        <v>326</v>
      </c>
      <c r="B3393" s="80" t="s">
        <v>1499</v>
      </c>
      <c r="C3393" s="88" t="s">
        <v>711</v>
      </c>
    </row>
    <row r="3394" spans="1:3" ht="15">
      <c r="A3394" s="81" t="s">
        <v>326</v>
      </c>
      <c r="B3394" s="80" t="s">
        <v>1500</v>
      </c>
      <c r="C3394" s="88" t="s">
        <v>711</v>
      </c>
    </row>
    <row r="3395" spans="1:3" ht="15">
      <c r="A3395" s="81" t="s">
        <v>326</v>
      </c>
      <c r="B3395" s="80" t="s">
        <v>1501</v>
      </c>
      <c r="C3395" s="88" t="s">
        <v>711</v>
      </c>
    </row>
    <row r="3396" spans="1:3" ht="15">
      <c r="A3396" s="81" t="s">
        <v>326</v>
      </c>
      <c r="B3396" s="80" t="s">
        <v>1502</v>
      </c>
      <c r="C3396" s="88" t="s">
        <v>711</v>
      </c>
    </row>
    <row r="3397" spans="1:3" ht="15">
      <c r="A3397" s="81" t="s">
        <v>326</v>
      </c>
      <c r="B3397" s="80" t="s">
        <v>1573</v>
      </c>
      <c r="C3397" s="88" t="s">
        <v>711</v>
      </c>
    </row>
    <row r="3398" spans="1:3" ht="15">
      <c r="A3398" s="81" t="s">
        <v>326</v>
      </c>
      <c r="B3398" s="80" t="s">
        <v>1574</v>
      </c>
      <c r="C3398" s="88" t="s">
        <v>711</v>
      </c>
    </row>
    <row r="3399" spans="1:3" ht="15">
      <c r="A3399" s="81" t="s">
        <v>326</v>
      </c>
      <c r="B3399" s="80" t="s">
        <v>1575</v>
      </c>
      <c r="C3399" s="88" t="s">
        <v>711</v>
      </c>
    </row>
    <row r="3400" spans="1:3" ht="15">
      <c r="A3400" s="81" t="s">
        <v>326</v>
      </c>
      <c r="B3400" s="80" t="s">
        <v>1504</v>
      </c>
      <c r="C3400" s="88" t="s">
        <v>711</v>
      </c>
    </row>
    <row r="3401" spans="1:3" ht="15">
      <c r="A3401" s="81" t="s">
        <v>326</v>
      </c>
      <c r="B3401" s="80" t="s">
        <v>1576</v>
      </c>
      <c r="C3401" s="88" t="s">
        <v>711</v>
      </c>
    </row>
    <row r="3402" spans="1:3" ht="15">
      <c r="A3402" s="81" t="s">
        <v>326</v>
      </c>
      <c r="B3402" s="80" t="s">
        <v>1577</v>
      </c>
      <c r="C3402" s="88" t="s">
        <v>711</v>
      </c>
    </row>
    <row r="3403" spans="1:3" ht="15">
      <c r="A3403" s="81" t="s">
        <v>326</v>
      </c>
      <c r="B3403" s="80" t="s">
        <v>1578</v>
      </c>
      <c r="C3403" s="88" t="s">
        <v>711</v>
      </c>
    </row>
    <row r="3404" spans="1:3" ht="15">
      <c r="A3404" s="81" t="s">
        <v>326</v>
      </c>
      <c r="B3404" s="80" t="s">
        <v>1579</v>
      </c>
      <c r="C3404" s="88" t="s">
        <v>711</v>
      </c>
    </row>
    <row r="3405" spans="1:3" ht="15">
      <c r="A3405" s="81" t="s">
        <v>326</v>
      </c>
      <c r="B3405" s="80" t="s">
        <v>1580</v>
      </c>
      <c r="C3405" s="88" t="s">
        <v>711</v>
      </c>
    </row>
    <row r="3406" spans="1:3" ht="15">
      <c r="A3406" s="81" t="s">
        <v>326</v>
      </c>
      <c r="B3406" s="80" t="s">
        <v>1581</v>
      </c>
      <c r="C3406" s="88" t="s">
        <v>711</v>
      </c>
    </row>
    <row r="3407" spans="1:3" ht="15">
      <c r="A3407" s="81" t="s">
        <v>326</v>
      </c>
      <c r="B3407" s="80" t="s">
        <v>1582</v>
      </c>
      <c r="C3407" s="88" t="s">
        <v>711</v>
      </c>
    </row>
    <row r="3408" spans="1:3" ht="15">
      <c r="A3408" s="81" t="s">
        <v>326</v>
      </c>
      <c r="B3408" s="80" t="s">
        <v>1583</v>
      </c>
      <c r="C3408" s="88" t="s">
        <v>711</v>
      </c>
    </row>
    <row r="3409" spans="1:3" ht="15">
      <c r="A3409" s="81" t="s">
        <v>326</v>
      </c>
      <c r="B3409" s="80" t="s">
        <v>1584</v>
      </c>
      <c r="C3409" s="88" t="s">
        <v>711</v>
      </c>
    </row>
    <row r="3410" spans="1:3" ht="15">
      <c r="A3410" s="81" t="s">
        <v>326</v>
      </c>
      <c r="B3410" s="80" t="s">
        <v>1585</v>
      </c>
      <c r="C3410" s="88" t="s">
        <v>711</v>
      </c>
    </row>
    <row r="3411" spans="1:3" ht="15">
      <c r="A3411" s="81" t="s">
        <v>326</v>
      </c>
      <c r="B3411" s="80" t="s">
        <v>1586</v>
      </c>
      <c r="C3411" s="88" t="s">
        <v>711</v>
      </c>
    </row>
    <row r="3412" spans="1:3" ht="15">
      <c r="A3412" s="81" t="s">
        <v>326</v>
      </c>
      <c r="B3412" s="80" t="s">
        <v>1492</v>
      </c>
      <c r="C3412" s="88" t="s">
        <v>711</v>
      </c>
    </row>
    <row r="3413" spans="1:3" ht="15">
      <c r="A3413" s="81" t="s">
        <v>326</v>
      </c>
      <c r="B3413" s="80" t="s">
        <v>1587</v>
      </c>
      <c r="C3413" s="88" t="s">
        <v>711</v>
      </c>
    </row>
    <row r="3414" spans="1:3" ht="15">
      <c r="A3414" s="81" t="s">
        <v>326</v>
      </c>
      <c r="B3414" s="80" t="s">
        <v>1588</v>
      </c>
      <c r="C3414" s="88" t="s">
        <v>711</v>
      </c>
    </row>
    <row r="3415" spans="1:3" ht="15">
      <c r="A3415" s="81" t="s">
        <v>326</v>
      </c>
      <c r="B3415" s="80" t="s">
        <v>1512</v>
      </c>
      <c r="C3415" s="88" t="s">
        <v>711</v>
      </c>
    </row>
    <row r="3416" spans="1:3" ht="15">
      <c r="A3416" s="81" t="s">
        <v>326</v>
      </c>
      <c r="B3416" s="80" t="s">
        <v>1513</v>
      </c>
      <c r="C3416" s="88" t="s">
        <v>711</v>
      </c>
    </row>
    <row r="3417" spans="1:3" ht="15">
      <c r="A3417" s="81" t="s">
        <v>326</v>
      </c>
      <c r="B3417" s="80" t="s">
        <v>1589</v>
      </c>
      <c r="C3417" s="88" t="s">
        <v>711</v>
      </c>
    </row>
    <row r="3418" spans="1:3" ht="15">
      <c r="A3418" s="81" t="s">
        <v>326</v>
      </c>
      <c r="B3418" s="80" t="s">
        <v>1590</v>
      </c>
      <c r="C3418" s="88" t="s">
        <v>711</v>
      </c>
    </row>
    <row r="3419" spans="1:3" ht="15">
      <c r="A3419" s="81" t="s">
        <v>326</v>
      </c>
      <c r="B3419" s="80" t="s">
        <v>1514</v>
      </c>
      <c r="C3419" s="88" t="s">
        <v>711</v>
      </c>
    </row>
    <row r="3420" spans="1:3" ht="15">
      <c r="A3420" s="81" t="s">
        <v>326</v>
      </c>
      <c r="B3420" s="80" t="s">
        <v>1515</v>
      </c>
      <c r="C3420" s="88" t="s">
        <v>711</v>
      </c>
    </row>
    <row r="3421" spans="1:3" ht="15">
      <c r="A3421" s="81" t="s">
        <v>325</v>
      </c>
      <c r="B3421" s="80" t="s">
        <v>1568</v>
      </c>
      <c r="C3421" s="88" t="s">
        <v>710</v>
      </c>
    </row>
    <row r="3422" spans="1:3" ht="15">
      <c r="A3422" s="81" t="s">
        <v>325</v>
      </c>
      <c r="B3422" s="80" t="s">
        <v>1569</v>
      </c>
      <c r="C3422" s="88" t="s">
        <v>710</v>
      </c>
    </row>
    <row r="3423" spans="1:3" ht="15">
      <c r="A3423" s="81" t="s">
        <v>325</v>
      </c>
      <c r="B3423" s="80" t="s">
        <v>1498</v>
      </c>
      <c r="C3423" s="88" t="s">
        <v>710</v>
      </c>
    </row>
    <row r="3424" spans="1:3" ht="15">
      <c r="A3424" s="81" t="s">
        <v>325</v>
      </c>
      <c r="B3424" s="80" t="s">
        <v>1570</v>
      </c>
      <c r="C3424" s="88" t="s">
        <v>710</v>
      </c>
    </row>
    <row r="3425" spans="1:3" ht="15">
      <c r="A3425" s="81" t="s">
        <v>325</v>
      </c>
      <c r="B3425" s="80" t="s">
        <v>1571</v>
      </c>
      <c r="C3425" s="88" t="s">
        <v>710</v>
      </c>
    </row>
    <row r="3426" spans="1:3" ht="15">
      <c r="A3426" s="81" t="s">
        <v>325</v>
      </c>
      <c r="B3426" s="80" t="s">
        <v>1572</v>
      </c>
      <c r="C3426" s="88" t="s">
        <v>710</v>
      </c>
    </row>
    <row r="3427" spans="1:3" ht="15">
      <c r="A3427" s="81" t="s">
        <v>325</v>
      </c>
      <c r="B3427" s="80">
        <v>21</v>
      </c>
      <c r="C3427" s="88" t="s">
        <v>710</v>
      </c>
    </row>
    <row r="3428" spans="1:3" ht="15">
      <c r="A3428" s="81" t="s">
        <v>325</v>
      </c>
      <c r="B3428" s="80" t="s">
        <v>1491</v>
      </c>
      <c r="C3428" s="88" t="s">
        <v>710</v>
      </c>
    </row>
    <row r="3429" spans="1:3" ht="15">
      <c r="A3429" s="81" t="s">
        <v>325</v>
      </c>
      <c r="B3429" s="80" t="s">
        <v>1499</v>
      </c>
      <c r="C3429" s="88" t="s">
        <v>710</v>
      </c>
    </row>
    <row r="3430" spans="1:3" ht="15">
      <c r="A3430" s="81" t="s">
        <v>325</v>
      </c>
      <c r="B3430" s="80" t="s">
        <v>1500</v>
      </c>
      <c r="C3430" s="88" t="s">
        <v>710</v>
      </c>
    </row>
    <row r="3431" spans="1:3" ht="15">
      <c r="A3431" s="81" t="s">
        <v>325</v>
      </c>
      <c r="B3431" s="80" t="s">
        <v>1501</v>
      </c>
      <c r="C3431" s="88" t="s">
        <v>710</v>
      </c>
    </row>
    <row r="3432" spans="1:3" ht="15">
      <c r="A3432" s="81" t="s">
        <v>325</v>
      </c>
      <c r="B3432" s="80" t="s">
        <v>1502</v>
      </c>
      <c r="C3432" s="88" t="s">
        <v>710</v>
      </c>
    </row>
    <row r="3433" spans="1:3" ht="15">
      <c r="A3433" s="81" t="s">
        <v>325</v>
      </c>
      <c r="B3433" s="80" t="s">
        <v>1573</v>
      </c>
      <c r="C3433" s="88" t="s">
        <v>710</v>
      </c>
    </row>
    <row r="3434" spans="1:3" ht="15">
      <c r="A3434" s="81" t="s">
        <v>325</v>
      </c>
      <c r="B3434" s="80" t="s">
        <v>1574</v>
      </c>
      <c r="C3434" s="88" t="s">
        <v>710</v>
      </c>
    </row>
    <row r="3435" spans="1:3" ht="15">
      <c r="A3435" s="81" t="s">
        <v>325</v>
      </c>
      <c r="B3435" s="80" t="s">
        <v>1575</v>
      </c>
      <c r="C3435" s="88" t="s">
        <v>710</v>
      </c>
    </row>
    <row r="3436" spans="1:3" ht="15">
      <c r="A3436" s="81" t="s">
        <v>325</v>
      </c>
      <c r="B3436" s="80" t="s">
        <v>1504</v>
      </c>
      <c r="C3436" s="88" t="s">
        <v>710</v>
      </c>
    </row>
    <row r="3437" spans="1:3" ht="15">
      <c r="A3437" s="81" t="s">
        <v>325</v>
      </c>
      <c r="B3437" s="80" t="s">
        <v>1576</v>
      </c>
      <c r="C3437" s="88" t="s">
        <v>710</v>
      </c>
    </row>
    <row r="3438" spans="1:3" ht="15">
      <c r="A3438" s="81" t="s">
        <v>325</v>
      </c>
      <c r="B3438" s="80" t="s">
        <v>1577</v>
      </c>
      <c r="C3438" s="88" t="s">
        <v>710</v>
      </c>
    </row>
    <row r="3439" spans="1:3" ht="15">
      <c r="A3439" s="81" t="s">
        <v>325</v>
      </c>
      <c r="B3439" s="80" t="s">
        <v>1578</v>
      </c>
      <c r="C3439" s="88" t="s">
        <v>710</v>
      </c>
    </row>
    <row r="3440" spans="1:3" ht="15">
      <c r="A3440" s="81" t="s">
        <v>325</v>
      </c>
      <c r="B3440" s="80" t="s">
        <v>1579</v>
      </c>
      <c r="C3440" s="88" t="s">
        <v>710</v>
      </c>
    </row>
    <row r="3441" spans="1:3" ht="15">
      <c r="A3441" s="81" t="s">
        <v>325</v>
      </c>
      <c r="B3441" s="80" t="s">
        <v>1580</v>
      </c>
      <c r="C3441" s="88" t="s">
        <v>710</v>
      </c>
    </row>
    <row r="3442" spans="1:3" ht="15">
      <c r="A3442" s="81" t="s">
        <v>325</v>
      </c>
      <c r="B3442" s="80" t="s">
        <v>1581</v>
      </c>
      <c r="C3442" s="88" t="s">
        <v>710</v>
      </c>
    </row>
    <row r="3443" spans="1:3" ht="15">
      <c r="A3443" s="81" t="s">
        <v>325</v>
      </c>
      <c r="B3443" s="80" t="s">
        <v>1582</v>
      </c>
      <c r="C3443" s="88" t="s">
        <v>710</v>
      </c>
    </row>
    <row r="3444" spans="1:3" ht="15">
      <c r="A3444" s="81" t="s">
        <v>325</v>
      </c>
      <c r="B3444" s="80" t="s">
        <v>1583</v>
      </c>
      <c r="C3444" s="88" t="s">
        <v>710</v>
      </c>
    </row>
    <row r="3445" spans="1:3" ht="15">
      <c r="A3445" s="81" t="s">
        <v>325</v>
      </c>
      <c r="B3445" s="80" t="s">
        <v>1584</v>
      </c>
      <c r="C3445" s="88" t="s">
        <v>710</v>
      </c>
    </row>
    <row r="3446" spans="1:3" ht="15">
      <c r="A3446" s="81" t="s">
        <v>325</v>
      </c>
      <c r="B3446" s="80" t="s">
        <v>1585</v>
      </c>
      <c r="C3446" s="88" t="s">
        <v>710</v>
      </c>
    </row>
    <row r="3447" spans="1:3" ht="15">
      <c r="A3447" s="81" t="s">
        <v>325</v>
      </c>
      <c r="B3447" s="80" t="s">
        <v>1586</v>
      </c>
      <c r="C3447" s="88" t="s">
        <v>710</v>
      </c>
    </row>
    <row r="3448" spans="1:3" ht="15">
      <c r="A3448" s="81" t="s">
        <v>325</v>
      </c>
      <c r="B3448" s="80" t="s">
        <v>1492</v>
      </c>
      <c r="C3448" s="88" t="s">
        <v>710</v>
      </c>
    </row>
    <row r="3449" spans="1:3" ht="15">
      <c r="A3449" s="81" t="s">
        <v>325</v>
      </c>
      <c r="B3449" s="80" t="s">
        <v>1587</v>
      </c>
      <c r="C3449" s="88" t="s">
        <v>710</v>
      </c>
    </row>
    <row r="3450" spans="1:3" ht="15">
      <c r="A3450" s="81" t="s">
        <v>325</v>
      </c>
      <c r="B3450" s="80" t="s">
        <v>1588</v>
      </c>
      <c r="C3450" s="88" t="s">
        <v>710</v>
      </c>
    </row>
    <row r="3451" spans="1:3" ht="15">
      <c r="A3451" s="81" t="s">
        <v>325</v>
      </c>
      <c r="B3451" s="80" t="s">
        <v>1512</v>
      </c>
      <c r="C3451" s="88" t="s">
        <v>710</v>
      </c>
    </row>
    <row r="3452" spans="1:3" ht="15">
      <c r="A3452" s="81" t="s">
        <v>325</v>
      </c>
      <c r="B3452" s="80" t="s">
        <v>1513</v>
      </c>
      <c r="C3452" s="88" t="s">
        <v>710</v>
      </c>
    </row>
    <row r="3453" spans="1:3" ht="15">
      <c r="A3453" s="81" t="s">
        <v>325</v>
      </c>
      <c r="B3453" s="80" t="s">
        <v>1589</v>
      </c>
      <c r="C3453" s="88" t="s">
        <v>710</v>
      </c>
    </row>
    <row r="3454" spans="1:3" ht="15">
      <c r="A3454" s="81" t="s">
        <v>325</v>
      </c>
      <c r="B3454" s="80" t="s">
        <v>1590</v>
      </c>
      <c r="C3454" s="88" t="s">
        <v>710</v>
      </c>
    </row>
    <row r="3455" spans="1:3" ht="15">
      <c r="A3455" s="81" t="s">
        <v>325</v>
      </c>
      <c r="B3455" s="80" t="s">
        <v>1514</v>
      </c>
      <c r="C3455" s="88" t="s">
        <v>710</v>
      </c>
    </row>
    <row r="3456" spans="1:3" ht="15">
      <c r="A3456" s="81" t="s">
        <v>325</v>
      </c>
      <c r="B3456" s="80" t="s">
        <v>1515</v>
      </c>
      <c r="C3456" s="88" t="s">
        <v>710</v>
      </c>
    </row>
    <row r="3457" spans="1:3" ht="15">
      <c r="A3457" s="81" t="s">
        <v>324</v>
      </c>
      <c r="B3457" s="80" t="s">
        <v>1568</v>
      </c>
      <c r="C3457" s="88" t="s">
        <v>709</v>
      </c>
    </row>
    <row r="3458" spans="1:3" ht="15">
      <c r="A3458" s="81" t="s">
        <v>324</v>
      </c>
      <c r="B3458" s="80" t="s">
        <v>1569</v>
      </c>
      <c r="C3458" s="88" t="s">
        <v>709</v>
      </c>
    </row>
    <row r="3459" spans="1:3" ht="15">
      <c r="A3459" s="81" t="s">
        <v>324</v>
      </c>
      <c r="B3459" s="80" t="s">
        <v>1498</v>
      </c>
      <c r="C3459" s="88" t="s">
        <v>709</v>
      </c>
    </row>
    <row r="3460" spans="1:3" ht="15">
      <c r="A3460" s="81" t="s">
        <v>324</v>
      </c>
      <c r="B3460" s="80" t="s">
        <v>1570</v>
      </c>
      <c r="C3460" s="88" t="s">
        <v>709</v>
      </c>
    </row>
    <row r="3461" spans="1:3" ht="15">
      <c r="A3461" s="81" t="s">
        <v>324</v>
      </c>
      <c r="B3461" s="80" t="s">
        <v>1571</v>
      </c>
      <c r="C3461" s="88" t="s">
        <v>709</v>
      </c>
    </row>
    <row r="3462" spans="1:3" ht="15">
      <c r="A3462" s="81" t="s">
        <v>324</v>
      </c>
      <c r="B3462" s="80" t="s">
        <v>1572</v>
      </c>
      <c r="C3462" s="88" t="s">
        <v>709</v>
      </c>
    </row>
    <row r="3463" spans="1:3" ht="15">
      <c r="A3463" s="81" t="s">
        <v>324</v>
      </c>
      <c r="B3463" s="80">
        <v>21</v>
      </c>
      <c r="C3463" s="88" t="s">
        <v>709</v>
      </c>
    </row>
    <row r="3464" spans="1:3" ht="15">
      <c r="A3464" s="81" t="s">
        <v>324</v>
      </c>
      <c r="B3464" s="80" t="s">
        <v>1491</v>
      </c>
      <c r="C3464" s="88" t="s">
        <v>709</v>
      </c>
    </row>
    <row r="3465" spans="1:3" ht="15">
      <c r="A3465" s="81" t="s">
        <v>324</v>
      </c>
      <c r="B3465" s="80" t="s">
        <v>1499</v>
      </c>
      <c r="C3465" s="88" t="s">
        <v>709</v>
      </c>
    </row>
    <row r="3466" spans="1:3" ht="15">
      <c r="A3466" s="81" t="s">
        <v>324</v>
      </c>
      <c r="B3466" s="80" t="s">
        <v>1500</v>
      </c>
      <c r="C3466" s="88" t="s">
        <v>709</v>
      </c>
    </row>
    <row r="3467" spans="1:3" ht="15">
      <c r="A3467" s="81" t="s">
        <v>324</v>
      </c>
      <c r="B3467" s="80" t="s">
        <v>1501</v>
      </c>
      <c r="C3467" s="88" t="s">
        <v>709</v>
      </c>
    </row>
    <row r="3468" spans="1:3" ht="15">
      <c r="A3468" s="81" t="s">
        <v>324</v>
      </c>
      <c r="B3468" s="80" t="s">
        <v>1502</v>
      </c>
      <c r="C3468" s="88" t="s">
        <v>709</v>
      </c>
    </row>
    <row r="3469" spans="1:3" ht="15">
      <c r="A3469" s="81" t="s">
        <v>324</v>
      </c>
      <c r="B3469" s="80" t="s">
        <v>1573</v>
      </c>
      <c r="C3469" s="88" t="s">
        <v>709</v>
      </c>
    </row>
    <row r="3470" spans="1:3" ht="15">
      <c r="A3470" s="81" t="s">
        <v>324</v>
      </c>
      <c r="B3470" s="80" t="s">
        <v>1574</v>
      </c>
      <c r="C3470" s="88" t="s">
        <v>709</v>
      </c>
    </row>
    <row r="3471" spans="1:3" ht="15">
      <c r="A3471" s="81" t="s">
        <v>324</v>
      </c>
      <c r="B3471" s="80" t="s">
        <v>1575</v>
      </c>
      <c r="C3471" s="88" t="s">
        <v>709</v>
      </c>
    </row>
    <row r="3472" spans="1:3" ht="15">
      <c r="A3472" s="81" t="s">
        <v>324</v>
      </c>
      <c r="B3472" s="80" t="s">
        <v>1504</v>
      </c>
      <c r="C3472" s="88" t="s">
        <v>709</v>
      </c>
    </row>
    <row r="3473" spans="1:3" ht="15">
      <c r="A3473" s="81" t="s">
        <v>324</v>
      </c>
      <c r="B3473" s="80" t="s">
        <v>1576</v>
      </c>
      <c r="C3473" s="88" t="s">
        <v>709</v>
      </c>
    </row>
    <row r="3474" spans="1:3" ht="15">
      <c r="A3474" s="81" t="s">
        <v>324</v>
      </c>
      <c r="B3474" s="80" t="s">
        <v>1577</v>
      </c>
      <c r="C3474" s="88" t="s">
        <v>709</v>
      </c>
    </row>
    <row r="3475" spans="1:3" ht="15">
      <c r="A3475" s="81" t="s">
        <v>324</v>
      </c>
      <c r="B3475" s="80" t="s">
        <v>1578</v>
      </c>
      <c r="C3475" s="88" t="s">
        <v>709</v>
      </c>
    </row>
    <row r="3476" spans="1:3" ht="15">
      <c r="A3476" s="81" t="s">
        <v>324</v>
      </c>
      <c r="B3476" s="80" t="s">
        <v>1579</v>
      </c>
      <c r="C3476" s="88" t="s">
        <v>709</v>
      </c>
    </row>
    <row r="3477" spans="1:3" ht="15">
      <c r="A3477" s="81" t="s">
        <v>324</v>
      </c>
      <c r="B3477" s="80" t="s">
        <v>1580</v>
      </c>
      <c r="C3477" s="88" t="s">
        <v>709</v>
      </c>
    </row>
    <row r="3478" spans="1:3" ht="15">
      <c r="A3478" s="81" t="s">
        <v>324</v>
      </c>
      <c r="B3478" s="80" t="s">
        <v>1581</v>
      </c>
      <c r="C3478" s="88" t="s">
        <v>709</v>
      </c>
    </row>
    <row r="3479" spans="1:3" ht="15">
      <c r="A3479" s="81" t="s">
        <v>324</v>
      </c>
      <c r="B3479" s="80" t="s">
        <v>1582</v>
      </c>
      <c r="C3479" s="88" t="s">
        <v>709</v>
      </c>
    </row>
    <row r="3480" spans="1:3" ht="15">
      <c r="A3480" s="81" t="s">
        <v>324</v>
      </c>
      <c r="B3480" s="80" t="s">
        <v>1583</v>
      </c>
      <c r="C3480" s="88" t="s">
        <v>709</v>
      </c>
    </row>
    <row r="3481" spans="1:3" ht="15">
      <c r="A3481" s="81" t="s">
        <v>324</v>
      </c>
      <c r="B3481" s="80" t="s">
        <v>1584</v>
      </c>
      <c r="C3481" s="88" t="s">
        <v>709</v>
      </c>
    </row>
    <row r="3482" spans="1:3" ht="15">
      <c r="A3482" s="81" t="s">
        <v>324</v>
      </c>
      <c r="B3482" s="80" t="s">
        <v>1585</v>
      </c>
      <c r="C3482" s="88" t="s">
        <v>709</v>
      </c>
    </row>
    <row r="3483" spans="1:3" ht="15">
      <c r="A3483" s="81" t="s">
        <v>324</v>
      </c>
      <c r="B3483" s="80" t="s">
        <v>1586</v>
      </c>
      <c r="C3483" s="88" t="s">
        <v>709</v>
      </c>
    </row>
    <row r="3484" spans="1:3" ht="15">
      <c r="A3484" s="81" t="s">
        <v>324</v>
      </c>
      <c r="B3484" s="80" t="s">
        <v>1492</v>
      </c>
      <c r="C3484" s="88" t="s">
        <v>709</v>
      </c>
    </row>
    <row r="3485" spans="1:3" ht="15">
      <c r="A3485" s="81" t="s">
        <v>324</v>
      </c>
      <c r="B3485" s="80" t="s">
        <v>1587</v>
      </c>
      <c r="C3485" s="88" t="s">
        <v>709</v>
      </c>
    </row>
    <row r="3486" spans="1:3" ht="15">
      <c r="A3486" s="81" t="s">
        <v>324</v>
      </c>
      <c r="B3486" s="80" t="s">
        <v>1588</v>
      </c>
      <c r="C3486" s="88" t="s">
        <v>709</v>
      </c>
    </row>
    <row r="3487" spans="1:3" ht="15">
      <c r="A3487" s="81" t="s">
        <v>324</v>
      </c>
      <c r="B3487" s="80" t="s">
        <v>1512</v>
      </c>
      <c r="C3487" s="88" t="s">
        <v>709</v>
      </c>
    </row>
    <row r="3488" spans="1:3" ht="15">
      <c r="A3488" s="81" t="s">
        <v>324</v>
      </c>
      <c r="B3488" s="80" t="s">
        <v>1513</v>
      </c>
      <c r="C3488" s="88" t="s">
        <v>709</v>
      </c>
    </row>
    <row r="3489" spans="1:3" ht="15">
      <c r="A3489" s="81" t="s">
        <v>324</v>
      </c>
      <c r="B3489" s="80" t="s">
        <v>1589</v>
      </c>
      <c r="C3489" s="88" t="s">
        <v>709</v>
      </c>
    </row>
    <row r="3490" spans="1:3" ht="15">
      <c r="A3490" s="81" t="s">
        <v>324</v>
      </c>
      <c r="B3490" s="80" t="s">
        <v>1590</v>
      </c>
      <c r="C3490" s="88" t="s">
        <v>709</v>
      </c>
    </row>
    <row r="3491" spans="1:3" ht="15">
      <c r="A3491" s="81" t="s">
        <v>324</v>
      </c>
      <c r="B3491" s="80" t="s">
        <v>1514</v>
      </c>
      <c r="C3491" s="88" t="s">
        <v>709</v>
      </c>
    </row>
    <row r="3492" spans="1:3" ht="15">
      <c r="A3492" s="81" t="s">
        <v>324</v>
      </c>
      <c r="B3492" s="80" t="s">
        <v>1515</v>
      </c>
      <c r="C3492" s="88" t="s">
        <v>709</v>
      </c>
    </row>
    <row r="3493" spans="1:3" ht="15">
      <c r="A3493" s="81" t="s">
        <v>323</v>
      </c>
      <c r="B3493" s="80" t="s">
        <v>1568</v>
      </c>
      <c r="C3493" s="88" t="s">
        <v>708</v>
      </c>
    </row>
    <row r="3494" spans="1:3" ht="15">
      <c r="A3494" s="81" t="s">
        <v>323</v>
      </c>
      <c r="B3494" s="80" t="s">
        <v>1569</v>
      </c>
      <c r="C3494" s="88" t="s">
        <v>708</v>
      </c>
    </row>
    <row r="3495" spans="1:3" ht="15">
      <c r="A3495" s="81" t="s">
        <v>323</v>
      </c>
      <c r="B3495" s="80" t="s">
        <v>1498</v>
      </c>
      <c r="C3495" s="88" t="s">
        <v>708</v>
      </c>
    </row>
    <row r="3496" spans="1:3" ht="15">
      <c r="A3496" s="81" t="s">
        <v>323</v>
      </c>
      <c r="B3496" s="80" t="s">
        <v>1570</v>
      </c>
      <c r="C3496" s="88" t="s">
        <v>708</v>
      </c>
    </row>
    <row r="3497" spans="1:3" ht="15">
      <c r="A3497" s="81" t="s">
        <v>323</v>
      </c>
      <c r="B3497" s="80" t="s">
        <v>1571</v>
      </c>
      <c r="C3497" s="88" t="s">
        <v>708</v>
      </c>
    </row>
    <row r="3498" spans="1:3" ht="15">
      <c r="A3498" s="81" t="s">
        <v>323</v>
      </c>
      <c r="B3498" s="80" t="s">
        <v>1572</v>
      </c>
      <c r="C3498" s="88" t="s">
        <v>708</v>
      </c>
    </row>
    <row r="3499" spans="1:3" ht="15">
      <c r="A3499" s="81" t="s">
        <v>323</v>
      </c>
      <c r="B3499" s="80">
        <v>21</v>
      </c>
      <c r="C3499" s="88" t="s">
        <v>708</v>
      </c>
    </row>
    <row r="3500" spans="1:3" ht="15">
      <c r="A3500" s="81" t="s">
        <v>323</v>
      </c>
      <c r="B3500" s="80" t="s">
        <v>1491</v>
      </c>
      <c r="C3500" s="88" t="s">
        <v>708</v>
      </c>
    </row>
    <row r="3501" spans="1:3" ht="15">
      <c r="A3501" s="81" t="s">
        <v>323</v>
      </c>
      <c r="B3501" s="80" t="s">
        <v>1499</v>
      </c>
      <c r="C3501" s="88" t="s">
        <v>708</v>
      </c>
    </row>
    <row r="3502" spans="1:3" ht="15">
      <c r="A3502" s="81" t="s">
        <v>323</v>
      </c>
      <c r="B3502" s="80" t="s">
        <v>1500</v>
      </c>
      <c r="C3502" s="88" t="s">
        <v>708</v>
      </c>
    </row>
    <row r="3503" spans="1:3" ht="15">
      <c r="A3503" s="81" t="s">
        <v>323</v>
      </c>
      <c r="B3503" s="80" t="s">
        <v>1501</v>
      </c>
      <c r="C3503" s="88" t="s">
        <v>708</v>
      </c>
    </row>
    <row r="3504" spans="1:3" ht="15">
      <c r="A3504" s="81" t="s">
        <v>323</v>
      </c>
      <c r="B3504" s="80" t="s">
        <v>1502</v>
      </c>
      <c r="C3504" s="88" t="s">
        <v>708</v>
      </c>
    </row>
    <row r="3505" spans="1:3" ht="15">
      <c r="A3505" s="81" t="s">
        <v>323</v>
      </c>
      <c r="B3505" s="80" t="s">
        <v>1573</v>
      </c>
      <c r="C3505" s="88" t="s">
        <v>708</v>
      </c>
    </row>
    <row r="3506" spans="1:3" ht="15">
      <c r="A3506" s="81" t="s">
        <v>323</v>
      </c>
      <c r="B3506" s="80" t="s">
        <v>1574</v>
      </c>
      <c r="C3506" s="88" t="s">
        <v>708</v>
      </c>
    </row>
    <row r="3507" spans="1:3" ht="15">
      <c r="A3507" s="81" t="s">
        <v>323</v>
      </c>
      <c r="B3507" s="80" t="s">
        <v>1575</v>
      </c>
      <c r="C3507" s="88" t="s">
        <v>708</v>
      </c>
    </row>
    <row r="3508" spans="1:3" ht="15">
      <c r="A3508" s="81" t="s">
        <v>323</v>
      </c>
      <c r="B3508" s="80" t="s">
        <v>1504</v>
      </c>
      <c r="C3508" s="88" t="s">
        <v>708</v>
      </c>
    </row>
    <row r="3509" spans="1:3" ht="15">
      <c r="A3509" s="81" t="s">
        <v>323</v>
      </c>
      <c r="B3509" s="80" t="s">
        <v>1576</v>
      </c>
      <c r="C3509" s="88" t="s">
        <v>708</v>
      </c>
    </row>
    <row r="3510" spans="1:3" ht="15">
      <c r="A3510" s="81" t="s">
        <v>323</v>
      </c>
      <c r="B3510" s="80" t="s">
        <v>1577</v>
      </c>
      <c r="C3510" s="88" t="s">
        <v>708</v>
      </c>
    </row>
    <row r="3511" spans="1:3" ht="15">
      <c r="A3511" s="81" t="s">
        <v>323</v>
      </c>
      <c r="B3511" s="80" t="s">
        <v>1578</v>
      </c>
      <c r="C3511" s="88" t="s">
        <v>708</v>
      </c>
    </row>
    <row r="3512" spans="1:3" ht="15">
      <c r="A3512" s="81" t="s">
        <v>323</v>
      </c>
      <c r="B3512" s="80" t="s">
        <v>1579</v>
      </c>
      <c r="C3512" s="88" t="s">
        <v>708</v>
      </c>
    </row>
    <row r="3513" spans="1:3" ht="15">
      <c r="A3513" s="81" t="s">
        <v>323</v>
      </c>
      <c r="B3513" s="80" t="s">
        <v>1580</v>
      </c>
      <c r="C3513" s="88" t="s">
        <v>708</v>
      </c>
    </row>
    <row r="3514" spans="1:3" ht="15">
      <c r="A3514" s="81" t="s">
        <v>323</v>
      </c>
      <c r="B3514" s="80" t="s">
        <v>1581</v>
      </c>
      <c r="C3514" s="88" t="s">
        <v>708</v>
      </c>
    </row>
    <row r="3515" spans="1:3" ht="15">
      <c r="A3515" s="81" t="s">
        <v>323</v>
      </c>
      <c r="B3515" s="80" t="s">
        <v>1582</v>
      </c>
      <c r="C3515" s="88" t="s">
        <v>708</v>
      </c>
    </row>
    <row r="3516" spans="1:3" ht="15">
      <c r="A3516" s="81" t="s">
        <v>323</v>
      </c>
      <c r="B3516" s="80" t="s">
        <v>1583</v>
      </c>
      <c r="C3516" s="88" t="s">
        <v>708</v>
      </c>
    </row>
    <row r="3517" spans="1:3" ht="15">
      <c r="A3517" s="81" t="s">
        <v>323</v>
      </c>
      <c r="B3517" s="80" t="s">
        <v>1584</v>
      </c>
      <c r="C3517" s="88" t="s">
        <v>708</v>
      </c>
    </row>
    <row r="3518" spans="1:3" ht="15">
      <c r="A3518" s="81" t="s">
        <v>323</v>
      </c>
      <c r="B3518" s="80" t="s">
        <v>1585</v>
      </c>
      <c r="C3518" s="88" t="s">
        <v>708</v>
      </c>
    </row>
    <row r="3519" spans="1:3" ht="15">
      <c r="A3519" s="81" t="s">
        <v>323</v>
      </c>
      <c r="B3519" s="80" t="s">
        <v>1586</v>
      </c>
      <c r="C3519" s="88" t="s">
        <v>708</v>
      </c>
    </row>
    <row r="3520" spans="1:3" ht="15">
      <c r="A3520" s="81" t="s">
        <v>323</v>
      </c>
      <c r="B3520" s="80" t="s">
        <v>1492</v>
      </c>
      <c r="C3520" s="88" t="s">
        <v>708</v>
      </c>
    </row>
    <row r="3521" spans="1:3" ht="15">
      <c r="A3521" s="81" t="s">
        <v>323</v>
      </c>
      <c r="B3521" s="80" t="s">
        <v>1587</v>
      </c>
      <c r="C3521" s="88" t="s">
        <v>708</v>
      </c>
    </row>
    <row r="3522" spans="1:3" ht="15">
      <c r="A3522" s="81" t="s">
        <v>323</v>
      </c>
      <c r="B3522" s="80" t="s">
        <v>1588</v>
      </c>
      <c r="C3522" s="88" t="s">
        <v>708</v>
      </c>
    </row>
    <row r="3523" spans="1:3" ht="15">
      <c r="A3523" s="81" t="s">
        <v>323</v>
      </c>
      <c r="B3523" s="80" t="s">
        <v>1512</v>
      </c>
      <c r="C3523" s="88" t="s">
        <v>708</v>
      </c>
    </row>
    <row r="3524" spans="1:3" ht="15">
      <c r="A3524" s="81" t="s">
        <v>323</v>
      </c>
      <c r="B3524" s="80" t="s">
        <v>1513</v>
      </c>
      <c r="C3524" s="88" t="s">
        <v>708</v>
      </c>
    </row>
    <row r="3525" spans="1:3" ht="15">
      <c r="A3525" s="81" t="s">
        <v>323</v>
      </c>
      <c r="B3525" s="80" t="s">
        <v>1589</v>
      </c>
      <c r="C3525" s="88" t="s">
        <v>708</v>
      </c>
    </row>
    <row r="3526" spans="1:3" ht="15">
      <c r="A3526" s="81" t="s">
        <v>323</v>
      </c>
      <c r="B3526" s="80" t="s">
        <v>1590</v>
      </c>
      <c r="C3526" s="88" t="s">
        <v>708</v>
      </c>
    </row>
    <row r="3527" spans="1:3" ht="15">
      <c r="A3527" s="81" t="s">
        <v>323</v>
      </c>
      <c r="B3527" s="80" t="s">
        <v>1514</v>
      </c>
      <c r="C3527" s="88" t="s">
        <v>708</v>
      </c>
    </row>
    <row r="3528" spans="1:3" ht="15">
      <c r="A3528" s="81" t="s">
        <v>323</v>
      </c>
      <c r="B3528" s="80" t="s">
        <v>1515</v>
      </c>
      <c r="C3528" s="88" t="s">
        <v>708</v>
      </c>
    </row>
    <row r="3529" spans="1:3" ht="15">
      <c r="A3529" s="81" t="s">
        <v>322</v>
      </c>
      <c r="B3529" s="80" t="s">
        <v>1568</v>
      </c>
      <c r="C3529" s="88" t="s">
        <v>707</v>
      </c>
    </row>
    <row r="3530" spans="1:3" ht="15">
      <c r="A3530" s="81" t="s">
        <v>322</v>
      </c>
      <c r="B3530" s="80" t="s">
        <v>1569</v>
      </c>
      <c r="C3530" s="88" t="s">
        <v>707</v>
      </c>
    </row>
    <row r="3531" spans="1:3" ht="15">
      <c r="A3531" s="81" t="s">
        <v>322</v>
      </c>
      <c r="B3531" s="80" t="s">
        <v>1498</v>
      </c>
      <c r="C3531" s="88" t="s">
        <v>707</v>
      </c>
    </row>
    <row r="3532" spans="1:3" ht="15">
      <c r="A3532" s="81" t="s">
        <v>322</v>
      </c>
      <c r="B3532" s="80" t="s">
        <v>1570</v>
      </c>
      <c r="C3532" s="88" t="s">
        <v>707</v>
      </c>
    </row>
    <row r="3533" spans="1:3" ht="15">
      <c r="A3533" s="81" t="s">
        <v>322</v>
      </c>
      <c r="B3533" s="80" t="s">
        <v>1571</v>
      </c>
      <c r="C3533" s="88" t="s">
        <v>707</v>
      </c>
    </row>
    <row r="3534" spans="1:3" ht="15">
      <c r="A3534" s="81" t="s">
        <v>322</v>
      </c>
      <c r="B3534" s="80" t="s">
        <v>1572</v>
      </c>
      <c r="C3534" s="88" t="s">
        <v>707</v>
      </c>
    </row>
    <row r="3535" spans="1:3" ht="15">
      <c r="A3535" s="81" t="s">
        <v>322</v>
      </c>
      <c r="B3535" s="80">
        <v>21</v>
      </c>
      <c r="C3535" s="88" t="s">
        <v>707</v>
      </c>
    </row>
    <row r="3536" spans="1:3" ht="15">
      <c r="A3536" s="81" t="s">
        <v>322</v>
      </c>
      <c r="B3536" s="80" t="s">
        <v>1491</v>
      </c>
      <c r="C3536" s="88" t="s">
        <v>707</v>
      </c>
    </row>
    <row r="3537" spans="1:3" ht="15">
      <c r="A3537" s="81" t="s">
        <v>322</v>
      </c>
      <c r="B3537" s="80" t="s">
        <v>1499</v>
      </c>
      <c r="C3537" s="88" t="s">
        <v>707</v>
      </c>
    </row>
    <row r="3538" spans="1:3" ht="15">
      <c r="A3538" s="81" t="s">
        <v>322</v>
      </c>
      <c r="B3538" s="80" t="s">
        <v>1500</v>
      </c>
      <c r="C3538" s="88" t="s">
        <v>707</v>
      </c>
    </row>
    <row r="3539" spans="1:3" ht="15">
      <c r="A3539" s="81" t="s">
        <v>322</v>
      </c>
      <c r="B3539" s="80" t="s">
        <v>1501</v>
      </c>
      <c r="C3539" s="88" t="s">
        <v>707</v>
      </c>
    </row>
    <row r="3540" spans="1:3" ht="15">
      <c r="A3540" s="81" t="s">
        <v>322</v>
      </c>
      <c r="B3540" s="80" t="s">
        <v>1502</v>
      </c>
      <c r="C3540" s="88" t="s">
        <v>707</v>
      </c>
    </row>
    <row r="3541" spans="1:3" ht="15">
      <c r="A3541" s="81" t="s">
        <v>322</v>
      </c>
      <c r="B3541" s="80" t="s">
        <v>1573</v>
      </c>
      <c r="C3541" s="88" t="s">
        <v>707</v>
      </c>
    </row>
    <row r="3542" spans="1:3" ht="15">
      <c r="A3542" s="81" t="s">
        <v>322</v>
      </c>
      <c r="B3542" s="80" t="s">
        <v>1574</v>
      </c>
      <c r="C3542" s="88" t="s">
        <v>707</v>
      </c>
    </row>
    <row r="3543" spans="1:3" ht="15">
      <c r="A3543" s="81" t="s">
        <v>322</v>
      </c>
      <c r="B3543" s="80" t="s">
        <v>1575</v>
      </c>
      <c r="C3543" s="88" t="s">
        <v>707</v>
      </c>
    </row>
    <row r="3544" spans="1:3" ht="15">
      <c r="A3544" s="81" t="s">
        <v>322</v>
      </c>
      <c r="B3544" s="80" t="s">
        <v>1504</v>
      </c>
      <c r="C3544" s="88" t="s">
        <v>707</v>
      </c>
    </row>
    <row r="3545" spans="1:3" ht="15">
      <c r="A3545" s="81" t="s">
        <v>322</v>
      </c>
      <c r="B3545" s="80" t="s">
        <v>1576</v>
      </c>
      <c r="C3545" s="88" t="s">
        <v>707</v>
      </c>
    </row>
    <row r="3546" spans="1:3" ht="15">
      <c r="A3546" s="81" t="s">
        <v>322</v>
      </c>
      <c r="B3546" s="80" t="s">
        <v>1577</v>
      </c>
      <c r="C3546" s="88" t="s">
        <v>707</v>
      </c>
    </row>
    <row r="3547" spans="1:3" ht="15">
      <c r="A3547" s="81" t="s">
        <v>322</v>
      </c>
      <c r="B3547" s="80" t="s">
        <v>1578</v>
      </c>
      <c r="C3547" s="88" t="s">
        <v>707</v>
      </c>
    </row>
    <row r="3548" spans="1:3" ht="15">
      <c r="A3548" s="81" t="s">
        <v>322</v>
      </c>
      <c r="B3548" s="80" t="s">
        <v>1579</v>
      </c>
      <c r="C3548" s="88" t="s">
        <v>707</v>
      </c>
    </row>
    <row r="3549" spans="1:3" ht="15">
      <c r="A3549" s="81" t="s">
        <v>322</v>
      </c>
      <c r="B3549" s="80" t="s">
        <v>1580</v>
      </c>
      <c r="C3549" s="88" t="s">
        <v>707</v>
      </c>
    </row>
    <row r="3550" spans="1:3" ht="15">
      <c r="A3550" s="81" t="s">
        <v>322</v>
      </c>
      <c r="B3550" s="80" t="s">
        <v>1581</v>
      </c>
      <c r="C3550" s="88" t="s">
        <v>707</v>
      </c>
    </row>
    <row r="3551" spans="1:3" ht="15">
      <c r="A3551" s="81" t="s">
        <v>322</v>
      </c>
      <c r="B3551" s="80" t="s">
        <v>1582</v>
      </c>
      <c r="C3551" s="88" t="s">
        <v>707</v>
      </c>
    </row>
    <row r="3552" spans="1:3" ht="15">
      <c r="A3552" s="81" t="s">
        <v>322</v>
      </c>
      <c r="B3552" s="80" t="s">
        <v>1583</v>
      </c>
      <c r="C3552" s="88" t="s">
        <v>707</v>
      </c>
    </row>
    <row r="3553" spans="1:3" ht="15">
      <c r="A3553" s="81" t="s">
        <v>322</v>
      </c>
      <c r="B3553" s="80" t="s">
        <v>1584</v>
      </c>
      <c r="C3553" s="88" t="s">
        <v>707</v>
      </c>
    </row>
    <row r="3554" spans="1:3" ht="15">
      <c r="A3554" s="81" t="s">
        <v>322</v>
      </c>
      <c r="B3554" s="80" t="s">
        <v>1585</v>
      </c>
      <c r="C3554" s="88" t="s">
        <v>707</v>
      </c>
    </row>
    <row r="3555" spans="1:3" ht="15">
      <c r="A3555" s="81" t="s">
        <v>322</v>
      </c>
      <c r="B3555" s="80" t="s">
        <v>1586</v>
      </c>
      <c r="C3555" s="88" t="s">
        <v>707</v>
      </c>
    </row>
    <row r="3556" spans="1:3" ht="15">
      <c r="A3556" s="81" t="s">
        <v>322</v>
      </c>
      <c r="B3556" s="80" t="s">
        <v>1492</v>
      </c>
      <c r="C3556" s="88" t="s">
        <v>707</v>
      </c>
    </row>
    <row r="3557" spans="1:3" ht="15">
      <c r="A3557" s="81" t="s">
        <v>322</v>
      </c>
      <c r="B3557" s="80" t="s">
        <v>1587</v>
      </c>
      <c r="C3557" s="88" t="s">
        <v>707</v>
      </c>
    </row>
    <row r="3558" spans="1:3" ht="15">
      <c r="A3558" s="81" t="s">
        <v>322</v>
      </c>
      <c r="B3558" s="80" t="s">
        <v>1588</v>
      </c>
      <c r="C3558" s="88" t="s">
        <v>707</v>
      </c>
    </row>
    <row r="3559" spans="1:3" ht="15">
      <c r="A3559" s="81" t="s">
        <v>322</v>
      </c>
      <c r="B3559" s="80" t="s">
        <v>1512</v>
      </c>
      <c r="C3559" s="88" t="s">
        <v>707</v>
      </c>
    </row>
    <row r="3560" spans="1:3" ht="15">
      <c r="A3560" s="81" t="s">
        <v>322</v>
      </c>
      <c r="B3560" s="80" t="s">
        <v>1513</v>
      </c>
      <c r="C3560" s="88" t="s">
        <v>707</v>
      </c>
    </row>
    <row r="3561" spans="1:3" ht="15">
      <c r="A3561" s="81" t="s">
        <v>322</v>
      </c>
      <c r="B3561" s="80" t="s">
        <v>1589</v>
      </c>
      <c r="C3561" s="88" t="s">
        <v>707</v>
      </c>
    </row>
    <row r="3562" spans="1:3" ht="15">
      <c r="A3562" s="81" t="s">
        <v>322</v>
      </c>
      <c r="B3562" s="80" t="s">
        <v>1590</v>
      </c>
      <c r="C3562" s="88" t="s">
        <v>707</v>
      </c>
    </row>
    <row r="3563" spans="1:3" ht="15">
      <c r="A3563" s="81" t="s">
        <v>322</v>
      </c>
      <c r="B3563" s="80" t="s">
        <v>1514</v>
      </c>
      <c r="C3563" s="88" t="s">
        <v>707</v>
      </c>
    </row>
    <row r="3564" spans="1:3" ht="15">
      <c r="A3564" s="81" t="s">
        <v>322</v>
      </c>
      <c r="B3564" s="80" t="s">
        <v>1515</v>
      </c>
      <c r="C3564" s="88" t="s">
        <v>707</v>
      </c>
    </row>
    <row r="3565" spans="1:3" ht="15">
      <c r="A3565" s="81" t="s">
        <v>321</v>
      </c>
      <c r="B3565" s="80" t="s">
        <v>1591</v>
      </c>
      <c r="C3565" s="88" t="s">
        <v>706</v>
      </c>
    </row>
    <row r="3566" spans="1:3" ht="15">
      <c r="A3566" s="81" t="s">
        <v>321</v>
      </c>
      <c r="B3566" s="80" t="s">
        <v>1516</v>
      </c>
      <c r="C3566" s="88" t="s">
        <v>706</v>
      </c>
    </row>
    <row r="3567" spans="1:3" ht="15">
      <c r="A3567" s="81" t="s">
        <v>321</v>
      </c>
      <c r="B3567" s="80" t="s">
        <v>1592</v>
      </c>
      <c r="C3567" s="88" t="s">
        <v>706</v>
      </c>
    </row>
    <row r="3568" spans="1:3" ht="15">
      <c r="A3568" s="81" t="s">
        <v>321</v>
      </c>
      <c r="B3568" s="80" t="s">
        <v>1593</v>
      </c>
      <c r="C3568" s="88" t="s">
        <v>706</v>
      </c>
    </row>
    <row r="3569" spans="1:3" ht="15">
      <c r="A3569" s="81" t="s">
        <v>321</v>
      </c>
      <c r="B3569" s="80" t="s">
        <v>1491</v>
      </c>
      <c r="C3569" s="88" t="s">
        <v>706</v>
      </c>
    </row>
    <row r="3570" spans="1:3" ht="15">
      <c r="A3570" s="81" t="s">
        <v>321</v>
      </c>
      <c r="B3570" s="80" t="s">
        <v>1588</v>
      </c>
      <c r="C3570" s="88" t="s">
        <v>706</v>
      </c>
    </row>
    <row r="3571" spans="1:3" ht="15">
      <c r="A3571" s="81" t="s">
        <v>321</v>
      </c>
      <c r="B3571" s="80" t="s">
        <v>1517</v>
      </c>
      <c r="C3571" s="88" t="s">
        <v>706</v>
      </c>
    </row>
    <row r="3572" spans="1:3" ht="15">
      <c r="A3572" s="81" t="s">
        <v>321</v>
      </c>
      <c r="B3572" s="80" t="s">
        <v>1571</v>
      </c>
      <c r="C3572" s="88" t="s">
        <v>706</v>
      </c>
    </row>
    <row r="3573" spans="1:3" ht="15">
      <c r="A3573" s="81" t="s">
        <v>321</v>
      </c>
      <c r="B3573" s="80" t="s">
        <v>1518</v>
      </c>
      <c r="C3573" s="88" t="s">
        <v>706</v>
      </c>
    </row>
    <row r="3574" spans="1:3" ht="15">
      <c r="A3574" s="81" t="s">
        <v>321</v>
      </c>
      <c r="B3574" s="80" t="s">
        <v>1519</v>
      </c>
      <c r="C3574" s="88" t="s">
        <v>706</v>
      </c>
    </row>
    <row r="3575" spans="1:3" ht="15">
      <c r="A3575" s="81" t="s">
        <v>321</v>
      </c>
      <c r="B3575" s="80" t="s">
        <v>1594</v>
      </c>
      <c r="C3575" s="88" t="s">
        <v>706</v>
      </c>
    </row>
    <row r="3576" spans="1:3" ht="15">
      <c r="A3576" s="81" t="s">
        <v>321</v>
      </c>
      <c r="B3576" s="80" t="s">
        <v>1573</v>
      </c>
      <c r="C3576" s="88" t="s">
        <v>706</v>
      </c>
    </row>
    <row r="3577" spans="1:3" ht="15">
      <c r="A3577" s="81" t="s">
        <v>321</v>
      </c>
      <c r="B3577" s="80" t="s">
        <v>1595</v>
      </c>
      <c r="C3577" s="88" t="s">
        <v>706</v>
      </c>
    </row>
    <row r="3578" spans="1:3" ht="15">
      <c r="A3578" s="81" t="s">
        <v>321</v>
      </c>
      <c r="B3578" s="80" t="s">
        <v>1596</v>
      </c>
      <c r="C3578" s="88" t="s">
        <v>706</v>
      </c>
    </row>
    <row r="3579" spans="1:3" ht="15">
      <c r="A3579" s="81" t="s">
        <v>321</v>
      </c>
      <c r="B3579" s="80" t="s">
        <v>1577</v>
      </c>
      <c r="C3579" s="88" t="s">
        <v>706</v>
      </c>
    </row>
    <row r="3580" spans="1:3" ht="15">
      <c r="A3580" s="81" t="s">
        <v>321</v>
      </c>
      <c r="B3580" s="80" t="s">
        <v>1597</v>
      </c>
      <c r="C3580" s="88" t="s">
        <v>706</v>
      </c>
    </row>
    <row r="3581" spans="1:3" ht="15">
      <c r="A3581" s="81" t="s">
        <v>321</v>
      </c>
      <c r="B3581" s="80" t="s">
        <v>1523</v>
      </c>
      <c r="C3581" s="88" t="s">
        <v>706</v>
      </c>
    </row>
    <row r="3582" spans="1:3" ht="15">
      <c r="A3582" s="81" t="s">
        <v>321</v>
      </c>
      <c r="B3582" s="80" t="s">
        <v>1524</v>
      </c>
      <c r="C3582" s="88" t="s">
        <v>706</v>
      </c>
    </row>
    <row r="3583" spans="1:3" ht="15">
      <c r="A3583" s="81" t="s">
        <v>321</v>
      </c>
      <c r="B3583" s="80" t="s">
        <v>1598</v>
      </c>
      <c r="C3583" s="88" t="s">
        <v>706</v>
      </c>
    </row>
    <row r="3584" spans="1:3" ht="15">
      <c r="A3584" s="81" t="s">
        <v>321</v>
      </c>
      <c r="B3584" s="80" t="s">
        <v>1525</v>
      </c>
      <c r="C3584" s="88" t="s">
        <v>706</v>
      </c>
    </row>
    <row r="3585" spans="1:3" ht="15">
      <c r="A3585" s="81" t="s">
        <v>321</v>
      </c>
      <c r="B3585" s="80" t="s">
        <v>1526</v>
      </c>
      <c r="C3585" s="88" t="s">
        <v>706</v>
      </c>
    </row>
    <row r="3586" spans="1:3" ht="15">
      <c r="A3586" s="81" t="s">
        <v>321</v>
      </c>
      <c r="B3586" s="80" t="s">
        <v>1527</v>
      </c>
      <c r="C3586" s="88" t="s">
        <v>706</v>
      </c>
    </row>
    <row r="3587" spans="1:3" ht="15">
      <c r="A3587" s="81" t="s">
        <v>321</v>
      </c>
      <c r="B3587" s="80" t="s">
        <v>1599</v>
      </c>
      <c r="C3587" s="88" t="s">
        <v>706</v>
      </c>
    </row>
    <row r="3588" spans="1:3" ht="15">
      <c r="A3588" s="81" t="s">
        <v>321</v>
      </c>
      <c r="B3588" s="80" t="s">
        <v>1600</v>
      </c>
      <c r="C3588" s="88" t="s">
        <v>706</v>
      </c>
    </row>
    <row r="3589" spans="1:3" ht="15">
      <c r="A3589" s="81" t="s">
        <v>321</v>
      </c>
      <c r="B3589" s="80" t="s">
        <v>1601</v>
      </c>
      <c r="C3589" s="88" t="s">
        <v>706</v>
      </c>
    </row>
    <row r="3590" spans="1:3" ht="15">
      <c r="A3590" s="81" t="s">
        <v>321</v>
      </c>
      <c r="B3590" s="80" t="s">
        <v>1575</v>
      </c>
      <c r="C3590" s="88" t="s">
        <v>706</v>
      </c>
    </row>
    <row r="3591" spans="1:3" ht="15">
      <c r="A3591" s="81" t="s">
        <v>321</v>
      </c>
      <c r="B3591" s="80" t="s">
        <v>1602</v>
      </c>
      <c r="C3591" s="88" t="s">
        <v>706</v>
      </c>
    </row>
    <row r="3592" spans="1:3" ht="15">
      <c r="A3592" s="81" t="s">
        <v>321</v>
      </c>
      <c r="B3592" s="80" t="s">
        <v>1572</v>
      </c>
      <c r="C3592" s="88" t="s">
        <v>706</v>
      </c>
    </row>
    <row r="3593" spans="1:3" ht="15">
      <c r="A3593" s="81" t="s">
        <v>321</v>
      </c>
      <c r="B3593" s="80">
        <v>21</v>
      </c>
      <c r="C3593" s="88" t="s">
        <v>706</v>
      </c>
    </row>
    <row r="3594" spans="1:3" ht="15">
      <c r="A3594" s="81" t="s">
        <v>321</v>
      </c>
      <c r="B3594" s="80" t="s">
        <v>1582</v>
      </c>
      <c r="C3594" s="88" t="s">
        <v>706</v>
      </c>
    </row>
    <row r="3595" spans="1:3" ht="15">
      <c r="A3595" s="81" t="s">
        <v>321</v>
      </c>
      <c r="B3595" s="80" t="s">
        <v>1532</v>
      </c>
      <c r="C3595" s="88" t="s">
        <v>706</v>
      </c>
    </row>
    <row r="3596" spans="1:3" ht="15">
      <c r="A3596" s="81" t="s">
        <v>321</v>
      </c>
      <c r="B3596" s="80" t="s">
        <v>1603</v>
      </c>
      <c r="C3596" s="88" t="s">
        <v>706</v>
      </c>
    </row>
    <row r="3597" spans="1:3" ht="15">
      <c r="A3597" s="81" t="s">
        <v>321</v>
      </c>
      <c r="B3597" s="80" t="s">
        <v>1533</v>
      </c>
      <c r="C3597" s="88" t="s">
        <v>706</v>
      </c>
    </row>
    <row r="3598" spans="1:3" ht="15">
      <c r="A3598" s="81" t="s">
        <v>321</v>
      </c>
      <c r="B3598" s="80" t="s">
        <v>1534</v>
      </c>
      <c r="C3598" s="88" t="s">
        <v>706</v>
      </c>
    </row>
    <row r="3599" spans="1:3" ht="15">
      <c r="A3599" s="81" t="s">
        <v>321</v>
      </c>
      <c r="B3599" s="80" t="s">
        <v>1604</v>
      </c>
      <c r="C3599" s="88" t="s">
        <v>706</v>
      </c>
    </row>
    <row r="3600" spans="1:3" ht="15">
      <c r="A3600" s="81" t="s">
        <v>321</v>
      </c>
      <c r="B3600" s="80" t="s">
        <v>1589</v>
      </c>
      <c r="C3600" s="88" t="s">
        <v>706</v>
      </c>
    </row>
    <row r="3601" spans="1:3" ht="15">
      <c r="A3601" s="81" t="s">
        <v>321</v>
      </c>
      <c r="B3601" s="80" t="s">
        <v>1605</v>
      </c>
      <c r="C3601" s="88" t="s">
        <v>706</v>
      </c>
    </row>
    <row r="3602" spans="1:3" ht="15">
      <c r="A3602" s="81" t="s">
        <v>321</v>
      </c>
      <c r="B3602" s="80" t="s">
        <v>1536</v>
      </c>
      <c r="C3602" s="88" t="s">
        <v>706</v>
      </c>
    </row>
    <row r="3603" spans="1:3" ht="15">
      <c r="A3603" s="81" t="s">
        <v>321</v>
      </c>
      <c r="B3603" s="80" t="s">
        <v>1537</v>
      </c>
      <c r="C3603" s="88" t="s">
        <v>706</v>
      </c>
    </row>
    <row r="3604" spans="1:3" ht="15">
      <c r="A3604" s="81" t="s">
        <v>320</v>
      </c>
      <c r="B3604" s="80" t="s">
        <v>1591</v>
      </c>
      <c r="C3604" s="88" t="s">
        <v>705</v>
      </c>
    </row>
    <row r="3605" spans="1:3" ht="15">
      <c r="A3605" s="81" t="s">
        <v>320</v>
      </c>
      <c r="B3605" s="80" t="s">
        <v>1516</v>
      </c>
      <c r="C3605" s="88" t="s">
        <v>705</v>
      </c>
    </row>
    <row r="3606" spans="1:3" ht="15">
      <c r="A3606" s="81" t="s">
        <v>320</v>
      </c>
      <c r="B3606" s="80" t="s">
        <v>1592</v>
      </c>
      <c r="C3606" s="88" t="s">
        <v>705</v>
      </c>
    </row>
    <row r="3607" spans="1:3" ht="15">
      <c r="A3607" s="81" t="s">
        <v>320</v>
      </c>
      <c r="B3607" s="80" t="s">
        <v>1593</v>
      </c>
      <c r="C3607" s="88" t="s">
        <v>705</v>
      </c>
    </row>
    <row r="3608" spans="1:3" ht="15">
      <c r="A3608" s="81" t="s">
        <v>320</v>
      </c>
      <c r="B3608" s="80" t="s">
        <v>1491</v>
      </c>
      <c r="C3608" s="88" t="s">
        <v>705</v>
      </c>
    </row>
    <row r="3609" spans="1:3" ht="15">
      <c r="A3609" s="81" t="s">
        <v>320</v>
      </c>
      <c r="B3609" s="80" t="s">
        <v>1588</v>
      </c>
      <c r="C3609" s="88" t="s">
        <v>705</v>
      </c>
    </row>
    <row r="3610" spans="1:3" ht="15">
      <c r="A3610" s="81" t="s">
        <v>320</v>
      </c>
      <c r="B3610" s="80" t="s">
        <v>1517</v>
      </c>
      <c r="C3610" s="88" t="s">
        <v>705</v>
      </c>
    </row>
    <row r="3611" spans="1:3" ht="15">
      <c r="A3611" s="81" t="s">
        <v>320</v>
      </c>
      <c r="B3611" s="80" t="s">
        <v>1571</v>
      </c>
      <c r="C3611" s="88" t="s">
        <v>705</v>
      </c>
    </row>
    <row r="3612" spans="1:3" ht="15">
      <c r="A3612" s="81" t="s">
        <v>320</v>
      </c>
      <c r="B3612" s="80" t="s">
        <v>1518</v>
      </c>
      <c r="C3612" s="88" t="s">
        <v>705</v>
      </c>
    </row>
    <row r="3613" spans="1:3" ht="15">
      <c r="A3613" s="81" t="s">
        <v>320</v>
      </c>
      <c r="B3613" s="80" t="s">
        <v>1519</v>
      </c>
      <c r="C3613" s="88" t="s">
        <v>705</v>
      </c>
    </row>
    <row r="3614" spans="1:3" ht="15">
      <c r="A3614" s="81" t="s">
        <v>320</v>
      </c>
      <c r="B3614" s="80" t="s">
        <v>1594</v>
      </c>
      <c r="C3614" s="88" t="s">
        <v>705</v>
      </c>
    </row>
    <row r="3615" spans="1:3" ht="15">
      <c r="A3615" s="81" t="s">
        <v>320</v>
      </c>
      <c r="B3615" s="80" t="s">
        <v>1573</v>
      </c>
      <c r="C3615" s="88" t="s">
        <v>705</v>
      </c>
    </row>
    <row r="3616" spans="1:3" ht="15">
      <c r="A3616" s="81" t="s">
        <v>320</v>
      </c>
      <c r="B3616" s="80" t="s">
        <v>1595</v>
      </c>
      <c r="C3616" s="88" t="s">
        <v>705</v>
      </c>
    </row>
    <row r="3617" spans="1:3" ht="15">
      <c r="A3617" s="81" t="s">
        <v>320</v>
      </c>
      <c r="B3617" s="80" t="s">
        <v>1596</v>
      </c>
      <c r="C3617" s="88" t="s">
        <v>705</v>
      </c>
    </row>
    <row r="3618" spans="1:3" ht="15">
      <c r="A3618" s="81" t="s">
        <v>320</v>
      </c>
      <c r="B3618" s="80" t="s">
        <v>1577</v>
      </c>
      <c r="C3618" s="88" t="s">
        <v>705</v>
      </c>
    </row>
    <row r="3619" spans="1:3" ht="15">
      <c r="A3619" s="81" t="s">
        <v>320</v>
      </c>
      <c r="B3619" s="80" t="s">
        <v>1597</v>
      </c>
      <c r="C3619" s="88" t="s">
        <v>705</v>
      </c>
    </row>
    <row r="3620" spans="1:3" ht="15">
      <c r="A3620" s="81" t="s">
        <v>320</v>
      </c>
      <c r="B3620" s="80" t="s">
        <v>1523</v>
      </c>
      <c r="C3620" s="88" t="s">
        <v>705</v>
      </c>
    </row>
    <row r="3621" spans="1:3" ht="15">
      <c r="A3621" s="81" t="s">
        <v>320</v>
      </c>
      <c r="B3621" s="80" t="s">
        <v>1524</v>
      </c>
      <c r="C3621" s="88" t="s">
        <v>705</v>
      </c>
    </row>
    <row r="3622" spans="1:3" ht="15">
      <c r="A3622" s="81" t="s">
        <v>320</v>
      </c>
      <c r="B3622" s="80" t="s">
        <v>1598</v>
      </c>
      <c r="C3622" s="88" t="s">
        <v>705</v>
      </c>
    </row>
    <row r="3623" spans="1:3" ht="15">
      <c r="A3623" s="81" t="s">
        <v>320</v>
      </c>
      <c r="B3623" s="80" t="s">
        <v>1525</v>
      </c>
      <c r="C3623" s="88" t="s">
        <v>705</v>
      </c>
    </row>
    <row r="3624" spans="1:3" ht="15">
      <c r="A3624" s="81" t="s">
        <v>320</v>
      </c>
      <c r="B3624" s="80" t="s">
        <v>1526</v>
      </c>
      <c r="C3624" s="88" t="s">
        <v>705</v>
      </c>
    </row>
    <row r="3625" spans="1:3" ht="15">
      <c r="A3625" s="81" t="s">
        <v>320</v>
      </c>
      <c r="B3625" s="80" t="s">
        <v>1527</v>
      </c>
      <c r="C3625" s="88" t="s">
        <v>705</v>
      </c>
    </row>
    <row r="3626" spans="1:3" ht="15">
      <c r="A3626" s="81" t="s">
        <v>320</v>
      </c>
      <c r="B3626" s="80" t="s">
        <v>1599</v>
      </c>
      <c r="C3626" s="88" t="s">
        <v>705</v>
      </c>
    </row>
    <row r="3627" spans="1:3" ht="15">
      <c r="A3627" s="81" t="s">
        <v>320</v>
      </c>
      <c r="B3627" s="80" t="s">
        <v>1600</v>
      </c>
      <c r="C3627" s="88" t="s">
        <v>705</v>
      </c>
    </row>
    <row r="3628" spans="1:3" ht="15">
      <c r="A3628" s="81" t="s">
        <v>320</v>
      </c>
      <c r="B3628" s="80" t="s">
        <v>1601</v>
      </c>
      <c r="C3628" s="88" t="s">
        <v>705</v>
      </c>
    </row>
    <row r="3629" spans="1:3" ht="15">
      <c r="A3629" s="81" t="s">
        <v>320</v>
      </c>
      <c r="B3629" s="80" t="s">
        <v>1575</v>
      </c>
      <c r="C3629" s="88" t="s">
        <v>705</v>
      </c>
    </row>
    <row r="3630" spans="1:3" ht="15">
      <c r="A3630" s="81" t="s">
        <v>320</v>
      </c>
      <c r="B3630" s="80" t="s">
        <v>1602</v>
      </c>
      <c r="C3630" s="88" t="s">
        <v>705</v>
      </c>
    </row>
    <row r="3631" spans="1:3" ht="15">
      <c r="A3631" s="81" t="s">
        <v>320</v>
      </c>
      <c r="B3631" s="80" t="s">
        <v>1572</v>
      </c>
      <c r="C3631" s="88" t="s">
        <v>705</v>
      </c>
    </row>
    <row r="3632" spans="1:3" ht="15">
      <c r="A3632" s="81" t="s">
        <v>320</v>
      </c>
      <c r="B3632" s="80">
        <v>21</v>
      </c>
      <c r="C3632" s="88" t="s">
        <v>705</v>
      </c>
    </row>
    <row r="3633" spans="1:3" ht="15">
      <c r="A3633" s="81" t="s">
        <v>320</v>
      </c>
      <c r="B3633" s="80" t="s">
        <v>1582</v>
      </c>
      <c r="C3633" s="88" t="s">
        <v>705</v>
      </c>
    </row>
    <row r="3634" spans="1:3" ht="15">
      <c r="A3634" s="81" t="s">
        <v>320</v>
      </c>
      <c r="B3634" s="80" t="s">
        <v>1532</v>
      </c>
      <c r="C3634" s="88" t="s">
        <v>705</v>
      </c>
    </row>
    <row r="3635" spans="1:3" ht="15">
      <c r="A3635" s="81" t="s">
        <v>320</v>
      </c>
      <c r="B3635" s="80" t="s">
        <v>1603</v>
      </c>
      <c r="C3635" s="88" t="s">
        <v>705</v>
      </c>
    </row>
    <row r="3636" spans="1:3" ht="15">
      <c r="A3636" s="81" t="s">
        <v>320</v>
      </c>
      <c r="B3636" s="80" t="s">
        <v>1533</v>
      </c>
      <c r="C3636" s="88" t="s">
        <v>705</v>
      </c>
    </row>
    <row r="3637" spans="1:3" ht="15">
      <c r="A3637" s="81" t="s">
        <v>320</v>
      </c>
      <c r="B3637" s="80" t="s">
        <v>1534</v>
      </c>
      <c r="C3637" s="88" t="s">
        <v>705</v>
      </c>
    </row>
    <row r="3638" spans="1:3" ht="15">
      <c r="A3638" s="81" t="s">
        <v>320</v>
      </c>
      <c r="B3638" s="80" t="s">
        <v>1604</v>
      </c>
      <c r="C3638" s="88" t="s">
        <v>705</v>
      </c>
    </row>
    <row r="3639" spans="1:3" ht="15">
      <c r="A3639" s="81" t="s">
        <v>320</v>
      </c>
      <c r="B3639" s="80" t="s">
        <v>1589</v>
      </c>
      <c r="C3639" s="88" t="s">
        <v>705</v>
      </c>
    </row>
    <row r="3640" spans="1:3" ht="15">
      <c r="A3640" s="81" t="s">
        <v>320</v>
      </c>
      <c r="B3640" s="80" t="s">
        <v>1605</v>
      </c>
      <c r="C3640" s="88" t="s">
        <v>705</v>
      </c>
    </row>
    <row r="3641" spans="1:3" ht="15">
      <c r="A3641" s="81" t="s">
        <v>320</v>
      </c>
      <c r="B3641" s="80" t="s">
        <v>1536</v>
      </c>
      <c r="C3641" s="88" t="s">
        <v>705</v>
      </c>
    </row>
    <row r="3642" spans="1:3" ht="15">
      <c r="A3642" s="81" t="s">
        <v>320</v>
      </c>
      <c r="B3642" s="80" t="s">
        <v>1537</v>
      </c>
      <c r="C3642" s="88" t="s">
        <v>705</v>
      </c>
    </row>
    <row r="3643" spans="1:3" ht="15">
      <c r="A3643" s="81" t="s">
        <v>319</v>
      </c>
      <c r="B3643" s="80" t="s">
        <v>1591</v>
      </c>
      <c r="C3643" s="88" t="s">
        <v>704</v>
      </c>
    </row>
    <row r="3644" spans="1:3" ht="15">
      <c r="A3644" s="81" t="s">
        <v>319</v>
      </c>
      <c r="B3644" s="80" t="s">
        <v>1516</v>
      </c>
      <c r="C3644" s="88" t="s">
        <v>704</v>
      </c>
    </row>
    <row r="3645" spans="1:3" ht="15">
      <c r="A3645" s="81" t="s">
        <v>319</v>
      </c>
      <c r="B3645" s="80" t="s">
        <v>1592</v>
      </c>
      <c r="C3645" s="88" t="s">
        <v>704</v>
      </c>
    </row>
    <row r="3646" spans="1:3" ht="15">
      <c r="A3646" s="81" t="s">
        <v>319</v>
      </c>
      <c r="B3646" s="80" t="s">
        <v>1593</v>
      </c>
      <c r="C3646" s="88" t="s">
        <v>704</v>
      </c>
    </row>
    <row r="3647" spans="1:3" ht="15">
      <c r="A3647" s="81" t="s">
        <v>319</v>
      </c>
      <c r="B3647" s="80" t="s">
        <v>1491</v>
      </c>
      <c r="C3647" s="88" t="s">
        <v>704</v>
      </c>
    </row>
    <row r="3648" spans="1:3" ht="15">
      <c r="A3648" s="81" t="s">
        <v>319</v>
      </c>
      <c r="B3648" s="80" t="s">
        <v>1588</v>
      </c>
      <c r="C3648" s="88" t="s">
        <v>704</v>
      </c>
    </row>
    <row r="3649" spans="1:3" ht="15">
      <c r="A3649" s="81" t="s">
        <v>319</v>
      </c>
      <c r="B3649" s="80" t="s">
        <v>1517</v>
      </c>
      <c r="C3649" s="88" t="s">
        <v>704</v>
      </c>
    </row>
    <row r="3650" spans="1:3" ht="15">
      <c r="A3650" s="81" t="s">
        <v>319</v>
      </c>
      <c r="B3650" s="80" t="s">
        <v>1571</v>
      </c>
      <c r="C3650" s="88" t="s">
        <v>704</v>
      </c>
    </row>
    <row r="3651" spans="1:3" ht="15">
      <c r="A3651" s="81" t="s">
        <v>319</v>
      </c>
      <c r="B3651" s="80" t="s">
        <v>1518</v>
      </c>
      <c r="C3651" s="88" t="s">
        <v>704</v>
      </c>
    </row>
    <row r="3652" spans="1:3" ht="15">
      <c r="A3652" s="81" t="s">
        <v>319</v>
      </c>
      <c r="B3652" s="80" t="s">
        <v>1519</v>
      </c>
      <c r="C3652" s="88" t="s">
        <v>704</v>
      </c>
    </row>
    <row r="3653" spans="1:3" ht="15">
      <c r="A3653" s="81" t="s">
        <v>319</v>
      </c>
      <c r="B3653" s="80" t="s">
        <v>1594</v>
      </c>
      <c r="C3653" s="88" t="s">
        <v>704</v>
      </c>
    </row>
    <row r="3654" spans="1:3" ht="15">
      <c r="A3654" s="81" t="s">
        <v>319</v>
      </c>
      <c r="B3654" s="80" t="s">
        <v>1573</v>
      </c>
      <c r="C3654" s="88" t="s">
        <v>704</v>
      </c>
    </row>
    <row r="3655" spans="1:3" ht="15">
      <c r="A3655" s="81" t="s">
        <v>319</v>
      </c>
      <c r="B3655" s="80" t="s">
        <v>1595</v>
      </c>
      <c r="C3655" s="88" t="s">
        <v>704</v>
      </c>
    </row>
    <row r="3656" spans="1:3" ht="15">
      <c r="A3656" s="81" t="s">
        <v>319</v>
      </c>
      <c r="B3656" s="80" t="s">
        <v>1596</v>
      </c>
      <c r="C3656" s="88" t="s">
        <v>704</v>
      </c>
    </row>
    <row r="3657" spans="1:3" ht="15">
      <c r="A3657" s="81" t="s">
        <v>319</v>
      </c>
      <c r="B3657" s="80" t="s">
        <v>1577</v>
      </c>
      <c r="C3657" s="88" t="s">
        <v>704</v>
      </c>
    </row>
    <row r="3658" spans="1:3" ht="15">
      <c r="A3658" s="81" t="s">
        <v>319</v>
      </c>
      <c r="B3658" s="80" t="s">
        <v>1597</v>
      </c>
      <c r="C3658" s="88" t="s">
        <v>704</v>
      </c>
    </row>
    <row r="3659" spans="1:3" ht="15">
      <c r="A3659" s="81" t="s">
        <v>319</v>
      </c>
      <c r="B3659" s="80" t="s">
        <v>1523</v>
      </c>
      <c r="C3659" s="88" t="s">
        <v>704</v>
      </c>
    </row>
    <row r="3660" spans="1:3" ht="15">
      <c r="A3660" s="81" t="s">
        <v>319</v>
      </c>
      <c r="B3660" s="80" t="s">
        <v>1524</v>
      </c>
      <c r="C3660" s="88" t="s">
        <v>704</v>
      </c>
    </row>
    <row r="3661" spans="1:3" ht="15">
      <c r="A3661" s="81" t="s">
        <v>319</v>
      </c>
      <c r="B3661" s="80" t="s">
        <v>1598</v>
      </c>
      <c r="C3661" s="88" t="s">
        <v>704</v>
      </c>
    </row>
    <row r="3662" spans="1:3" ht="15">
      <c r="A3662" s="81" t="s">
        <v>319</v>
      </c>
      <c r="B3662" s="80" t="s">
        <v>1525</v>
      </c>
      <c r="C3662" s="88" t="s">
        <v>704</v>
      </c>
    </row>
    <row r="3663" spans="1:3" ht="15">
      <c r="A3663" s="81" t="s">
        <v>319</v>
      </c>
      <c r="B3663" s="80" t="s">
        <v>1526</v>
      </c>
      <c r="C3663" s="88" t="s">
        <v>704</v>
      </c>
    </row>
    <row r="3664" spans="1:3" ht="15">
      <c r="A3664" s="81" t="s">
        <v>319</v>
      </c>
      <c r="B3664" s="80" t="s">
        <v>1527</v>
      </c>
      <c r="C3664" s="88" t="s">
        <v>704</v>
      </c>
    </row>
    <row r="3665" spans="1:3" ht="15">
      <c r="A3665" s="81" t="s">
        <v>319</v>
      </c>
      <c r="B3665" s="80" t="s">
        <v>1599</v>
      </c>
      <c r="C3665" s="88" t="s">
        <v>704</v>
      </c>
    </row>
    <row r="3666" spans="1:3" ht="15">
      <c r="A3666" s="81" t="s">
        <v>319</v>
      </c>
      <c r="B3666" s="80" t="s">
        <v>1600</v>
      </c>
      <c r="C3666" s="88" t="s">
        <v>704</v>
      </c>
    </row>
    <row r="3667" spans="1:3" ht="15">
      <c r="A3667" s="81" t="s">
        <v>319</v>
      </c>
      <c r="B3667" s="80" t="s">
        <v>1601</v>
      </c>
      <c r="C3667" s="88" t="s">
        <v>704</v>
      </c>
    </row>
    <row r="3668" spans="1:3" ht="15">
      <c r="A3668" s="81" t="s">
        <v>319</v>
      </c>
      <c r="B3668" s="80" t="s">
        <v>1575</v>
      </c>
      <c r="C3668" s="88" t="s">
        <v>704</v>
      </c>
    </row>
    <row r="3669" spans="1:3" ht="15">
      <c r="A3669" s="81" t="s">
        <v>319</v>
      </c>
      <c r="B3669" s="80" t="s">
        <v>1602</v>
      </c>
      <c r="C3669" s="88" t="s">
        <v>704</v>
      </c>
    </row>
    <row r="3670" spans="1:3" ht="15">
      <c r="A3670" s="81" t="s">
        <v>319</v>
      </c>
      <c r="B3670" s="80" t="s">
        <v>1572</v>
      </c>
      <c r="C3670" s="88" t="s">
        <v>704</v>
      </c>
    </row>
    <row r="3671" spans="1:3" ht="15">
      <c r="A3671" s="81" t="s">
        <v>319</v>
      </c>
      <c r="B3671" s="80">
        <v>21</v>
      </c>
      <c r="C3671" s="88" t="s">
        <v>704</v>
      </c>
    </row>
    <row r="3672" spans="1:3" ht="15">
      <c r="A3672" s="81" t="s">
        <v>319</v>
      </c>
      <c r="B3672" s="80" t="s">
        <v>1582</v>
      </c>
      <c r="C3672" s="88" t="s">
        <v>704</v>
      </c>
    </row>
    <row r="3673" spans="1:3" ht="15">
      <c r="A3673" s="81" t="s">
        <v>319</v>
      </c>
      <c r="B3673" s="80" t="s">
        <v>1532</v>
      </c>
      <c r="C3673" s="88" t="s">
        <v>704</v>
      </c>
    </row>
    <row r="3674" spans="1:3" ht="15">
      <c r="A3674" s="81" t="s">
        <v>319</v>
      </c>
      <c r="B3674" s="80" t="s">
        <v>1603</v>
      </c>
      <c r="C3674" s="88" t="s">
        <v>704</v>
      </c>
    </row>
    <row r="3675" spans="1:3" ht="15">
      <c r="A3675" s="81" t="s">
        <v>319</v>
      </c>
      <c r="B3675" s="80" t="s">
        <v>1533</v>
      </c>
      <c r="C3675" s="88" t="s">
        <v>704</v>
      </c>
    </row>
    <row r="3676" spans="1:3" ht="15">
      <c r="A3676" s="81" t="s">
        <v>319</v>
      </c>
      <c r="B3676" s="80" t="s">
        <v>1534</v>
      </c>
      <c r="C3676" s="88" t="s">
        <v>704</v>
      </c>
    </row>
    <row r="3677" spans="1:3" ht="15">
      <c r="A3677" s="81" t="s">
        <v>319</v>
      </c>
      <c r="B3677" s="80" t="s">
        <v>1604</v>
      </c>
      <c r="C3677" s="88" t="s">
        <v>704</v>
      </c>
    </row>
    <row r="3678" spans="1:3" ht="15">
      <c r="A3678" s="81" t="s">
        <v>319</v>
      </c>
      <c r="B3678" s="80" t="s">
        <v>1589</v>
      </c>
      <c r="C3678" s="88" t="s">
        <v>704</v>
      </c>
    </row>
    <row r="3679" spans="1:3" ht="15">
      <c r="A3679" s="81" t="s">
        <v>319</v>
      </c>
      <c r="B3679" s="80" t="s">
        <v>1605</v>
      </c>
      <c r="C3679" s="88" t="s">
        <v>704</v>
      </c>
    </row>
    <row r="3680" spans="1:3" ht="15">
      <c r="A3680" s="81" t="s">
        <v>319</v>
      </c>
      <c r="B3680" s="80" t="s">
        <v>1536</v>
      </c>
      <c r="C3680" s="88" t="s">
        <v>704</v>
      </c>
    </row>
    <row r="3681" spans="1:3" ht="15">
      <c r="A3681" s="81" t="s">
        <v>319</v>
      </c>
      <c r="B3681" s="80" t="s">
        <v>1537</v>
      </c>
      <c r="C3681" s="88" t="s">
        <v>704</v>
      </c>
    </row>
    <row r="3682" spans="1:3" ht="15">
      <c r="A3682" s="81" t="s">
        <v>318</v>
      </c>
      <c r="B3682" s="80" t="s">
        <v>1591</v>
      </c>
      <c r="C3682" s="88" t="s">
        <v>703</v>
      </c>
    </row>
    <row r="3683" spans="1:3" ht="15">
      <c r="A3683" s="81" t="s">
        <v>318</v>
      </c>
      <c r="B3683" s="80" t="s">
        <v>1516</v>
      </c>
      <c r="C3683" s="88" t="s">
        <v>703</v>
      </c>
    </row>
    <row r="3684" spans="1:3" ht="15">
      <c r="A3684" s="81" t="s">
        <v>318</v>
      </c>
      <c r="B3684" s="80" t="s">
        <v>1592</v>
      </c>
      <c r="C3684" s="88" t="s">
        <v>703</v>
      </c>
    </row>
    <row r="3685" spans="1:3" ht="15">
      <c r="A3685" s="81" t="s">
        <v>318</v>
      </c>
      <c r="B3685" s="80" t="s">
        <v>1593</v>
      </c>
      <c r="C3685" s="88" t="s">
        <v>703</v>
      </c>
    </row>
    <row r="3686" spans="1:3" ht="15">
      <c r="A3686" s="81" t="s">
        <v>318</v>
      </c>
      <c r="B3686" s="80" t="s">
        <v>1491</v>
      </c>
      <c r="C3686" s="88" t="s">
        <v>703</v>
      </c>
    </row>
    <row r="3687" spans="1:3" ht="15">
      <c r="A3687" s="81" t="s">
        <v>318</v>
      </c>
      <c r="B3687" s="80" t="s">
        <v>1588</v>
      </c>
      <c r="C3687" s="88" t="s">
        <v>703</v>
      </c>
    </row>
    <row r="3688" spans="1:3" ht="15">
      <c r="A3688" s="81" t="s">
        <v>318</v>
      </c>
      <c r="B3688" s="80" t="s">
        <v>1517</v>
      </c>
      <c r="C3688" s="88" t="s">
        <v>703</v>
      </c>
    </row>
    <row r="3689" spans="1:3" ht="15">
      <c r="A3689" s="81" t="s">
        <v>318</v>
      </c>
      <c r="B3689" s="80" t="s">
        <v>1571</v>
      </c>
      <c r="C3689" s="88" t="s">
        <v>703</v>
      </c>
    </row>
    <row r="3690" spans="1:3" ht="15">
      <c r="A3690" s="81" t="s">
        <v>318</v>
      </c>
      <c r="B3690" s="80" t="s">
        <v>1518</v>
      </c>
      <c r="C3690" s="88" t="s">
        <v>703</v>
      </c>
    </row>
    <row r="3691" spans="1:3" ht="15">
      <c r="A3691" s="81" t="s">
        <v>318</v>
      </c>
      <c r="B3691" s="80" t="s">
        <v>1519</v>
      </c>
      <c r="C3691" s="88" t="s">
        <v>703</v>
      </c>
    </row>
    <row r="3692" spans="1:3" ht="15">
      <c r="A3692" s="81" t="s">
        <v>318</v>
      </c>
      <c r="B3692" s="80" t="s">
        <v>1594</v>
      </c>
      <c r="C3692" s="88" t="s">
        <v>703</v>
      </c>
    </row>
    <row r="3693" spans="1:3" ht="15">
      <c r="A3693" s="81" t="s">
        <v>318</v>
      </c>
      <c r="B3693" s="80" t="s">
        <v>1573</v>
      </c>
      <c r="C3693" s="88" t="s">
        <v>703</v>
      </c>
    </row>
    <row r="3694" spans="1:3" ht="15">
      <c r="A3694" s="81" t="s">
        <v>318</v>
      </c>
      <c r="B3694" s="80" t="s">
        <v>1595</v>
      </c>
      <c r="C3694" s="88" t="s">
        <v>703</v>
      </c>
    </row>
    <row r="3695" spans="1:3" ht="15">
      <c r="A3695" s="81" t="s">
        <v>318</v>
      </c>
      <c r="B3695" s="80" t="s">
        <v>1596</v>
      </c>
      <c r="C3695" s="88" t="s">
        <v>703</v>
      </c>
    </row>
    <row r="3696" spans="1:3" ht="15">
      <c r="A3696" s="81" t="s">
        <v>318</v>
      </c>
      <c r="B3696" s="80" t="s">
        <v>1577</v>
      </c>
      <c r="C3696" s="88" t="s">
        <v>703</v>
      </c>
    </row>
    <row r="3697" spans="1:3" ht="15">
      <c r="A3697" s="81" t="s">
        <v>318</v>
      </c>
      <c r="B3697" s="80" t="s">
        <v>1597</v>
      </c>
      <c r="C3697" s="88" t="s">
        <v>703</v>
      </c>
    </row>
    <row r="3698" spans="1:3" ht="15">
      <c r="A3698" s="81" t="s">
        <v>318</v>
      </c>
      <c r="B3698" s="80" t="s">
        <v>1523</v>
      </c>
      <c r="C3698" s="88" t="s">
        <v>703</v>
      </c>
    </row>
    <row r="3699" spans="1:3" ht="15">
      <c r="A3699" s="81" t="s">
        <v>318</v>
      </c>
      <c r="B3699" s="80" t="s">
        <v>1524</v>
      </c>
      <c r="C3699" s="88" t="s">
        <v>703</v>
      </c>
    </row>
    <row r="3700" spans="1:3" ht="15">
      <c r="A3700" s="81" t="s">
        <v>318</v>
      </c>
      <c r="B3700" s="80" t="s">
        <v>1598</v>
      </c>
      <c r="C3700" s="88" t="s">
        <v>703</v>
      </c>
    </row>
    <row r="3701" spans="1:3" ht="15">
      <c r="A3701" s="81" t="s">
        <v>318</v>
      </c>
      <c r="B3701" s="80" t="s">
        <v>1525</v>
      </c>
      <c r="C3701" s="88" t="s">
        <v>703</v>
      </c>
    </row>
    <row r="3702" spans="1:3" ht="15">
      <c r="A3702" s="81" t="s">
        <v>318</v>
      </c>
      <c r="B3702" s="80" t="s">
        <v>1526</v>
      </c>
      <c r="C3702" s="88" t="s">
        <v>703</v>
      </c>
    </row>
    <row r="3703" spans="1:3" ht="15">
      <c r="A3703" s="81" t="s">
        <v>318</v>
      </c>
      <c r="B3703" s="80" t="s">
        <v>1527</v>
      </c>
      <c r="C3703" s="88" t="s">
        <v>703</v>
      </c>
    </row>
    <row r="3704" spans="1:3" ht="15">
      <c r="A3704" s="81" t="s">
        <v>318</v>
      </c>
      <c r="B3704" s="80" t="s">
        <v>1599</v>
      </c>
      <c r="C3704" s="88" t="s">
        <v>703</v>
      </c>
    </row>
    <row r="3705" spans="1:3" ht="15">
      <c r="A3705" s="81" t="s">
        <v>318</v>
      </c>
      <c r="B3705" s="80" t="s">
        <v>1600</v>
      </c>
      <c r="C3705" s="88" t="s">
        <v>703</v>
      </c>
    </row>
    <row r="3706" spans="1:3" ht="15">
      <c r="A3706" s="81" t="s">
        <v>318</v>
      </c>
      <c r="B3706" s="80" t="s">
        <v>1601</v>
      </c>
      <c r="C3706" s="88" t="s">
        <v>703</v>
      </c>
    </row>
    <row r="3707" spans="1:3" ht="15">
      <c r="A3707" s="81" t="s">
        <v>318</v>
      </c>
      <c r="B3707" s="80" t="s">
        <v>1575</v>
      </c>
      <c r="C3707" s="88" t="s">
        <v>703</v>
      </c>
    </row>
    <row r="3708" spans="1:3" ht="15">
      <c r="A3708" s="81" t="s">
        <v>318</v>
      </c>
      <c r="B3708" s="80" t="s">
        <v>1602</v>
      </c>
      <c r="C3708" s="88" t="s">
        <v>703</v>
      </c>
    </row>
    <row r="3709" spans="1:3" ht="15">
      <c r="A3709" s="81" t="s">
        <v>318</v>
      </c>
      <c r="B3709" s="80" t="s">
        <v>1572</v>
      </c>
      <c r="C3709" s="88" t="s">
        <v>703</v>
      </c>
    </row>
    <row r="3710" spans="1:3" ht="15">
      <c r="A3710" s="81" t="s">
        <v>318</v>
      </c>
      <c r="B3710" s="80">
        <v>21</v>
      </c>
      <c r="C3710" s="88" t="s">
        <v>703</v>
      </c>
    </row>
    <row r="3711" spans="1:3" ht="15">
      <c r="A3711" s="81" t="s">
        <v>318</v>
      </c>
      <c r="B3711" s="80" t="s">
        <v>1582</v>
      </c>
      <c r="C3711" s="88" t="s">
        <v>703</v>
      </c>
    </row>
    <row r="3712" spans="1:3" ht="15">
      <c r="A3712" s="81" t="s">
        <v>318</v>
      </c>
      <c r="B3712" s="80" t="s">
        <v>1532</v>
      </c>
      <c r="C3712" s="88" t="s">
        <v>703</v>
      </c>
    </row>
    <row r="3713" spans="1:3" ht="15">
      <c r="A3713" s="81" t="s">
        <v>318</v>
      </c>
      <c r="B3713" s="80" t="s">
        <v>1603</v>
      </c>
      <c r="C3713" s="88" t="s">
        <v>703</v>
      </c>
    </row>
    <row r="3714" spans="1:3" ht="15">
      <c r="A3714" s="81" t="s">
        <v>318</v>
      </c>
      <c r="B3714" s="80" t="s">
        <v>1533</v>
      </c>
      <c r="C3714" s="88" t="s">
        <v>703</v>
      </c>
    </row>
    <row r="3715" spans="1:3" ht="15">
      <c r="A3715" s="81" t="s">
        <v>318</v>
      </c>
      <c r="B3715" s="80" t="s">
        <v>1534</v>
      </c>
      <c r="C3715" s="88" t="s">
        <v>703</v>
      </c>
    </row>
    <row r="3716" spans="1:3" ht="15">
      <c r="A3716" s="81" t="s">
        <v>318</v>
      </c>
      <c r="B3716" s="80" t="s">
        <v>1604</v>
      </c>
      <c r="C3716" s="88" t="s">
        <v>703</v>
      </c>
    </row>
    <row r="3717" spans="1:3" ht="15">
      <c r="A3717" s="81" t="s">
        <v>318</v>
      </c>
      <c r="B3717" s="80" t="s">
        <v>1589</v>
      </c>
      <c r="C3717" s="88" t="s">
        <v>703</v>
      </c>
    </row>
    <row r="3718" spans="1:3" ht="15">
      <c r="A3718" s="81" t="s">
        <v>318</v>
      </c>
      <c r="B3718" s="80" t="s">
        <v>1605</v>
      </c>
      <c r="C3718" s="88" t="s">
        <v>703</v>
      </c>
    </row>
    <row r="3719" spans="1:3" ht="15">
      <c r="A3719" s="81" t="s">
        <v>318</v>
      </c>
      <c r="B3719" s="80" t="s">
        <v>1536</v>
      </c>
      <c r="C3719" s="88" t="s">
        <v>703</v>
      </c>
    </row>
    <row r="3720" spans="1:3" ht="15">
      <c r="A3720" s="81" t="s">
        <v>318</v>
      </c>
      <c r="B3720" s="80" t="s">
        <v>1537</v>
      </c>
      <c r="C3720" s="88" t="s">
        <v>703</v>
      </c>
    </row>
    <row r="3721" spans="1:3" ht="15">
      <c r="A3721" s="81" t="s">
        <v>317</v>
      </c>
      <c r="B3721" s="80" t="s">
        <v>1591</v>
      </c>
      <c r="C3721" s="88" t="s">
        <v>702</v>
      </c>
    </row>
    <row r="3722" spans="1:3" ht="15">
      <c r="A3722" s="81" t="s">
        <v>317</v>
      </c>
      <c r="B3722" s="80" t="s">
        <v>1516</v>
      </c>
      <c r="C3722" s="88" t="s">
        <v>702</v>
      </c>
    </row>
    <row r="3723" spans="1:3" ht="15">
      <c r="A3723" s="81" t="s">
        <v>317</v>
      </c>
      <c r="B3723" s="80" t="s">
        <v>1592</v>
      </c>
      <c r="C3723" s="88" t="s">
        <v>702</v>
      </c>
    </row>
    <row r="3724" spans="1:3" ht="15">
      <c r="A3724" s="81" t="s">
        <v>317</v>
      </c>
      <c r="B3724" s="80" t="s">
        <v>1593</v>
      </c>
      <c r="C3724" s="88" t="s">
        <v>702</v>
      </c>
    </row>
    <row r="3725" spans="1:3" ht="15">
      <c r="A3725" s="81" t="s">
        <v>317</v>
      </c>
      <c r="B3725" s="80" t="s">
        <v>1491</v>
      </c>
      <c r="C3725" s="88" t="s">
        <v>702</v>
      </c>
    </row>
    <row r="3726" spans="1:3" ht="15">
      <c r="A3726" s="81" t="s">
        <v>317</v>
      </c>
      <c r="B3726" s="80" t="s">
        <v>1588</v>
      </c>
      <c r="C3726" s="88" t="s">
        <v>702</v>
      </c>
    </row>
    <row r="3727" spans="1:3" ht="15">
      <c r="A3727" s="81" t="s">
        <v>317</v>
      </c>
      <c r="B3727" s="80" t="s">
        <v>1517</v>
      </c>
      <c r="C3727" s="88" t="s">
        <v>702</v>
      </c>
    </row>
    <row r="3728" spans="1:3" ht="15">
      <c r="A3728" s="81" t="s">
        <v>317</v>
      </c>
      <c r="B3728" s="80" t="s">
        <v>1571</v>
      </c>
      <c r="C3728" s="88" t="s">
        <v>702</v>
      </c>
    </row>
    <row r="3729" spans="1:3" ht="15">
      <c r="A3729" s="81" t="s">
        <v>317</v>
      </c>
      <c r="B3729" s="80" t="s">
        <v>1518</v>
      </c>
      <c r="C3729" s="88" t="s">
        <v>702</v>
      </c>
    </row>
    <row r="3730" spans="1:3" ht="15">
      <c r="A3730" s="81" t="s">
        <v>317</v>
      </c>
      <c r="B3730" s="80" t="s">
        <v>1519</v>
      </c>
      <c r="C3730" s="88" t="s">
        <v>702</v>
      </c>
    </row>
    <row r="3731" spans="1:3" ht="15">
      <c r="A3731" s="81" t="s">
        <v>317</v>
      </c>
      <c r="B3731" s="80" t="s">
        <v>1594</v>
      </c>
      <c r="C3731" s="88" t="s">
        <v>702</v>
      </c>
    </row>
    <row r="3732" spans="1:3" ht="15">
      <c r="A3732" s="81" t="s">
        <v>317</v>
      </c>
      <c r="B3732" s="80" t="s">
        <v>1573</v>
      </c>
      <c r="C3732" s="88" t="s">
        <v>702</v>
      </c>
    </row>
    <row r="3733" spans="1:3" ht="15">
      <c r="A3733" s="81" t="s">
        <v>317</v>
      </c>
      <c r="B3733" s="80" t="s">
        <v>1595</v>
      </c>
      <c r="C3733" s="88" t="s">
        <v>702</v>
      </c>
    </row>
    <row r="3734" spans="1:3" ht="15">
      <c r="A3734" s="81" t="s">
        <v>317</v>
      </c>
      <c r="B3734" s="80" t="s">
        <v>1596</v>
      </c>
      <c r="C3734" s="88" t="s">
        <v>702</v>
      </c>
    </row>
    <row r="3735" spans="1:3" ht="15">
      <c r="A3735" s="81" t="s">
        <v>317</v>
      </c>
      <c r="B3735" s="80" t="s">
        <v>1577</v>
      </c>
      <c r="C3735" s="88" t="s">
        <v>702</v>
      </c>
    </row>
    <row r="3736" spans="1:3" ht="15">
      <c r="A3736" s="81" t="s">
        <v>317</v>
      </c>
      <c r="B3736" s="80" t="s">
        <v>1597</v>
      </c>
      <c r="C3736" s="88" t="s">
        <v>702</v>
      </c>
    </row>
    <row r="3737" spans="1:3" ht="15">
      <c r="A3737" s="81" t="s">
        <v>317</v>
      </c>
      <c r="B3737" s="80" t="s">
        <v>1523</v>
      </c>
      <c r="C3737" s="88" t="s">
        <v>702</v>
      </c>
    </row>
    <row r="3738" spans="1:3" ht="15">
      <c r="A3738" s="81" t="s">
        <v>317</v>
      </c>
      <c r="B3738" s="80" t="s">
        <v>1524</v>
      </c>
      <c r="C3738" s="88" t="s">
        <v>702</v>
      </c>
    </row>
    <row r="3739" spans="1:3" ht="15">
      <c r="A3739" s="81" t="s">
        <v>317</v>
      </c>
      <c r="B3739" s="80" t="s">
        <v>1598</v>
      </c>
      <c r="C3739" s="88" t="s">
        <v>702</v>
      </c>
    </row>
    <row r="3740" spans="1:3" ht="15">
      <c r="A3740" s="81" t="s">
        <v>317</v>
      </c>
      <c r="B3740" s="80" t="s">
        <v>1525</v>
      </c>
      <c r="C3740" s="88" t="s">
        <v>702</v>
      </c>
    </row>
    <row r="3741" spans="1:3" ht="15">
      <c r="A3741" s="81" t="s">
        <v>317</v>
      </c>
      <c r="B3741" s="80" t="s">
        <v>1526</v>
      </c>
      <c r="C3741" s="88" t="s">
        <v>702</v>
      </c>
    </row>
    <row r="3742" spans="1:3" ht="15">
      <c r="A3742" s="81" t="s">
        <v>317</v>
      </c>
      <c r="B3742" s="80" t="s">
        <v>1527</v>
      </c>
      <c r="C3742" s="88" t="s">
        <v>702</v>
      </c>
    </row>
    <row r="3743" spans="1:3" ht="15">
      <c r="A3743" s="81" t="s">
        <v>317</v>
      </c>
      <c r="B3743" s="80" t="s">
        <v>1599</v>
      </c>
      <c r="C3743" s="88" t="s">
        <v>702</v>
      </c>
    </row>
    <row r="3744" spans="1:3" ht="15">
      <c r="A3744" s="81" t="s">
        <v>317</v>
      </c>
      <c r="B3744" s="80" t="s">
        <v>1600</v>
      </c>
      <c r="C3744" s="88" t="s">
        <v>702</v>
      </c>
    </row>
    <row r="3745" spans="1:3" ht="15">
      <c r="A3745" s="81" t="s">
        <v>317</v>
      </c>
      <c r="B3745" s="80" t="s">
        <v>1601</v>
      </c>
      <c r="C3745" s="88" t="s">
        <v>702</v>
      </c>
    </row>
    <row r="3746" spans="1:3" ht="15">
      <c r="A3746" s="81" t="s">
        <v>317</v>
      </c>
      <c r="B3746" s="80" t="s">
        <v>1575</v>
      </c>
      <c r="C3746" s="88" t="s">
        <v>702</v>
      </c>
    </row>
    <row r="3747" spans="1:3" ht="15">
      <c r="A3747" s="81" t="s">
        <v>317</v>
      </c>
      <c r="B3747" s="80" t="s">
        <v>1602</v>
      </c>
      <c r="C3747" s="88" t="s">
        <v>702</v>
      </c>
    </row>
    <row r="3748" spans="1:3" ht="15">
      <c r="A3748" s="81" t="s">
        <v>317</v>
      </c>
      <c r="B3748" s="80" t="s">
        <v>1572</v>
      </c>
      <c r="C3748" s="88" t="s">
        <v>702</v>
      </c>
    </row>
    <row r="3749" spans="1:3" ht="15">
      <c r="A3749" s="81" t="s">
        <v>317</v>
      </c>
      <c r="B3749" s="80">
        <v>21</v>
      </c>
      <c r="C3749" s="88" t="s">
        <v>702</v>
      </c>
    </row>
    <row r="3750" spans="1:3" ht="15">
      <c r="A3750" s="81" t="s">
        <v>317</v>
      </c>
      <c r="B3750" s="80" t="s">
        <v>1582</v>
      </c>
      <c r="C3750" s="88" t="s">
        <v>702</v>
      </c>
    </row>
    <row r="3751" spans="1:3" ht="15">
      <c r="A3751" s="81" t="s">
        <v>317</v>
      </c>
      <c r="B3751" s="80" t="s">
        <v>1532</v>
      </c>
      <c r="C3751" s="88" t="s">
        <v>702</v>
      </c>
    </row>
    <row r="3752" spans="1:3" ht="15">
      <c r="A3752" s="81" t="s">
        <v>317</v>
      </c>
      <c r="B3752" s="80" t="s">
        <v>1603</v>
      </c>
      <c r="C3752" s="88" t="s">
        <v>702</v>
      </c>
    </row>
    <row r="3753" spans="1:3" ht="15">
      <c r="A3753" s="81" t="s">
        <v>317</v>
      </c>
      <c r="B3753" s="80" t="s">
        <v>1533</v>
      </c>
      <c r="C3753" s="88" t="s">
        <v>702</v>
      </c>
    </row>
    <row r="3754" spans="1:3" ht="15">
      <c r="A3754" s="81" t="s">
        <v>317</v>
      </c>
      <c r="B3754" s="80" t="s">
        <v>1534</v>
      </c>
      <c r="C3754" s="88" t="s">
        <v>702</v>
      </c>
    </row>
    <row r="3755" spans="1:3" ht="15">
      <c r="A3755" s="81" t="s">
        <v>317</v>
      </c>
      <c r="B3755" s="80" t="s">
        <v>1604</v>
      </c>
      <c r="C3755" s="88" t="s">
        <v>702</v>
      </c>
    </row>
    <row r="3756" spans="1:3" ht="15">
      <c r="A3756" s="81" t="s">
        <v>317</v>
      </c>
      <c r="B3756" s="80" t="s">
        <v>1589</v>
      </c>
      <c r="C3756" s="88" t="s">
        <v>702</v>
      </c>
    </row>
    <row r="3757" spans="1:3" ht="15">
      <c r="A3757" s="81" t="s">
        <v>317</v>
      </c>
      <c r="B3757" s="80" t="s">
        <v>1605</v>
      </c>
      <c r="C3757" s="88" t="s">
        <v>702</v>
      </c>
    </row>
    <row r="3758" spans="1:3" ht="15">
      <c r="A3758" s="81" t="s">
        <v>317</v>
      </c>
      <c r="B3758" s="80" t="s">
        <v>1536</v>
      </c>
      <c r="C3758" s="88" t="s">
        <v>702</v>
      </c>
    </row>
    <row r="3759" spans="1:3" ht="15">
      <c r="A3759" s="81" t="s">
        <v>317</v>
      </c>
      <c r="B3759" s="80" t="s">
        <v>1537</v>
      </c>
      <c r="C3759" s="88" t="s">
        <v>702</v>
      </c>
    </row>
    <row r="3760" spans="1:3" ht="15">
      <c r="A3760" s="81" t="s">
        <v>316</v>
      </c>
      <c r="B3760" s="80" t="s">
        <v>1591</v>
      </c>
      <c r="C3760" s="88" t="s">
        <v>701</v>
      </c>
    </row>
    <row r="3761" spans="1:3" ht="15">
      <c r="A3761" s="81" t="s">
        <v>316</v>
      </c>
      <c r="B3761" s="80" t="s">
        <v>1516</v>
      </c>
      <c r="C3761" s="88" t="s">
        <v>701</v>
      </c>
    </row>
    <row r="3762" spans="1:3" ht="15">
      <c r="A3762" s="81" t="s">
        <v>316</v>
      </c>
      <c r="B3762" s="80" t="s">
        <v>1592</v>
      </c>
      <c r="C3762" s="88" t="s">
        <v>701</v>
      </c>
    </row>
    <row r="3763" spans="1:3" ht="15">
      <c r="A3763" s="81" t="s">
        <v>316</v>
      </c>
      <c r="B3763" s="80" t="s">
        <v>1593</v>
      </c>
      <c r="C3763" s="88" t="s">
        <v>701</v>
      </c>
    </row>
    <row r="3764" spans="1:3" ht="15">
      <c r="A3764" s="81" t="s">
        <v>316</v>
      </c>
      <c r="B3764" s="80" t="s">
        <v>1491</v>
      </c>
      <c r="C3764" s="88" t="s">
        <v>701</v>
      </c>
    </row>
    <row r="3765" spans="1:3" ht="15">
      <c r="A3765" s="81" t="s">
        <v>316</v>
      </c>
      <c r="B3765" s="80" t="s">
        <v>1588</v>
      </c>
      <c r="C3765" s="88" t="s">
        <v>701</v>
      </c>
    </row>
    <row r="3766" spans="1:3" ht="15">
      <c r="A3766" s="81" t="s">
        <v>316</v>
      </c>
      <c r="B3766" s="80" t="s">
        <v>1517</v>
      </c>
      <c r="C3766" s="88" t="s">
        <v>701</v>
      </c>
    </row>
    <row r="3767" spans="1:3" ht="15">
      <c r="A3767" s="81" t="s">
        <v>316</v>
      </c>
      <c r="B3767" s="80" t="s">
        <v>1571</v>
      </c>
      <c r="C3767" s="88" t="s">
        <v>701</v>
      </c>
    </row>
    <row r="3768" spans="1:3" ht="15">
      <c r="A3768" s="81" t="s">
        <v>316</v>
      </c>
      <c r="B3768" s="80" t="s">
        <v>1518</v>
      </c>
      <c r="C3768" s="88" t="s">
        <v>701</v>
      </c>
    </row>
    <row r="3769" spans="1:3" ht="15">
      <c r="A3769" s="81" t="s">
        <v>316</v>
      </c>
      <c r="B3769" s="80" t="s">
        <v>1519</v>
      </c>
      <c r="C3769" s="88" t="s">
        <v>701</v>
      </c>
    </row>
    <row r="3770" spans="1:3" ht="15">
      <c r="A3770" s="81" t="s">
        <v>316</v>
      </c>
      <c r="B3770" s="80" t="s">
        <v>1594</v>
      </c>
      <c r="C3770" s="88" t="s">
        <v>701</v>
      </c>
    </row>
    <row r="3771" spans="1:3" ht="15">
      <c r="A3771" s="81" t="s">
        <v>316</v>
      </c>
      <c r="B3771" s="80" t="s">
        <v>1573</v>
      </c>
      <c r="C3771" s="88" t="s">
        <v>701</v>
      </c>
    </row>
    <row r="3772" spans="1:3" ht="15">
      <c r="A3772" s="81" t="s">
        <v>316</v>
      </c>
      <c r="B3772" s="80" t="s">
        <v>1595</v>
      </c>
      <c r="C3772" s="88" t="s">
        <v>701</v>
      </c>
    </row>
    <row r="3773" spans="1:3" ht="15">
      <c r="A3773" s="81" t="s">
        <v>316</v>
      </c>
      <c r="B3773" s="80" t="s">
        <v>1596</v>
      </c>
      <c r="C3773" s="88" t="s">
        <v>701</v>
      </c>
    </row>
    <row r="3774" spans="1:3" ht="15">
      <c r="A3774" s="81" t="s">
        <v>316</v>
      </c>
      <c r="B3774" s="80" t="s">
        <v>1577</v>
      </c>
      <c r="C3774" s="88" t="s">
        <v>701</v>
      </c>
    </row>
    <row r="3775" spans="1:3" ht="15">
      <c r="A3775" s="81" t="s">
        <v>316</v>
      </c>
      <c r="B3775" s="80" t="s">
        <v>1597</v>
      </c>
      <c r="C3775" s="88" t="s">
        <v>701</v>
      </c>
    </row>
    <row r="3776" spans="1:3" ht="15">
      <c r="A3776" s="81" t="s">
        <v>316</v>
      </c>
      <c r="B3776" s="80" t="s">
        <v>1523</v>
      </c>
      <c r="C3776" s="88" t="s">
        <v>701</v>
      </c>
    </row>
    <row r="3777" spans="1:3" ht="15">
      <c r="A3777" s="81" t="s">
        <v>316</v>
      </c>
      <c r="B3777" s="80" t="s">
        <v>1524</v>
      </c>
      <c r="C3777" s="88" t="s">
        <v>701</v>
      </c>
    </row>
    <row r="3778" spans="1:3" ht="15">
      <c r="A3778" s="81" t="s">
        <v>316</v>
      </c>
      <c r="B3778" s="80" t="s">
        <v>1598</v>
      </c>
      <c r="C3778" s="88" t="s">
        <v>701</v>
      </c>
    </row>
    <row r="3779" spans="1:3" ht="15">
      <c r="A3779" s="81" t="s">
        <v>316</v>
      </c>
      <c r="B3779" s="80" t="s">
        <v>1525</v>
      </c>
      <c r="C3779" s="88" t="s">
        <v>701</v>
      </c>
    </row>
    <row r="3780" spans="1:3" ht="15">
      <c r="A3780" s="81" t="s">
        <v>316</v>
      </c>
      <c r="B3780" s="80" t="s">
        <v>1526</v>
      </c>
      <c r="C3780" s="88" t="s">
        <v>701</v>
      </c>
    </row>
    <row r="3781" spans="1:3" ht="15">
      <c r="A3781" s="81" t="s">
        <v>316</v>
      </c>
      <c r="B3781" s="80" t="s">
        <v>1527</v>
      </c>
      <c r="C3781" s="88" t="s">
        <v>701</v>
      </c>
    </row>
    <row r="3782" spans="1:3" ht="15">
      <c r="A3782" s="81" t="s">
        <v>316</v>
      </c>
      <c r="B3782" s="80" t="s">
        <v>1599</v>
      </c>
      <c r="C3782" s="88" t="s">
        <v>701</v>
      </c>
    </row>
    <row r="3783" spans="1:3" ht="15">
      <c r="A3783" s="81" t="s">
        <v>316</v>
      </c>
      <c r="B3783" s="80" t="s">
        <v>1600</v>
      </c>
      <c r="C3783" s="88" t="s">
        <v>701</v>
      </c>
    </row>
    <row r="3784" spans="1:3" ht="15">
      <c r="A3784" s="81" t="s">
        <v>316</v>
      </c>
      <c r="B3784" s="80" t="s">
        <v>1601</v>
      </c>
      <c r="C3784" s="88" t="s">
        <v>701</v>
      </c>
    </row>
    <row r="3785" spans="1:3" ht="15">
      <c r="A3785" s="81" t="s">
        <v>316</v>
      </c>
      <c r="B3785" s="80" t="s">
        <v>1575</v>
      </c>
      <c r="C3785" s="88" t="s">
        <v>701</v>
      </c>
    </row>
    <row r="3786" spans="1:3" ht="15">
      <c r="A3786" s="81" t="s">
        <v>316</v>
      </c>
      <c r="B3786" s="80" t="s">
        <v>1602</v>
      </c>
      <c r="C3786" s="88" t="s">
        <v>701</v>
      </c>
    </row>
    <row r="3787" spans="1:3" ht="15">
      <c r="A3787" s="81" t="s">
        <v>316</v>
      </c>
      <c r="B3787" s="80" t="s">
        <v>1572</v>
      </c>
      <c r="C3787" s="88" t="s">
        <v>701</v>
      </c>
    </row>
    <row r="3788" spans="1:3" ht="15">
      <c r="A3788" s="81" t="s">
        <v>316</v>
      </c>
      <c r="B3788" s="80">
        <v>21</v>
      </c>
      <c r="C3788" s="88" t="s">
        <v>701</v>
      </c>
    </row>
    <row r="3789" spans="1:3" ht="15">
      <c r="A3789" s="81" t="s">
        <v>316</v>
      </c>
      <c r="B3789" s="80" t="s">
        <v>1582</v>
      </c>
      <c r="C3789" s="88" t="s">
        <v>701</v>
      </c>
    </row>
    <row r="3790" spans="1:3" ht="15">
      <c r="A3790" s="81" t="s">
        <v>316</v>
      </c>
      <c r="B3790" s="80" t="s">
        <v>1532</v>
      </c>
      <c r="C3790" s="88" t="s">
        <v>701</v>
      </c>
    </row>
    <row r="3791" spans="1:3" ht="15">
      <c r="A3791" s="81" t="s">
        <v>316</v>
      </c>
      <c r="B3791" s="80" t="s">
        <v>1603</v>
      </c>
      <c r="C3791" s="88" t="s">
        <v>701</v>
      </c>
    </row>
    <row r="3792" spans="1:3" ht="15">
      <c r="A3792" s="81" t="s">
        <v>316</v>
      </c>
      <c r="B3792" s="80" t="s">
        <v>1533</v>
      </c>
      <c r="C3792" s="88" t="s">
        <v>701</v>
      </c>
    </row>
    <row r="3793" spans="1:3" ht="15">
      <c r="A3793" s="81" t="s">
        <v>316</v>
      </c>
      <c r="B3793" s="80" t="s">
        <v>1534</v>
      </c>
      <c r="C3793" s="88" t="s">
        <v>701</v>
      </c>
    </row>
    <row r="3794" spans="1:3" ht="15">
      <c r="A3794" s="81" t="s">
        <v>316</v>
      </c>
      <c r="B3794" s="80" t="s">
        <v>1604</v>
      </c>
      <c r="C3794" s="88" t="s">
        <v>701</v>
      </c>
    </row>
    <row r="3795" spans="1:3" ht="15">
      <c r="A3795" s="81" t="s">
        <v>316</v>
      </c>
      <c r="B3795" s="80" t="s">
        <v>1589</v>
      </c>
      <c r="C3795" s="88" t="s">
        <v>701</v>
      </c>
    </row>
    <row r="3796" spans="1:3" ht="15">
      <c r="A3796" s="81" t="s">
        <v>316</v>
      </c>
      <c r="B3796" s="80" t="s">
        <v>1605</v>
      </c>
      <c r="C3796" s="88" t="s">
        <v>701</v>
      </c>
    </row>
    <row r="3797" spans="1:3" ht="15">
      <c r="A3797" s="81" t="s">
        <v>316</v>
      </c>
      <c r="B3797" s="80" t="s">
        <v>1536</v>
      </c>
      <c r="C3797" s="88" t="s">
        <v>701</v>
      </c>
    </row>
    <row r="3798" spans="1:3" ht="15">
      <c r="A3798" s="81" t="s">
        <v>316</v>
      </c>
      <c r="B3798" s="80" t="s">
        <v>1537</v>
      </c>
      <c r="C3798" s="88" t="s">
        <v>701</v>
      </c>
    </row>
    <row r="3799" spans="1:3" ht="15">
      <c r="A3799" s="81" t="s">
        <v>315</v>
      </c>
      <c r="B3799" s="80" t="s">
        <v>1591</v>
      </c>
      <c r="C3799" s="88" t="s">
        <v>700</v>
      </c>
    </row>
    <row r="3800" spans="1:3" ht="15">
      <c r="A3800" s="81" t="s">
        <v>315</v>
      </c>
      <c r="B3800" s="80" t="s">
        <v>1516</v>
      </c>
      <c r="C3800" s="88" t="s">
        <v>700</v>
      </c>
    </row>
    <row r="3801" spans="1:3" ht="15">
      <c r="A3801" s="81" t="s">
        <v>315</v>
      </c>
      <c r="B3801" s="80" t="s">
        <v>1592</v>
      </c>
      <c r="C3801" s="88" t="s">
        <v>700</v>
      </c>
    </row>
    <row r="3802" spans="1:3" ht="15">
      <c r="A3802" s="81" t="s">
        <v>315</v>
      </c>
      <c r="B3802" s="80" t="s">
        <v>1593</v>
      </c>
      <c r="C3802" s="88" t="s">
        <v>700</v>
      </c>
    </row>
    <row r="3803" spans="1:3" ht="15">
      <c r="A3803" s="81" t="s">
        <v>315</v>
      </c>
      <c r="B3803" s="80" t="s">
        <v>1491</v>
      </c>
      <c r="C3803" s="88" t="s">
        <v>700</v>
      </c>
    </row>
    <row r="3804" spans="1:3" ht="15">
      <c r="A3804" s="81" t="s">
        <v>315</v>
      </c>
      <c r="B3804" s="80" t="s">
        <v>1588</v>
      </c>
      <c r="C3804" s="88" t="s">
        <v>700</v>
      </c>
    </row>
    <row r="3805" spans="1:3" ht="15">
      <c r="A3805" s="81" t="s">
        <v>315</v>
      </c>
      <c r="B3805" s="80" t="s">
        <v>1517</v>
      </c>
      <c r="C3805" s="88" t="s">
        <v>700</v>
      </c>
    </row>
    <row r="3806" spans="1:3" ht="15">
      <c r="A3806" s="81" t="s">
        <v>315</v>
      </c>
      <c r="B3806" s="80" t="s">
        <v>1571</v>
      </c>
      <c r="C3806" s="88" t="s">
        <v>700</v>
      </c>
    </row>
    <row r="3807" spans="1:3" ht="15">
      <c r="A3807" s="81" t="s">
        <v>315</v>
      </c>
      <c r="B3807" s="80" t="s">
        <v>1518</v>
      </c>
      <c r="C3807" s="88" t="s">
        <v>700</v>
      </c>
    </row>
    <row r="3808" spans="1:3" ht="15">
      <c r="A3808" s="81" t="s">
        <v>315</v>
      </c>
      <c r="B3808" s="80" t="s">
        <v>1519</v>
      </c>
      <c r="C3808" s="88" t="s">
        <v>700</v>
      </c>
    </row>
    <row r="3809" spans="1:3" ht="15">
      <c r="A3809" s="81" t="s">
        <v>315</v>
      </c>
      <c r="B3809" s="80" t="s">
        <v>1594</v>
      </c>
      <c r="C3809" s="88" t="s">
        <v>700</v>
      </c>
    </row>
    <row r="3810" spans="1:3" ht="15">
      <c r="A3810" s="81" t="s">
        <v>315</v>
      </c>
      <c r="B3810" s="80" t="s">
        <v>1573</v>
      </c>
      <c r="C3810" s="88" t="s">
        <v>700</v>
      </c>
    </row>
    <row r="3811" spans="1:3" ht="15">
      <c r="A3811" s="81" t="s">
        <v>315</v>
      </c>
      <c r="B3811" s="80" t="s">
        <v>1595</v>
      </c>
      <c r="C3811" s="88" t="s">
        <v>700</v>
      </c>
    </row>
    <row r="3812" spans="1:3" ht="15">
      <c r="A3812" s="81" t="s">
        <v>315</v>
      </c>
      <c r="B3812" s="80" t="s">
        <v>1596</v>
      </c>
      <c r="C3812" s="88" t="s">
        <v>700</v>
      </c>
    </row>
    <row r="3813" spans="1:3" ht="15">
      <c r="A3813" s="81" t="s">
        <v>315</v>
      </c>
      <c r="B3813" s="80" t="s">
        <v>1577</v>
      </c>
      <c r="C3813" s="88" t="s">
        <v>700</v>
      </c>
    </row>
    <row r="3814" spans="1:3" ht="15">
      <c r="A3814" s="81" t="s">
        <v>315</v>
      </c>
      <c r="B3814" s="80" t="s">
        <v>1597</v>
      </c>
      <c r="C3814" s="88" t="s">
        <v>700</v>
      </c>
    </row>
    <row r="3815" spans="1:3" ht="15">
      <c r="A3815" s="81" t="s">
        <v>315</v>
      </c>
      <c r="B3815" s="80" t="s">
        <v>1523</v>
      </c>
      <c r="C3815" s="88" t="s">
        <v>700</v>
      </c>
    </row>
    <row r="3816" spans="1:3" ht="15">
      <c r="A3816" s="81" t="s">
        <v>315</v>
      </c>
      <c r="B3816" s="80" t="s">
        <v>1524</v>
      </c>
      <c r="C3816" s="88" t="s">
        <v>700</v>
      </c>
    </row>
    <row r="3817" spans="1:3" ht="15">
      <c r="A3817" s="81" t="s">
        <v>315</v>
      </c>
      <c r="B3817" s="80" t="s">
        <v>1598</v>
      </c>
      <c r="C3817" s="88" t="s">
        <v>700</v>
      </c>
    </row>
    <row r="3818" spans="1:3" ht="15">
      <c r="A3818" s="81" t="s">
        <v>315</v>
      </c>
      <c r="B3818" s="80" t="s">
        <v>1525</v>
      </c>
      <c r="C3818" s="88" t="s">
        <v>700</v>
      </c>
    </row>
    <row r="3819" spans="1:3" ht="15">
      <c r="A3819" s="81" t="s">
        <v>315</v>
      </c>
      <c r="B3819" s="80" t="s">
        <v>1526</v>
      </c>
      <c r="C3819" s="88" t="s">
        <v>700</v>
      </c>
    </row>
    <row r="3820" spans="1:3" ht="15">
      <c r="A3820" s="81" t="s">
        <v>315</v>
      </c>
      <c r="B3820" s="80" t="s">
        <v>1527</v>
      </c>
      <c r="C3820" s="88" t="s">
        <v>700</v>
      </c>
    </row>
    <row r="3821" spans="1:3" ht="15">
      <c r="A3821" s="81" t="s">
        <v>315</v>
      </c>
      <c r="B3821" s="80" t="s">
        <v>1599</v>
      </c>
      <c r="C3821" s="88" t="s">
        <v>700</v>
      </c>
    </row>
    <row r="3822" spans="1:3" ht="15">
      <c r="A3822" s="81" t="s">
        <v>315</v>
      </c>
      <c r="B3822" s="80" t="s">
        <v>1600</v>
      </c>
      <c r="C3822" s="88" t="s">
        <v>700</v>
      </c>
    </row>
    <row r="3823" spans="1:3" ht="15">
      <c r="A3823" s="81" t="s">
        <v>315</v>
      </c>
      <c r="B3823" s="80" t="s">
        <v>1601</v>
      </c>
      <c r="C3823" s="88" t="s">
        <v>700</v>
      </c>
    </row>
    <row r="3824" spans="1:3" ht="15">
      <c r="A3824" s="81" t="s">
        <v>315</v>
      </c>
      <c r="B3824" s="80" t="s">
        <v>1575</v>
      </c>
      <c r="C3824" s="88" t="s">
        <v>700</v>
      </c>
    </row>
    <row r="3825" spans="1:3" ht="15">
      <c r="A3825" s="81" t="s">
        <v>315</v>
      </c>
      <c r="B3825" s="80" t="s">
        <v>1602</v>
      </c>
      <c r="C3825" s="88" t="s">
        <v>700</v>
      </c>
    </row>
    <row r="3826" spans="1:3" ht="15">
      <c r="A3826" s="81" t="s">
        <v>315</v>
      </c>
      <c r="B3826" s="80" t="s">
        <v>1572</v>
      </c>
      <c r="C3826" s="88" t="s">
        <v>700</v>
      </c>
    </row>
    <row r="3827" spans="1:3" ht="15">
      <c r="A3827" s="81" t="s">
        <v>315</v>
      </c>
      <c r="B3827" s="80">
        <v>21</v>
      </c>
      <c r="C3827" s="88" t="s">
        <v>700</v>
      </c>
    </row>
    <row r="3828" spans="1:3" ht="15">
      <c r="A3828" s="81" t="s">
        <v>315</v>
      </c>
      <c r="B3828" s="80" t="s">
        <v>1582</v>
      </c>
      <c r="C3828" s="88" t="s">
        <v>700</v>
      </c>
    </row>
    <row r="3829" spans="1:3" ht="15">
      <c r="A3829" s="81" t="s">
        <v>315</v>
      </c>
      <c r="B3829" s="80" t="s">
        <v>1532</v>
      </c>
      <c r="C3829" s="88" t="s">
        <v>700</v>
      </c>
    </row>
    <row r="3830" spans="1:3" ht="15">
      <c r="A3830" s="81" t="s">
        <v>315</v>
      </c>
      <c r="B3830" s="80" t="s">
        <v>1603</v>
      </c>
      <c r="C3830" s="88" t="s">
        <v>700</v>
      </c>
    </row>
    <row r="3831" spans="1:3" ht="15">
      <c r="A3831" s="81" t="s">
        <v>315</v>
      </c>
      <c r="B3831" s="80" t="s">
        <v>1533</v>
      </c>
      <c r="C3831" s="88" t="s">
        <v>700</v>
      </c>
    </row>
    <row r="3832" spans="1:3" ht="15">
      <c r="A3832" s="81" t="s">
        <v>315</v>
      </c>
      <c r="B3832" s="80" t="s">
        <v>1534</v>
      </c>
      <c r="C3832" s="88" t="s">
        <v>700</v>
      </c>
    </row>
    <row r="3833" spans="1:3" ht="15">
      <c r="A3833" s="81" t="s">
        <v>315</v>
      </c>
      <c r="B3833" s="80" t="s">
        <v>1604</v>
      </c>
      <c r="C3833" s="88" t="s">
        <v>700</v>
      </c>
    </row>
    <row r="3834" spans="1:3" ht="15">
      <c r="A3834" s="81" t="s">
        <v>315</v>
      </c>
      <c r="B3834" s="80" t="s">
        <v>1589</v>
      </c>
      <c r="C3834" s="88" t="s">
        <v>700</v>
      </c>
    </row>
    <row r="3835" spans="1:3" ht="15">
      <c r="A3835" s="81" t="s">
        <v>315</v>
      </c>
      <c r="B3835" s="80" t="s">
        <v>1605</v>
      </c>
      <c r="C3835" s="88" t="s">
        <v>700</v>
      </c>
    </row>
    <row r="3836" spans="1:3" ht="15">
      <c r="A3836" s="81" t="s">
        <v>315</v>
      </c>
      <c r="B3836" s="80" t="s">
        <v>1536</v>
      </c>
      <c r="C3836" s="88" t="s">
        <v>700</v>
      </c>
    </row>
    <row r="3837" spans="1:3" ht="15">
      <c r="A3837" s="81" t="s">
        <v>315</v>
      </c>
      <c r="B3837" s="80" t="s">
        <v>1537</v>
      </c>
      <c r="C3837" s="88" t="s">
        <v>700</v>
      </c>
    </row>
    <row r="3838" spans="1:3" ht="15">
      <c r="A3838" s="81" t="s">
        <v>314</v>
      </c>
      <c r="B3838" s="80" t="s">
        <v>1591</v>
      </c>
      <c r="C3838" s="88" t="s">
        <v>699</v>
      </c>
    </row>
    <row r="3839" spans="1:3" ht="15">
      <c r="A3839" s="81" t="s">
        <v>314</v>
      </c>
      <c r="B3839" s="80" t="s">
        <v>1516</v>
      </c>
      <c r="C3839" s="88" t="s">
        <v>699</v>
      </c>
    </row>
    <row r="3840" spans="1:3" ht="15">
      <c r="A3840" s="81" t="s">
        <v>314</v>
      </c>
      <c r="B3840" s="80" t="s">
        <v>1592</v>
      </c>
      <c r="C3840" s="88" t="s">
        <v>699</v>
      </c>
    </row>
    <row r="3841" spans="1:3" ht="15">
      <c r="A3841" s="81" t="s">
        <v>314</v>
      </c>
      <c r="B3841" s="80" t="s">
        <v>1593</v>
      </c>
      <c r="C3841" s="88" t="s">
        <v>699</v>
      </c>
    </row>
    <row r="3842" spans="1:3" ht="15">
      <c r="A3842" s="81" t="s">
        <v>314</v>
      </c>
      <c r="B3842" s="80" t="s">
        <v>1491</v>
      </c>
      <c r="C3842" s="88" t="s">
        <v>699</v>
      </c>
    </row>
    <row r="3843" spans="1:3" ht="15">
      <c r="A3843" s="81" t="s">
        <v>314</v>
      </c>
      <c r="B3843" s="80" t="s">
        <v>1588</v>
      </c>
      <c r="C3843" s="88" t="s">
        <v>699</v>
      </c>
    </row>
    <row r="3844" spans="1:3" ht="15">
      <c r="A3844" s="81" t="s">
        <v>314</v>
      </c>
      <c r="B3844" s="80" t="s">
        <v>1517</v>
      </c>
      <c r="C3844" s="88" t="s">
        <v>699</v>
      </c>
    </row>
    <row r="3845" spans="1:3" ht="15">
      <c r="A3845" s="81" t="s">
        <v>314</v>
      </c>
      <c r="B3845" s="80" t="s">
        <v>1571</v>
      </c>
      <c r="C3845" s="88" t="s">
        <v>699</v>
      </c>
    </row>
    <row r="3846" spans="1:3" ht="15">
      <c r="A3846" s="81" t="s">
        <v>314</v>
      </c>
      <c r="B3846" s="80" t="s">
        <v>1518</v>
      </c>
      <c r="C3846" s="88" t="s">
        <v>699</v>
      </c>
    </row>
    <row r="3847" spans="1:3" ht="15">
      <c r="A3847" s="81" t="s">
        <v>314</v>
      </c>
      <c r="B3847" s="80" t="s">
        <v>1519</v>
      </c>
      <c r="C3847" s="88" t="s">
        <v>699</v>
      </c>
    </row>
    <row r="3848" spans="1:3" ht="15">
      <c r="A3848" s="81" t="s">
        <v>314</v>
      </c>
      <c r="B3848" s="80" t="s">
        <v>1594</v>
      </c>
      <c r="C3848" s="88" t="s">
        <v>699</v>
      </c>
    </row>
    <row r="3849" spans="1:3" ht="15">
      <c r="A3849" s="81" t="s">
        <v>314</v>
      </c>
      <c r="B3849" s="80" t="s">
        <v>1573</v>
      </c>
      <c r="C3849" s="88" t="s">
        <v>699</v>
      </c>
    </row>
    <row r="3850" spans="1:3" ht="15">
      <c r="A3850" s="81" t="s">
        <v>314</v>
      </c>
      <c r="B3850" s="80" t="s">
        <v>1595</v>
      </c>
      <c r="C3850" s="88" t="s">
        <v>699</v>
      </c>
    </row>
    <row r="3851" spans="1:3" ht="15">
      <c r="A3851" s="81" t="s">
        <v>314</v>
      </c>
      <c r="B3851" s="80" t="s">
        <v>1596</v>
      </c>
      <c r="C3851" s="88" t="s">
        <v>699</v>
      </c>
    </row>
    <row r="3852" spans="1:3" ht="15">
      <c r="A3852" s="81" t="s">
        <v>314</v>
      </c>
      <c r="B3852" s="80" t="s">
        <v>1577</v>
      </c>
      <c r="C3852" s="88" t="s">
        <v>699</v>
      </c>
    </row>
    <row r="3853" spans="1:3" ht="15">
      <c r="A3853" s="81" t="s">
        <v>314</v>
      </c>
      <c r="B3853" s="80" t="s">
        <v>1597</v>
      </c>
      <c r="C3853" s="88" t="s">
        <v>699</v>
      </c>
    </row>
    <row r="3854" spans="1:3" ht="15">
      <c r="A3854" s="81" t="s">
        <v>314</v>
      </c>
      <c r="B3854" s="80" t="s">
        <v>1523</v>
      </c>
      <c r="C3854" s="88" t="s">
        <v>699</v>
      </c>
    </row>
    <row r="3855" spans="1:3" ht="15">
      <c r="A3855" s="81" t="s">
        <v>314</v>
      </c>
      <c r="B3855" s="80" t="s">
        <v>1524</v>
      </c>
      <c r="C3855" s="88" t="s">
        <v>699</v>
      </c>
    </row>
    <row r="3856" spans="1:3" ht="15">
      <c r="A3856" s="81" t="s">
        <v>314</v>
      </c>
      <c r="B3856" s="80" t="s">
        <v>1598</v>
      </c>
      <c r="C3856" s="88" t="s">
        <v>699</v>
      </c>
    </row>
    <row r="3857" spans="1:3" ht="15">
      <c r="A3857" s="81" t="s">
        <v>314</v>
      </c>
      <c r="B3857" s="80" t="s">
        <v>1525</v>
      </c>
      <c r="C3857" s="88" t="s">
        <v>699</v>
      </c>
    </row>
    <row r="3858" spans="1:3" ht="15">
      <c r="A3858" s="81" t="s">
        <v>314</v>
      </c>
      <c r="B3858" s="80" t="s">
        <v>1526</v>
      </c>
      <c r="C3858" s="88" t="s">
        <v>699</v>
      </c>
    </row>
    <row r="3859" spans="1:3" ht="15">
      <c r="A3859" s="81" t="s">
        <v>314</v>
      </c>
      <c r="B3859" s="80" t="s">
        <v>1527</v>
      </c>
      <c r="C3859" s="88" t="s">
        <v>699</v>
      </c>
    </row>
    <row r="3860" spans="1:3" ht="15">
      <c r="A3860" s="81" t="s">
        <v>314</v>
      </c>
      <c r="B3860" s="80" t="s">
        <v>1599</v>
      </c>
      <c r="C3860" s="88" t="s">
        <v>699</v>
      </c>
    </row>
    <row r="3861" spans="1:3" ht="15">
      <c r="A3861" s="81" t="s">
        <v>314</v>
      </c>
      <c r="B3861" s="80" t="s">
        <v>1600</v>
      </c>
      <c r="C3861" s="88" t="s">
        <v>699</v>
      </c>
    </row>
    <row r="3862" spans="1:3" ht="15">
      <c r="A3862" s="81" t="s">
        <v>314</v>
      </c>
      <c r="B3862" s="80" t="s">
        <v>1601</v>
      </c>
      <c r="C3862" s="88" t="s">
        <v>699</v>
      </c>
    </row>
    <row r="3863" spans="1:3" ht="15">
      <c r="A3863" s="81" t="s">
        <v>314</v>
      </c>
      <c r="B3863" s="80" t="s">
        <v>1575</v>
      </c>
      <c r="C3863" s="88" t="s">
        <v>699</v>
      </c>
    </row>
    <row r="3864" spans="1:3" ht="15">
      <c r="A3864" s="81" t="s">
        <v>314</v>
      </c>
      <c r="B3864" s="80" t="s">
        <v>1602</v>
      </c>
      <c r="C3864" s="88" t="s">
        <v>699</v>
      </c>
    </row>
    <row r="3865" spans="1:3" ht="15">
      <c r="A3865" s="81" t="s">
        <v>314</v>
      </c>
      <c r="B3865" s="80" t="s">
        <v>1572</v>
      </c>
      <c r="C3865" s="88" t="s">
        <v>699</v>
      </c>
    </row>
    <row r="3866" spans="1:3" ht="15">
      <c r="A3866" s="81" t="s">
        <v>314</v>
      </c>
      <c r="B3866" s="80">
        <v>21</v>
      </c>
      <c r="C3866" s="88" t="s">
        <v>699</v>
      </c>
    </row>
    <row r="3867" spans="1:3" ht="15">
      <c r="A3867" s="81" t="s">
        <v>314</v>
      </c>
      <c r="B3867" s="80" t="s">
        <v>1582</v>
      </c>
      <c r="C3867" s="88" t="s">
        <v>699</v>
      </c>
    </row>
    <row r="3868" spans="1:3" ht="15">
      <c r="A3868" s="81" t="s">
        <v>314</v>
      </c>
      <c r="B3868" s="80" t="s">
        <v>1532</v>
      </c>
      <c r="C3868" s="88" t="s">
        <v>699</v>
      </c>
    </row>
    <row r="3869" spans="1:3" ht="15">
      <c r="A3869" s="81" t="s">
        <v>314</v>
      </c>
      <c r="B3869" s="80" t="s">
        <v>1603</v>
      </c>
      <c r="C3869" s="88" t="s">
        <v>699</v>
      </c>
    </row>
    <row r="3870" spans="1:3" ht="15">
      <c r="A3870" s="81" t="s">
        <v>314</v>
      </c>
      <c r="B3870" s="80" t="s">
        <v>1533</v>
      </c>
      <c r="C3870" s="88" t="s">
        <v>699</v>
      </c>
    </row>
    <row r="3871" spans="1:3" ht="15">
      <c r="A3871" s="81" t="s">
        <v>314</v>
      </c>
      <c r="B3871" s="80" t="s">
        <v>1534</v>
      </c>
      <c r="C3871" s="88" t="s">
        <v>699</v>
      </c>
    </row>
    <row r="3872" spans="1:3" ht="15">
      <c r="A3872" s="81" t="s">
        <v>314</v>
      </c>
      <c r="B3872" s="80" t="s">
        <v>1604</v>
      </c>
      <c r="C3872" s="88" t="s">
        <v>699</v>
      </c>
    </row>
    <row r="3873" spans="1:3" ht="15">
      <c r="A3873" s="81" t="s">
        <v>314</v>
      </c>
      <c r="B3873" s="80" t="s">
        <v>1589</v>
      </c>
      <c r="C3873" s="88" t="s">
        <v>699</v>
      </c>
    </row>
    <row r="3874" spans="1:3" ht="15">
      <c r="A3874" s="81" t="s">
        <v>314</v>
      </c>
      <c r="B3874" s="80" t="s">
        <v>1605</v>
      </c>
      <c r="C3874" s="88" t="s">
        <v>699</v>
      </c>
    </row>
    <row r="3875" spans="1:3" ht="15">
      <c r="A3875" s="81" t="s">
        <v>314</v>
      </c>
      <c r="B3875" s="80" t="s">
        <v>1536</v>
      </c>
      <c r="C3875" s="88" t="s">
        <v>699</v>
      </c>
    </row>
    <row r="3876" spans="1:3" ht="15">
      <c r="A3876" s="81" t="s">
        <v>314</v>
      </c>
      <c r="B3876" s="80" t="s">
        <v>1537</v>
      </c>
      <c r="C3876" s="88" t="s">
        <v>699</v>
      </c>
    </row>
    <row r="3877" spans="1:3" ht="15">
      <c r="A3877" s="81" t="s">
        <v>313</v>
      </c>
      <c r="B3877" s="80" t="s">
        <v>1591</v>
      </c>
      <c r="C3877" s="88" t="s">
        <v>698</v>
      </c>
    </row>
    <row r="3878" spans="1:3" ht="15">
      <c r="A3878" s="81" t="s">
        <v>313</v>
      </c>
      <c r="B3878" s="80" t="s">
        <v>1516</v>
      </c>
      <c r="C3878" s="88" t="s">
        <v>698</v>
      </c>
    </row>
    <row r="3879" spans="1:3" ht="15">
      <c r="A3879" s="81" t="s">
        <v>313</v>
      </c>
      <c r="B3879" s="80" t="s">
        <v>1592</v>
      </c>
      <c r="C3879" s="88" t="s">
        <v>698</v>
      </c>
    </row>
    <row r="3880" spans="1:3" ht="15">
      <c r="A3880" s="81" t="s">
        <v>313</v>
      </c>
      <c r="B3880" s="80" t="s">
        <v>1593</v>
      </c>
      <c r="C3880" s="88" t="s">
        <v>698</v>
      </c>
    </row>
    <row r="3881" spans="1:3" ht="15">
      <c r="A3881" s="81" t="s">
        <v>313</v>
      </c>
      <c r="B3881" s="80" t="s">
        <v>1491</v>
      </c>
      <c r="C3881" s="88" t="s">
        <v>698</v>
      </c>
    </row>
    <row r="3882" spans="1:3" ht="15">
      <c r="A3882" s="81" t="s">
        <v>313</v>
      </c>
      <c r="B3882" s="80" t="s">
        <v>1588</v>
      </c>
      <c r="C3882" s="88" t="s">
        <v>698</v>
      </c>
    </row>
    <row r="3883" spans="1:3" ht="15">
      <c r="A3883" s="81" t="s">
        <v>313</v>
      </c>
      <c r="B3883" s="80" t="s">
        <v>1517</v>
      </c>
      <c r="C3883" s="88" t="s">
        <v>698</v>
      </c>
    </row>
    <row r="3884" spans="1:3" ht="15">
      <c r="A3884" s="81" t="s">
        <v>313</v>
      </c>
      <c r="B3884" s="80" t="s">
        <v>1571</v>
      </c>
      <c r="C3884" s="88" t="s">
        <v>698</v>
      </c>
    </row>
    <row r="3885" spans="1:3" ht="15">
      <c r="A3885" s="81" t="s">
        <v>313</v>
      </c>
      <c r="B3885" s="80" t="s">
        <v>1518</v>
      </c>
      <c r="C3885" s="88" t="s">
        <v>698</v>
      </c>
    </row>
    <row r="3886" spans="1:3" ht="15">
      <c r="A3886" s="81" t="s">
        <v>313</v>
      </c>
      <c r="B3886" s="80" t="s">
        <v>1519</v>
      </c>
      <c r="C3886" s="88" t="s">
        <v>698</v>
      </c>
    </row>
    <row r="3887" spans="1:3" ht="15">
      <c r="A3887" s="81" t="s">
        <v>313</v>
      </c>
      <c r="B3887" s="80" t="s">
        <v>1594</v>
      </c>
      <c r="C3887" s="88" t="s">
        <v>698</v>
      </c>
    </row>
    <row r="3888" spans="1:3" ht="15">
      <c r="A3888" s="81" t="s">
        <v>313</v>
      </c>
      <c r="B3888" s="80" t="s">
        <v>1573</v>
      </c>
      <c r="C3888" s="88" t="s">
        <v>698</v>
      </c>
    </row>
    <row r="3889" spans="1:3" ht="15">
      <c r="A3889" s="81" t="s">
        <v>313</v>
      </c>
      <c r="B3889" s="80" t="s">
        <v>1595</v>
      </c>
      <c r="C3889" s="88" t="s">
        <v>698</v>
      </c>
    </row>
    <row r="3890" spans="1:3" ht="15">
      <c r="A3890" s="81" t="s">
        <v>313</v>
      </c>
      <c r="B3890" s="80" t="s">
        <v>1596</v>
      </c>
      <c r="C3890" s="88" t="s">
        <v>698</v>
      </c>
    </row>
    <row r="3891" spans="1:3" ht="15">
      <c r="A3891" s="81" t="s">
        <v>313</v>
      </c>
      <c r="B3891" s="80" t="s">
        <v>1577</v>
      </c>
      <c r="C3891" s="88" t="s">
        <v>698</v>
      </c>
    </row>
    <row r="3892" spans="1:3" ht="15">
      <c r="A3892" s="81" t="s">
        <v>313</v>
      </c>
      <c r="B3892" s="80" t="s">
        <v>1597</v>
      </c>
      <c r="C3892" s="88" t="s">
        <v>698</v>
      </c>
    </row>
    <row r="3893" spans="1:3" ht="15">
      <c r="A3893" s="81" t="s">
        <v>313</v>
      </c>
      <c r="B3893" s="80" t="s">
        <v>1523</v>
      </c>
      <c r="C3893" s="88" t="s">
        <v>698</v>
      </c>
    </row>
    <row r="3894" spans="1:3" ht="15">
      <c r="A3894" s="81" t="s">
        <v>313</v>
      </c>
      <c r="B3894" s="80" t="s">
        <v>1524</v>
      </c>
      <c r="C3894" s="88" t="s">
        <v>698</v>
      </c>
    </row>
    <row r="3895" spans="1:3" ht="15">
      <c r="A3895" s="81" t="s">
        <v>313</v>
      </c>
      <c r="B3895" s="80" t="s">
        <v>1598</v>
      </c>
      <c r="C3895" s="88" t="s">
        <v>698</v>
      </c>
    </row>
    <row r="3896" spans="1:3" ht="15">
      <c r="A3896" s="81" t="s">
        <v>313</v>
      </c>
      <c r="B3896" s="80" t="s">
        <v>1525</v>
      </c>
      <c r="C3896" s="88" t="s">
        <v>698</v>
      </c>
    </row>
    <row r="3897" spans="1:3" ht="15">
      <c r="A3897" s="81" t="s">
        <v>313</v>
      </c>
      <c r="B3897" s="80" t="s">
        <v>1526</v>
      </c>
      <c r="C3897" s="88" t="s">
        <v>698</v>
      </c>
    </row>
    <row r="3898" spans="1:3" ht="15">
      <c r="A3898" s="81" t="s">
        <v>313</v>
      </c>
      <c r="B3898" s="80" t="s">
        <v>1527</v>
      </c>
      <c r="C3898" s="88" t="s">
        <v>698</v>
      </c>
    </row>
    <row r="3899" spans="1:3" ht="15">
      <c r="A3899" s="81" t="s">
        <v>313</v>
      </c>
      <c r="B3899" s="80" t="s">
        <v>1599</v>
      </c>
      <c r="C3899" s="88" t="s">
        <v>698</v>
      </c>
    </row>
    <row r="3900" spans="1:3" ht="15">
      <c r="A3900" s="81" t="s">
        <v>313</v>
      </c>
      <c r="B3900" s="80" t="s">
        <v>1600</v>
      </c>
      <c r="C3900" s="88" t="s">
        <v>698</v>
      </c>
    </row>
    <row r="3901" spans="1:3" ht="15">
      <c r="A3901" s="81" t="s">
        <v>313</v>
      </c>
      <c r="B3901" s="80" t="s">
        <v>1601</v>
      </c>
      <c r="C3901" s="88" t="s">
        <v>698</v>
      </c>
    </row>
    <row r="3902" spans="1:3" ht="15">
      <c r="A3902" s="81" t="s">
        <v>313</v>
      </c>
      <c r="B3902" s="80" t="s">
        <v>1575</v>
      </c>
      <c r="C3902" s="88" t="s">
        <v>698</v>
      </c>
    </row>
    <row r="3903" spans="1:3" ht="15">
      <c r="A3903" s="81" t="s">
        <v>313</v>
      </c>
      <c r="B3903" s="80" t="s">
        <v>1602</v>
      </c>
      <c r="C3903" s="88" t="s">
        <v>698</v>
      </c>
    </row>
    <row r="3904" spans="1:3" ht="15">
      <c r="A3904" s="81" t="s">
        <v>313</v>
      </c>
      <c r="B3904" s="80" t="s">
        <v>1572</v>
      </c>
      <c r="C3904" s="88" t="s">
        <v>698</v>
      </c>
    </row>
    <row r="3905" spans="1:3" ht="15">
      <c r="A3905" s="81" t="s">
        <v>313</v>
      </c>
      <c r="B3905" s="80">
        <v>21</v>
      </c>
      <c r="C3905" s="88" t="s">
        <v>698</v>
      </c>
    </row>
    <row r="3906" spans="1:3" ht="15">
      <c r="A3906" s="81" t="s">
        <v>313</v>
      </c>
      <c r="B3906" s="80" t="s">
        <v>1582</v>
      </c>
      <c r="C3906" s="88" t="s">
        <v>698</v>
      </c>
    </row>
    <row r="3907" spans="1:3" ht="15">
      <c r="A3907" s="81" t="s">
        <v>313</v>
      </c>
      <c r="B3907" s="80" t="s">
        <v>1532</v>
      </c>
      <c r="C3907" s="88" t="s">
        <v>698</v>
      </c>
    </row>
    <row r="3908" spans="1:3" ht="15">
      <c r="A3908" s="81" t="s">
        <v>313</v>
      </c>
      <c r="B3908" s="80" t="s">
        <v>1603</v>
      </c>
      <c r="C3908" s="88" t="s">
        <v>698</v>
      </c>
    </row>
    <row r="3909" spans="1:3" ht="15">
      <c r="A3909" s="81" t="s">
        <v>313</v>
      </c>
      <c r="B3909" s="80" t="s">
        <v>1533</v>
      </c>
      <c r="C3909" s="88" t="s">
        <v>698</v>
      </c>
    </row>
    <row r="3910" spans="1:3" ht="15">
      <c r="A3910" s="81" t="s">
        <v>313</v>
      </c>
      <c r="B3910" s="80" t="s">
        <v>1534</v>
      </c>
      <c r="C3910" s="88" t="s">
        <v>698</v>
      </c>
    </row>
    <row r="3911" spans="1:3" ht="15">
      <c r="A3911" s="81" t="s">
        <v>313</v>
      </c>
      <c r="B3911" s="80" t="s">
        <v>1604</v>
      </c>
      <c r="C3911" s="88" t="s">
        <v>698</v>
      </c>
    </row>
    <row r="3912" spans="1:3" ht="15">
      <c r="A3912" s="81" t="s">
        <v>313</v>
      </c>
      <c r="B3912" s="80" t="s">
        <v>1589</v>
      </c>
      <c r="C3912" s="88" t="s">
        <v>698</v>
      </c>
    </row>
    <row r="3913" spans="1:3" ht="15">
      <c r="A3913" s="81" t="s">
        <v>313</v>
      </c>
      <c r="B3913" s="80" t="s">
        <v>1605</v>
      </c>
      <c r="C3913" s="88" t="s">
        <v>698</v>
      </c>
    </row>
    <row r="3914" spans="1:3" ht="15">
      <c r="A3914" s="81" t="s">
        <v>313</v>
      </c>
      <c r="B3914" s="80" t="s">
        <v>1536</v>
      </c>
      <c r="C3914" s="88" t="s">
        <v>698</v>
      </c>
    </row>
    <row r="3915" spans="1:3" ht="15">
      <c r="A3915" s="81" t="s">
        <v>313</v>
      </c>
      <c r="B3915" s="80" t="s">
        <v>1537</v>
      </c>
      <c r="C3915" s="88" t="s">
        <v>698</v>
      </c>
    </row>
    <row r="3916" spans="1:3" ht="15">
      <c r="A3916" s="81" t="s">
        <v>312</v>
      </c>
      <c r="B3916" s="80" t="s">
        <v>1591</v>
      </c>
      <c r="C3916" s="88" t="s">
        <v>697</v>
      </c>
    </row>
    <row r="3917" spans="1:3" ht="15">
      <c r="A3917" s="81" t="s">
        <v>312</v>
      </c>
      <c r="B3917" s="80" t="s">
        <v>1516</v>
      </c>
      <c r="C3917" s="88" t="s">
        <v>697</v>
      </c>
    </row>
    <row r="3918" spans="1:3" ht="15">
      <c r="A3918" s="81" t="s">
        <v>312</v>
      </c>
      <c r="B3918" s="80" t="s">
        <v>1592</v>
      </c>
      <c r="C3918" s="88" t="s">
        <v>697</v>
      </c>
    </row>
    <row r="3919" spans="1:3" ht="15">
      <c r="A3919" s="81" t="s">
        <v>312</v>
      </c>
      <c r="B3919" s="80" t="s">
        <v>1593</v>
      </c>
      <c r="C3919" s="88" t="s">
        <v>697</v>
      </c>
    </row>
    <row r="3920" spans="1:3" ht="15">
      <c r="A3920" s="81" t="s">
        <v>312</v>
      </c>
      <c r="B3920" s="80" t="s">
        <v>1491</v>
      </c>
      <c r="C3920" s="88" t="s">
        <v>697</v>
      </c>
    </row>
    <row r="3921" spans="1:3" ht="15">
      <c r="A3921" s="81" t="s">
        <v>312</v>
      </c>
      <c r="B3921" s="80" t="s">
        <v>1588</v>
      </c>
      <c r="C3921" s="88" t="s">
        <v>697</v>
      </c>
    </row>
    <row r="3922" spans="1:3" ht="15">
      <c r="A3922" s="81" t="s">
        <v>312</v>
      </c>
      <c r="B3922" s="80" t="s">
        <v>1517</v>
      </c>
      <c r="C3922" s="88" t="s">
        <v>697</v>
      </c>
    </row>
    <row r="3923" spans="1:3" ht="15">
      <c r="A3923" s="81" t="s">
        <v>312</v>
      </c>
      <c r="B3923" s="80" t="s">
        <v>1571</v>
      </c>
      <c r="C3923" s="88" t="s">
        <v>697</v>
      </c>
    </row>
    <row r="3924" spans="1:3" ht="15">
      <c r="A3924" s="81" t="s">
        <v>312</v>
      </c>
      <c r="B3924" s="80" t="s">
        <v>1518</v>
      </c>
      <c r="C3924" s="88" t="s">
        <v>697</v>
      </c>
    </row>
    <row r="3925" spans="1:3" ht="15">
      <c r="A3925" s="81" t="s">
        <v>312</v>
      </c>
      <c r="B3925" s="80" t="s">
        <v>1519</v>
      </c>
      <c r="C3925" s="88" t="s">
        <v>697</v>
      </c>
    </row>
    <row r="3926" spans="1:3" ht="15">
      <c r="A3926" s="81" t="s">
        <v>312</v>
      </c>
      <c r="B3926" s="80" t="s">
        <v>1594</v>
      </c>
      <c r="C3926" s="88" t="s">
        <v>697</v>
      </c>
    </row>
    <row r="3927" spans="1:3" ht="15">
      <c r="A3927" s="81" t="s">
        <v>312</v>
      </c>
      <c r="B3927" s="80" t="s">
        <v>1573</v>
      </c>
      <c r="C3927" s="88" t="s">
        <v>697</v>
      </c>
    </row>
    <row r="3928" spans="1:3" ht="15">
      <c r="A3928" s="81" t="s">
        <v>312</v>
      </c>
      <c r="B3928" s="80" t="s">
        <v>1595</v>
      </c>
      <c r="C3928" s="88" t="s">
        <v>697</v>
      </c>
    </row>
    <row r="3929" spans="1:3" ht="15">
      <c r="A3929" s="81" t="s">
        <v>312</v>
      </c>
      <c r="B3929" s="80" t="s">
        <v>1596</v>
      </c>
      <c r="C3929" s="88" t="s">
        <v>697</v>
      </c>
    </row>
    <row r="3930" spans="1:3" ht="15">
      <c r="A3930" s="81" t="s">
        <v>312</v>
      </c>
      <c r="B3930" s="80" t="s">
        <v>1577</v>
      </c>
      <c r="C3930" s="88" t="s">
        <v>697</v>
      </c>
    </row>
    <row r="3931" spans="1:3" ht="15">
      <c r="A3931" s="81" t="s">
        <v>312</v>
      </c>
      <c r="B3931" s="80" t="s">
        <v>1597</v>
      </c>
      <c r="C3931" s="88" t="s">
        <v>697</v>
      </c>
    </row>
    <row r="3932" spans="1:3" ht="15">
      <c r="A3932" s="81" t="s">
        <v>312</v>
      </c>
      <c r="B3932" s="80" t="s">
        <v>1523</v>
      </c>
      <c r="C3932" s="88" t="s">
        <v>697</v>
      </c>
    </row>
    <row r="3933" spans="1:3" ht="15">
      <c r="A3933" s="81" t="s">
        <v>312</v>
      </c>
      <c r="B3933" s="80" t="s">
        <v>1524</v>
      </c>
      <c r="C3933" s="88" t="s">
        <v>697</v>
      </c>
    </row>
    <row r="3934" spans="1:3" ht="15">
      <c r="A3934" s="81" t="s">
        <v>312</v>
      </c>
      <c r="B3934" s="80" t="s">
        <v>1598</v>
      </c>
      <c r="C3934" s="88" t="s">
        <v>697</v>
      </c>
    </row>
    <row r="3935" spans="1:3" ht="15">
      <c r="A3935" s="81" t="s">
        <v>312</v>
      </c>
      <c r="B3935" s="80" t="s">
        <v>1525</v>
      </c>
      <c r="C3935" s="88" t="s">
        <v>697</v>
      </c>
    </row>
    <row r="3936" spans="1:3" ht="15">
      <c r="A3936" s="81" t="s">
        <v>312</v>
      </c>
      <c r="B3936" s="80" t="s">
        <v>1526</v>
      </c>
      <c r="C3936" s="88" t="s">
        <v>697</v>
      </c>
    </row>
    <row r="3937" spans="1:3" ht="15">
      <c r="A3937" s="81" t="s">
        <v>312</v>
      </c>
      <c r="B3937" s="80" t="s">
        <v>1527</v>
      </c>
      <c r="C3937" s="88" t="s">
        <v>697</v>
      </c>
    </row>
    <row r="3938" spans="1:3" ht="15">
      <c r="A3938" s="81" t="s">
        <v>312</v>
      </c>
      <c r="B3938" s="80" t="s">
        <v>1599</v>
      </c>
      <c r="C3938" s="88" t="s">
        <v>697</v>
      </c>
    </row>
    <row r="3939" spans="1:3" ht="15">
      <c r="A3939" s="81" t="s">
        <v>312</v>
      </c>
      <c r="B3939" s="80" t="s">
        <v>1600</v>
      </c>
      <c r="C3939" s="88" t="s">
        <v>697</v>
      </c>
    </row>
    <row r="3940" spans="1:3" ht="15">
      <c r="A3940" s="81" t="s">
        <v>312</v>
      </c>
      <c r="B3940" s="80" t="s">
        <v>1601</v>
      </c>
      <c r="C3940" s="88" t="s">
        <v>697</v>
      </c>
    </row>
    <row r="3941" spans="1:3" ht="15">
      <c r="A3941" s="81" t="s">
        <v>312</v>
      </c>
      <c r="B3941" s="80" t="s">
        <v>1575</v>
      </c>
      <c r="C3941" s="88" t="s">
        <v>697</v>
      </c>
    </row>
    <row r="3942" spans="1:3" ht="15">
      <c r="A3942" s="81" t="s">
        <v>312</v>
      </c>
      <c r="B3942" s="80" t="s">
        <v>1602</v>
      </c>
      <c r="C3942" s="88" t="s">
        <v>697</v>
      </c>
    </row>
    <row r="3943" spans="1:3" ht="15">
      <c r="A3943" s="81" t="s">
        <v>312</v>
      </c>
      <c r="B3943" s="80" t="s">
        <v>1572</v>
      </c>
      <c r="C3943" s="88" t="s">
        <v>697</v>
      </c>
    </row>
    <row r="3944" spans="1:3" ht="15">
      <c r="A3944" s="81" t="s">
        <v>312</v>
      </c>
      <c r="B3944" s="80">
        <v>21</v>
      </c>
      <c r="C3944" s="88" t="s">
        <v>697</v>
      </c>
    </row>
    <row r="3945" spans="1:3" ht="15">
      <c r="A3945" s="81" t="s">
        <v>312</v>
      </c>
      <c r="B3945" s="80" t="s">
        <v>1582</v>
      </c>
      <c r="C3945" s="88" t="s">
        <v>697</v>
      </c>
    </row>
    <row r="3946" spans="1:3" ht="15">
      <c r="A3946" s="81" t="s">
        <v>312</v>
      </c>
      <c r="B3946" s="80" t="s">
        <v>1532</v>
      </c>
      <c r="C3946" s="88" t="s">
        <v>697</v>
      </c>
    </row>
    <row r="3947" spans="1:3" ht="15">
      <c r="A3947" s="81" t="s">
        <v>312</v>
      </c>
      <c r="B3947" s="80" t="s">
        <v>1603</v>
      </c>
      <c r="C3947" s="88" t="s">
        <v>697</v>
      </c>
    </row>
    <row r="3948" spans="1:3" ht="15">
      <c r="A3948" s="81" t="s">
        <v>312</v>
      </c>
      <c r="B3948" s="80" t="s">
        <v>1533</v>
      </c>
      <c r="C3948" s="88" t="s">
        <v>697</v>
      </c>
    </row>
    <row r="3949" spans="1:3" ht="15">
      <c r="A3949" s="81" t="s">
        <v>312</v>
      </c>
      <c r="B3949" s="80" t="s">
        <v>1534</v>
      </c>
      <c r="C3949" s="88" t="s">
        <v>697</v>
      </c>
    </row>
    <row r="3950" spans="1:3" ht="15">
      <c r="A3950" s="81" t="s">
        <v>312</v>
      </c>
      <c r="B3950" s="80" t="s">
        <v>1604</v>
      </c>
      <c r="C3950" s="88" t="s">
        <v>697</v>
      </c>
    </row>
    <row r="3951" spans="1:3" ht="15">
      <c r="A3951" s="81" t="s">
        <v>312</v>
      </c>
      <c r="B3951" s="80" t="s">
        <v>1589</v>
      </c>
      <c r="C3951" s="88" t="s">
        <v>697</v>
      </c>
    </row>
    <row r="3952" spans="1:3" ht="15">
      <c r="A3952" s="81" t="s">
        <v>312</v>
      </c>
      <c r="B3952" s="80" t="s">
        <v>1605</v>
      </c>
      <c r="C3952" s="88" t="s">
        <v>697</v>
      </c>
    </row>
    <row r="3953" spans="1:3" ht="15">
      <c r="A3953" s="81" t="s">
        <v>312</v>
      </c>
      <c r="B3953" s="80" t="s">
        <v>1536</v>
      </c>
      <c r="C3953" s="88" t="s">
        <v>697</v>
      </c>
    </row>
    <row r="3954" spans="1:3" ht="15">
      <c r="A3954" s="81" t="s">
        <v>312</v>
      </c>
      <c r="B3954" s="80" t="s">
        <v>1537</v>
      </c>
      <c r="C3954" s="88" t="s">
        <v>697</v>
      </c>
    </row>
    <row r="3955" spans="1:3" ht="15">
      <c r="A3955" s="81" t="s">
        <v>311</v>
      </c>
      <c r="B3955" s="80" t="s">
        <v>1591</v>
      </c>
      <c r="C3955" s="88" t="s">
        <v>696</v>
      </c>
    </row>
    <row r="3956" spans="1:3" ht="15">
      <c r="A3956" s="81" t="s">
        <v>311</v>
      </c>
      <c r="B3956" s="80" t="s">
        <v>1516</v>
      </c>
      <c r="C3956" s="88" t="s">
        <v>696</v>
      </c>
    </row>
    <row r="3957" spans="1:3" ht="15">
      <c r="A3957" s="81" t="s">
        <v>311</v>
      </c>
      <c r="B3957" s="80" t="s">
        <v>1592</v>
      </c>
      <c r="C3957" s="88" t="s">
        <v>696</v>
      </c>
    </row>
    <row r="3958" spans="1:3" ht="15">
      <c r="A3958" s="81" t="s">
        <v>311</v>
      </c>
      <c r="B3958" s="80" t="s">
        <v>1593</v>
      </c>
      <c r="C3958" s="88" t="s">
        <v>696</v>
      </c>
    </row>
    <row r="3959" spans="1:3" ht="15">
      <c r="A3959" s="81" t="s">
        <v>311</v>
      </c>
      <c r="B3959" s="80" t="s">
        <v>1491</v>
      </c>
      <c r="C3959" s="88" t="s">
        <v>696</v>
      </c>
    </row>
    <row r="3960" spans="1:3" ht="15">
      <c r="A3960" s="81" t="s">
        <v>311</v>
      </c>
      <c r="B3960" s="80" t="s">
        <v>1588</v>
      </c>
      <c r="C3960" s="88" t="s">
        <v>696</v>
      </c>
    </row>
    <row r="3961" spans="1:3" ht="15">
      <c r="A3961" s="81" t="s">
        <v>311</v>
      </c>
      <c r="B3961" s="80" t="s">
        <v>1517</v>
      </c>
      <c r="C3961" s="88" t="s">
        <v>696</v>
      </c>
    </row>
    <row r="3962" spans="1:3" ht="15">
      <c r="A3962" s="81" t="s">
        <v>311</v>
      </c>
      <c r="B3962" s="80" t="s">
        <v>1571</v>
      </c>
      <c r="C3962" s="88" t="s">
        <v>696</v>
      </c>
    </row>
    <row r="3963" spans="1:3" ht="15">
      <c r="A3963" s="81" t="s">
        <v>311</v>
      </c>
      <c r="B3963" s="80" t="s">
        <v>1518</v>
      </c>
      <c r="C3963" s="88" t="s">
        <v>696</v>
      </c>
    </row>
    <row r="3964" spans="1:3" ht="15">
      <c r="A3964" s="81" t="s">
        <v>311</v>
      </c>
      <c r="B3964" s="80" t="s">
        <v>1519</v>
      </c>
      <c r="C3964" s="88" t="s">
        <v>696</v>
      </c>
    </row>
    <row r="3965" spans="1:3" ht="15">
      <c r="A3965" s="81" t="s">
        <v>311</v>
      </c>
      <c r="B3965" s="80" t="s">
        <v>1594</v>
      </c>
      <c r="C3965" s="88" t="s">
        <v>696</v>
      </c>
    </row>
    <row r="3966" spans="1:3" ht="15">
      <c r="A3966" s="81" t="s">
        <v>311</v>
      </c>
      <c r="B3966" s="80" t="s">
        <v>1573</v>
      </c>
      <c r="C3966" s="88" t="s">
        <v>696</v>
      </c>
    </row>
    <row r="3967" spans="1:3" ht="15">
      <c r="A3967" s="81" t="s">
        <v>311</v>
      </c>
      <c r="B3967" s="80" t="s">
        <v>1595</v>
      </c>
      <c r="C3967" s="88" t="s">
        <v>696</v>
      </c>
    </row>
    <row r="3968" spans="1:3" ht="15">
      <c r="A3968" s="81" t="s">
        <v>311</v>
      </c>
      <c r="B3968" s="80" t="s">
        <v>1596</v>
      </c>
      <c r="C3968" s="88" t="s">
        <v>696</v>
      </c>
    </row>
    <row r="3969" spans="1:3" ht="15">
      <c r="A3969" s="81" t="s">
        <v>311</v>
      </c>
      <c r="B3969" s="80" t="s">
        <v>1577</v>
      </c>
      <c r="C3969" s="88" t="s">
        <v>696</v>
      </c>
    </row>
    <row r="3970" spans="1:3" ht="15">
      <c r="A3970" s="81" t="s">
        <v>311</v>
      </c>
      <c r="B3970" s="80" t="s">
        <v>1597</v>
      </c>
      <c r="C3970" s="88" t="s">
        <v>696</v>
      </c>
    </row>
    <row r="3971" spans="1:3" ht="15">
      <c r="A3971" s="81" t="s">
        <v>311</v>
      </c>
      <c r="B3971" s="80" t="s">
        <v>1523</v>
      </c>
      <c r="C3971" s="88" t="s">
        <v>696</v>
      </c>
    </row>
    <row r="3972" spans="1:3" ht="15">
      <c r="A3972" s="81" t="s">
        <v>311</v>
      </c>
      <c r="B3972" s="80" t="s">
        <v>1524</v>
      </c>
      <c r="C3972" s="88" t="s">
        <v>696</v>
      </c>
    </row>
    <row r="3973" spans="1:3" ht="15">
      <c r="A3973" s="81" t="s">
        <v>311</v>
      </c>
      <c r="B3973" s="80" t="s">
        <v>1598</v>
      </c>
      <c r="C3973" s="88" t="s">
        <v>696</v>
      </c>
    </row>
    <row r="3974" spans="1:3" ht="15">
      <c r="A3974" s="81" t="s">
        <v>311</v>
      </c>
      <c r="B3974" s="80" t="s">
        <v>1525</v>
      </c>
      <c r="C3974" s="88" t="s">
        <v>696</v>
      </c>
    </row>
    <row r="3975" spans="1:3" ht="15">
      <c r="A3975" s="81" t="s">
        <v>311</v>
      </c>
      <c r="B3975" s="80" t="s">
        <v>1526</v>
      </c>
      <c r="C3975" s="88" t="s">
        <v>696</v>
      </c>
    </row>
    <row r="3976" spans="1:3" ht="15">
      <c r="A3976" s="81" t="s">
        <v>311</v>
      </c>
      <c r="B3976" s="80" t="s">
        <v>1527</v>
      </c>
      <c r="C3976" s="88" t="s">
        <v>696</v>
      </c>
    </row>
    <row r="3977" spans="1:3" ht="15">
      <c r="A3977" s="81" t="s">
        <v>311</v>
      </c>
      <c r="B3977" s="80" t="s">
        <v>1599</v>
      </c>
      <c r="C3977" s="88" t="s">
        <v>696</v>
      </c>
    </row>
    <row r="3978" spans="1:3" ht="15">
      <c r="A3978" s="81" t="s">
        <v>311</v>
      </c>
      <c r="B3978" s="80" t="s">
        <v>1600</v>
      </c>
      <c r="C3978" s="88" t="s">
        <v>696</v>
      </c>
    </row>
    <row r="3979" spans="1:3" ht="15">
      <c r="A3979" s="81" t="s">
        <v>311</v>
      </c>
      <c r="B3979" s="80" t="s">
        <v>1601</v>
      </c>
      <c r="C3979" s="88" t="s">
        <v>696</v>
      </c>
    </row>
    <row r="3980" spans="1:3" ht="15">
      <c r="A3980" s="81" t="s">
        <v>311</v>
      </c>
      <c r="B3980" s="80" t="s">
        <v>1575</v>
      </c>
      <c r="C3980" s="88" t="s">
        <v>696</v>
      </c>
    </row>
    <row r="3981" spans="1:3" ht="15">
      <c r="A3981" s="81" t="s">
        <v>311</v>
      </c>
      <c r="B3981" s="80" t="s">
        <v>1602</v>
      </c>
      <c r="C3981" s="88" t="s">
        <v>696</v>
      </c>
    </row>
    <row r="3982" spans="1:3" ht="15">
      <c r="A3982" s="81" t="s">
        <v>311</v>
      </c>
      <c r="B3982" s="80" t="s">
        <v>1572</v>
      </c>
      <c r="C3982" s="88" t="s">
        <v>696</v>
      </c>
    </row>
    <row r="3983" spans="1:3" ht="15">
      <c r="A3983" s="81" t="s">
        <v>311</v>
      </c>
      <c r="B3983" s="80">
        <v>21</v>
      </c>
      <c r="C3983" s="88" t="s">
        <v>696</v>
      </c>
    </row>
    <row r="3984" spans="1:3" ht="15">
      <c r="A3984" s="81" t="s">
        <v>311</v>
      </c>
      <c r="B3984" s="80" t="s">
        <v>1582</v>
      </c>
      <c r="C3984" s="88" t="s">
        <v>696</v>
      </c>
    </row>
    <row r="3985" spans="1:3" ht="15">
      <c r="A3985" s="81" t="s">
        <v>311</v>
      </c>
      <c r="B3985" s="80" t="s">
        <v>1532</v>
      </c>
      <c r="C3985" s="88" t="s">
        <v>696</v>
      </c>
    </row>
    <row r="3986" spans="1:3" ht="15">
      <c r="A3986" s="81" t="s">
        <v>311</v>
      </c>
      <c r="B3986" s="80" t="s">
        <v>1603</v>
      </c>
      <c r="C3986" s="88" t="s">
        <v>696</v>
      </c>
    </row>
    <row r="3987" spans="1:3" ht="15">
      <c r="A3987" s="81" t="s">
        <v>311</v>
      </c>
      <c r="B3987" s="80" t="s">
        <v>1533</v>
      </c>
      <c r="C3987" s="88" t="s">
        <v>696</v>
      </c>
    </row>
    <row r="3988" spans="1:3" ht="15">
      <c r="A3988" s="81" t="s">
        <v>311</v>
      </c>
      <c r="B3988" s="80" t="s">
        <v>1534</v>
      </c>
      <c r="C3988" s="88" t="s">
        <v>696</v>
      </c>
    </row>
    <row r="3989" spans="1:3" ht="15">
      <c r="A3989" s="81" t="s">
        <v>311</v>
      </c>
      <c r="B3989" s="80" t="s">
        <v>1604</v>
      </c>
      <c r="C3989" s="88" t="s">
        <v>696</v>
      </c>
    </row>
    <row r="3990" spans="1:3" ht="15">
      <c r="A3990" s="81" t="s">
        <v>311</v>
      </c>
      <c r="B3990" s="80" t="s">
        <v>1589</v>
      </c>
      <c r="C3990" s="88" t="s">
        <v>696</v>
      </c>
    </row>
    <row r="3991" spans="1:3" ht="15">
      <c r="A3991" s="81" t="s">
        <v>311</v>
      </c>
      <c r="B3991" s="80" t="s">
        <v>1605</v>
      </c>
      <c r="C3991" s="88" t="s">
        <v>696</v>
      </c>
    </row>
    <row r="3992" spans="1:3" ht="15">
      <c r="A3992" s="81" t="s">
        <v>311</v>
      </c>
      <c r="B3992" s="80" t="s">
        <v>1536</v>
      </c>
      <c r="C3992" s="88" t="s">
        <v>696</v>
      </c>
    </row>
    <row r="3993" spans="1:3" ht="15">
      <c r="A3993" s="81" t="s">
        <v>311</v>
      </c>
      <c r="B3993" s="80" t="s">
        <v>1537</v>
      </c>
      <c r="C3993" s="88" t="s">
        <v>696</v>
      </c>
    </row>
    <row r="3994" spans="1:3" ht="15">
      <c r="A3994" s="81" t="s">
        <v>310</v>
      </c>
      <c r="B3994" s="80" t="s">
        <v>1591</v>
      </c>
      <c r="C3994" s="88" t="s">
        <v>695</v>
      </c>
    </row>
    <row r="3995" spans="1:3" ht="15">
      <c r="A3995" s="81" t="s">
        <v>310</v>
      </c>
      <c r="B3995" s="80" t="s">
        <v>1516</v>
      </c>
      <c r="C3995" s="88" t="s">
        <v>695</v>
      </c>
    </row>
    <row r="3996" spans="1:3" ht="15">
      <c r="A3996" s="81" t="s">
        <v>310</v>
      </c>
      <c r="B3996" s="80" t="s">
        <v>1592</v>
      </c>
      <c r="C3996" s="88" t="s">
        <v>695</v>
      </c>
    </row>
    <row r="3997" spans="1:3" ht="15">
      <c r="A3997" s="81" t="s">
        <v>310</v>
      </c>
      <c r="B3997" s="80" t="s">
        <v>1593</v>
      </c>
      <c r="C3997" s="88" t="s">
        <v>695</v>
      </c>
    </row>
    <row r="3998" spans="1:3" ht="15">
      <c r="A3998" s="81" t="s">
        <v>310</v>
      </c>
      <c r="B3998" s="80" t="s">
        <v>1491</v>
      </c>
      <c r="C3998" s="88" t="s">
        <v>695</v>
      </c>
    </row>
    <row r="3999" spans="1:3" ht="15">
      <c r="A3999" s="81" t="s">
        <v>310</v>
      </c>
      <c r="B3999" s="80" t="s">
        <v>1588</v>
      </c>
      <c r="C3999" s="88" t="s">
        <v>695</v>
      </c>
    </row>
    <row r="4000" spans="1:3" ht="15">
      <c r="A4000" s="81" t="s">
        <v>310</v>
      </c>
      <c r="B4000" s="80" t="s">
        <v>1517</v>
      </c>
      <c r="C4000" s="88" t="s">
        <v>695</v>
      </c>
    </row>
    <row r="4001" spans="1:3" ht="15">
      <c r="A4001" s="81" t="s">
        <v>310</v>
      </c>
      <c r="B4001" s="80" t="s">
        <v>1571</v>
      </c>
      <c r="C4001" s="88" t="s">
        <v>695</v>
      </c>
    </row>
    <row r="4002" spans="1:3" ht="15">
      <c r="A4002" s="81" t="s">
        <v>310</v>
      </c>
      <c r="B4002" s="80" t="s">
        <v>1518</v>
      </c>
      <c r="C4002" s="88" t="s">
        <v>695</v>
      </c>
    </row>
    <row r="4003" spans="1:3" ht="15">
      <c r="A4003" s="81" t="s">
        <v>310</v>
      </c>
      <c r="B4003" s="80" t="s">
        <v>1519</v>
      </c>
      <c r="C4003" s="88" t="s">
        <v>695</v>
      </c>
    </row>
    <row r="4004" spans="1:3" ht="15">
      <c r="A4004" s="81" t="s">
        <v>310</v>
      </c>
      <c r="B4004" s="80" t="s">
        <v>1594</v>
      </c>
      <c r="C4004" s="88" t="s">
        <v>695</v>
      </c>
    </row>
    <row r="4005" spans="1:3" ht="15">
      <c r="A4005" s="81" t="s">
        <v>310</v>
      </c>
      <c r="B4005" s="80" t="s">
        <v>1573</v>
      </c>
      <c r="C4005" s="88" t="s">
        <v>695</v>
      </c>
    </row>
    <row r="4006" spans="1:3" ht="15">
      <c r="A4006" s="81" t="s">
        <v>310</v>
      </c>
      <c r="B4006" s="80" t="s">
        <v>1595</v>
      </c>
      <c r="C4006" s="88" t="s">
        <v>695</v>
      </c>
    </row>
    <row r="4007" spans="1:3" ht="15">
      <c r="A4007" s="81" t="s">
        <v>310</v>
      </c>
      <c r="B4007" s="80" t="s">
        <v>1596</v>
      </c>
      <c r="C4007" s="88" t="s">
        <v>695</v>
      </c>
    </row>
    <row r="4008" spans="1:3" ht="15">
      <c r="A4008" s="81" t="s">
        <v>310</v>
      </c>
      <c r="B4008" s="80" t="s">
        <v>1577</v>
      </c>
      <c r="C4008" s="88" t="s">
        <v>695</v>
      </c>
    </row>
    <row r="4009" spans="1:3" ht="15">
      <c r="A4009" s="81" t="s">
        <v>310</v>
      </c>
      <c r="B4009" s="80" t="s">
        <v>1597</v>
      </c>
      <c r="C4009" s="88" t="s">
        <v>695</v>
      </c>
    </row>
    <row r="4010" spans="1:3" ht="15">
      <c r="A4010" s="81" t="s">
        <v>310</v>
      </c>
      <c r="B4010" s="80" t="s">
        <v>1523</v>
      </c>
      <c r="C4010" s="88" t="s">
        <v>695</v>
      </c>
    </row>
    <row r="4011" spans="1:3" ht="15">
      <c r="A4011" s="81" t="s">
        <v>310</v>
      </c>
      <c r="B4011" s="80" t="s">
        <v>1524</v>
      </c>
      <c r="C4011" s="88" t="s">
        <v>695</v>
      </c>
    </row>
    <row r="4012" spans="1:3" ht="15">
      <c r="A4012" s="81" t="s">
        <v>310</v>
      </c>
      <c r="B4012" s="80" t="s">
        <v>1598</v>
      </c>
      <c r="C4012" s="88" t="s">
        <v>695</v>
      </c>
    </row>
    <row r="4013" spans="1:3" ht="15">
      <c r="A4013" s="81" t="s">
        <v>310</v>
      </c>
      <c r="B4013" s="80" t="s">
        <v>1525</v>
      </c>
      <c r="C4013" s="88" t="s">
        <v>695</v>
      </c>
    </row>
    <row r="4014" spans="1:3" ht="15">
      <c r="A4014" s="81" t="s">
        <v>310</v>
      </c>
      <c r="B4014" s="80" t="s">
        <v>1526</v>
      </c>
      <c r="C4014" s="88" t="s">
        <v>695</v>
      </c>
    </row>
    <row r="4015" spans="1:3" ht="15">
      <c r="A4015" s="81" t="s">
        <v>310</v>
      </c>
      <c r="B4015" s="80" t="s">
        <v>1527</v>
      </c>
      <c r="C4015" s="88" t="s">
        <v>695</v>
      </c>
    </row>
    <row r="4016" spans="1:3" ht="15">
      <c r="A4016" s="81" t="s">
        <v>310</v>
      </c>
      <c r="B4016" s="80" t="s">
        <v>1599</v>
      </c>
      <c r="C4016" s="88" t="s">
        <v>695</v>
      </c>
    </row>
    <row r="4017" spans="1:3" ht="15">
      <c r="A4017" s="81" t="s">
        <v>310</v>
      </c>
      <c r="B4017" s="80" t="s">
        <v>1600</v>
      </c>
      <c r="C4017" s="88" t="s">
        <v>695</v>
      </c>
    </row>
    <row r="4018" spans="1:3" ht="15">
      <c r="A4018" s="81" t="s">
        <v>310</v>
      </c>
      <c r="B4018" s="80" t="s">
        <v>1601</v>
      </c>
      <c r="C4018" s="88" t="s">
        <v>695</v>
      </c>
    </row>
    <row r="4019" spans="1:3" ht="15">
      <c r="A4019" s="81" t="s">
        <v>310</v>
      </c>
      <c r="B4019" s="80" t="s">
        <v>1575</v>
      </c>
      <c r="C4019" s="88" t="s">
        <v>695</v>
      </c>
    </row>
    <row r="4020" spans="1:3" ht="15">
      <c r="A4020" s="81" t="s">
        <v>310</v>
      </c>
      <c r="B4020" s="80" t="s">
        <v>1602</v>
      </c>
      <c r="C4020" s="88" t="s">
        <v>695</v>
      </c>
    </row>
    <row r="4021" spans="1:3" ht="15">
      <c r="A4021" s="81" t="s">
        <v>310</v>
      </c>
      <c r="B4021" s="80" t="s">
        <v>1572</v>
      </c>
      <c r="C4021" s="88" t="s">
        <v>695</v>
      </c>
    </row>
    <row r="4022" spans="1:3" ht="15">
      <c r="A4022" s="81" t="s">
        <v>310</v>
      </c>
      <c r="B4022" s="80">
        <v>21</v>
      </c>
      <c r="C4022" s="88" t="s">
        <v>695</v>
      </c>
    </row>
    <row r="4023" spans="1:3" ht="15">
      <c r="A4023" s="81" t="s">
        <v>310</v>
      </c>
      <c r="B4023" s="80" t="s">
        <v>1582</v>
      </c>
      <c r="C4023" s="88" t="s">
        <v>695</v>
      </c>
    </row>
    <row r="4024" spans="1:3" ht="15">
      <c r="A4024" s="81" t="s">
        <v>310</v>
      </c>
      <c r="B4024" s="80" t="s">
        <v>1532</v>
      </c>
      <c r="C4024" s="88" t="s">
        <v>695</v>
      </c>
    </row>
    <row r="4025" spans="1:3" ht="15">
      <c r="A4025" s="81" t="s">
        <v>310</v>
      </c>
      <c r="B4025" s="80" t="s">
        <v>1603</v>
      </c>
      <c r="C4025" s="88" t="s">
        <v>695</v>
      </c>
    </row>
    <row r="4026" spans="1:3" ht="15">
      <c r="A4026" s="81" t="s">
        <v>310</v>
      </c>
      <c r="B4026" s="80" t="s">
        <v>1533</v>
      </c>
      <c r="C4026" s="88" t="s">
        <v>695</v>
      </c>
    </row>
    <row r="4027" spans="1:3" ht="15">
      <c r="A4027" s="81" t="s">
        <v>310</v>
      </c>
      <c r="B4027" s="80" t="s">
        <v>1534</v>
      </c>
      <c r="C4027" s="88" t="s">
        <v>695</v>
      </c>
    </row>
    <row r="4028" spans="1:3" ht="15">
      <c r="A4028" s="81" t="s">
        <v>310</v>
      </c>
      <c r="B4028" s="80" t="s">
        <v>1604</v>
      </c>
      <c r="C4028" s="88" t="s">
        <v>695</v>
      </c>
    </row>
    <row r="4029" spans="1:3" ht="15">
      <c r="A4029" s="81" t="s">
        <v>310</v>
      </c>
      <c r="B4029" s="80" t="s">
        <v>1589</v>
      </c>
      <c r="C4029" s="88" t="s">
        <v>695</v>
      </c>
    </row>
    <row r="4030" spans="1:3" ht="15">
      <c r="A4030" s="81" t="s">
        <v>310</v>
      </c>
      <c r="B4030" s="80" t="s">
        <v>1605</v>
      </c>
      <c r="C4030" s="88" t="s">
        <v>695</v>
      </c>
    </row>
    <row r="4031" spans="1:3" ht="15">
      <c r="A4031" s="81" t="s">
        <v>310</v>
      </c>
      <c r="B4031" s="80" t="s">
        <v>1536</v>
      </c>
      <c r="C4031" s="88" t="s">
        <v>695</v>
      </c>
    </row>
    <row r="4032" spans="1:3" ht="15">
      <c r="A4032" s="81" t="s">
        <v>310</v>
      </c>
      <c r="B4032" s="80" t="s">
        <v>1537</v>
      </c>
      <c r="C4032" s="88" t="s">
        <v>695</v>
      </c>
    </row>
    <row r="4033" spans="1:3" ht="15">
      <c r="A4033" s="81" t="s">
        <v>309</v>
      </c>
      <c r="B4033" s="80" t="s">
        <v>1591</v>
      </c>
      <c r="C4033" s="88" t="s">
        <v>694</v>
      </c>
    </row>
    <row r="4034" spans="1:3" ht="15">
      <c r="A4034" s="81" t="s">
        <v>309</v>
      </c>
      <c r="B4034" s="80" t="s">
        <v>1516</v>
      </c>
      <c r="C4034" s="88" t="s">
        <v>694</v>
      </c>
    </row>
    <row r="4035" spans="1:3" ht="15">
      <c r="A4035" s="81" t="s">
        <v>309</v>
      </c>
      <c r="B4035" s="80" t="s">
        <v>1592</v>
      </c>
      <c r="C4035" s="88" t="s">
        <v>694</v>
      </c>
    </row>
    <row r="4036" spans="1:3" ht="15">
      <c r="A4036" s="81" t="s">
        <v>309</v>
      </c>
      <c r="B4036" s="80" t="s">
        <v>1593</v>
      </c>
      <c r="C4036" s="88" t="s">
        <v>694</v>
      </c>
    </row>
    <row r="4037" spans="1:3" ht="15">
      <c r="A4037" s="81" t="s">
        <v>309</v>
      </c>
      <c r="B4037" s="80" t="s">
        <v>1491</v>
      </c>
      <c r="C4037" s="88" t="s">
        <v>694</v>
      </c>
    </row>
    <row r="4038" spans="1:3" ht="15">
      <c r="A4038" s="81" t="s">
        <v>309</v>
      </c>
      <c r="B4038" s="80" t="s">
        <v>1588</v>
      </c>
      <c r="C4038" s="88" t="s">
        <v>694</v>
      </c>
    </row>
    <row r="4039" spans="1:3" ht="15">
      <c r="A4039" s="81" t="s">
        <v>309</v>
      </c>
      <c r="B4039" s="80" t="s">
        <v>1517</v>
      </c>
      <c r="C4039" s="88" t="s">
        <v>694</v>
      </c>
    </row>
    <row r="4040" spans="1:3" ht="15">
      <c r="A4040" s="81" t="s">
        <v>309</v>
      </c>
      <c r="B4040" s="80" t="s">
        <v>1571</v>
      </c>
      <c r="C4040" s="88" t="s">
        <v>694</v>
      </c>
    </row>
    <row r="4041" spans="1:3" ht="15">
      <c r="A4041" s="81" t="s">
        <v>309</v>
      </c>
      <c r="B4041" s="80" t="s">
        <v>1518</v>
      </c>
      <c r="C4041" s="88" t="s">
        <v>694</v>
      </c>
    </row>
    <row r="4042" spans="1:3" ht="15">
      <c r="A4042" s="81" t="s">
        <v>309</v>
      </c>
      <c r="B4042" s="80" t="s">
        <v>1519</v>
      </c>
      <c r="C4042" s="88" t="s">
        <v>694</v>
      </c>
    </row>
    <row r="4043" spans="1:3" ht="15">
      <c r="A4043" s="81" t="s">
        <v>309</v>
      </c>
      <c r="B4043" s="80" t="s">
        <v>1594</v>
      </c>
      <c r="C4043" s="88" t="s">
        <v>694</v>
      </c>
    </row>
    <row r="4044" spans="1:3" ht="15">
      <c r="A4044" s="81" t="s">
        <v>309</v>
      </c>
      <c r="B4044" s="80" t="s">
        <v>1573</v>
      </c>
      <c r="C4044" s="88" t="s">
        <v>694</v>
      </c>
    </row>
    <row r="4045" spans="1:3" ht="15">
      <c r="A4045" s="81" t="s">
        <v>309</v>
      </c>
      <c r="B4045" s="80" t="s">
        <v>1595</v>
      </c>
      <c r="C4045" s="88" t="s">
        <v>694</v>
      </c>
    </row>
    <row r="4046" spans="1:3" ht="15">
      <c r="A4046" s="81" t="s">
        <v>309</v>
      </c>
      <c r="B4046" s="80" t="s">
        <v>1596</v>
      </c>
      <c r="C4046" s="88" t="s">
        <v>694</v>
      </c>
    </row>
    <row r="4047" spans="1:3" ht="15">
      <c r="A4047" s="81" t="s">
        <v>309</v>
      </c>
      <c r="B4047" s="80" t="s">
        <v>1577</v>
      </c>
      <c r="C4047" s="88" t="s">
        <v>694</v>
      </c>
    </row>
    <row r="4048" spans="1:3" ht="15">
      <c r="A4048" s="81" t="s">
        <v>309</v>
      </c>
      <c r="B4048" s="80" t="s">
        <v>1597</v>
      </c>
      <c r="C4048" s="88" t="s">
        <v>694</v>
      </c>
    </row>
    <row r="4049" spans="1:3" ht="15">
      <c r="A4049" s="81" t="s">
        <v>309</v>
      </c>
      <c r="B4049" s="80" t="s">
        <v>1523</v>
      </c>
      <c r="C4049" s="88" t="s">
        <v>694</v>
      </c>
    </row>
    <row r="4050" spans="1:3" ht="15">
      <c r="A4050" s="81" t="s">
        <v>309</v>
      </c>
      <c r="B4050" s="80" t="s">
        <v>1524</v>
      </c>
      <c r="C4050" s="88" t="s">
        <v>694</v>
      </c>
    </row>
    <row r="4051" spans="1:3" ht="15">
      <c r="A4051" s="81" t="s">
        <v>309</v>
      </c>
      <c r="B4051" s="80" t="s">
        <v>1598</v>
      </c>
      <c r="C4051" s="88" t="s">
        <v>694</v>
      </c>
    </row>
    <row r="4052" spans="1:3" ht="15">
      <c r="A4052" s="81" t="s">
        <v>309</v>
      </c>
      <c r="B4052" s="80" t="s">
        <v>1525</v>
      </c>
      <c r="C4052" s="88" t="s">
        <v>694</v>
      </c>
    </row>
    <row r="4053" spans="1:3" ht="15">
      <c r="A4053" s="81" t="s">
        <v>309</v>
      </c>
      <c r="B4053" s="80" t="s">
        <v>1526</v>
      </c>
      <c r="C4053" s="88" t="s">
        <v>694</v>
      </c>
    </row>
    <row r="4054" spans="1:3" ht="15">
      <c r="A4054" s="81" t="s">
        <v>309</v>
      </c>
      <c r="B4054" s="80" t="s">
        <v>1527</v>
      </c>
      <c r="C4054" s="88" t="s">
        <v>694</v>
      </c>
    </row>
    <row r="4055" spans="1:3" ht="15">
      <c r="A4055" s="81" t="s">
        <v>309</v>
      </c>
      <c r="B4055" s="80" t="s">
        <v>1599</v>
      </c>
      <c r="C4055" s="88" t="s">
        <v>694</v>
      </c>
    </row>
    <row r="4056" spans="1:3" ht="15">
      <c r="A4056" s="81" t="s">
        <v>309</v>
      </c>
      <c r="B4056" s="80" t="s">
        <v>1600</v>
      </c>
      <c r="C4056" s="88" t="s">
        <v>694</v>
      </c>
    </row>
    <row r="4057" spans="1:3" ht="15">
      <c r="A4057" s="81" t="s">
        <v>309</v>
      </c>
      <c r="B4057" s="80" t="s">
        <v>1601</v>
      </c>
      <c r="C4057" s="88" t="s">
        <v>694</v>
      </c>
    </row>
    <row r="4058" spans="1:3" ht="15">
      <c r="A4058" s="81" t="s">
        <v>309</v>
      </c>
      <c r="B4058" s="80" t="s">
        <v>1575</v>
      </c>
      <c r="C4058" s="88" t="s">
        <v>694</v>
      </c>
    </row>
    <row r="4059" spans="1:3" ht="15">
      <c r="A4059" s="81" t="s">
        <v>309</v>
      </c>
      <c r="B4059" s="80" t="s">
        <v>1602</v>
      </c>
      <c r="C4059" s="88" t="s">
        <v>694</v>
      </c>
    </row>
    <row r="4060" spans="1:3" ht="15">
      <c r="A4060" s="81" t="s">
        <v>309</v>
      </c>
      <c r="B4060" s="80" t="s">
        <v>1572</v>
      </c>
      <c r="C4060" s="88" t="s">
        <v>694</v>
      </c>
    </row>
    <row r="4061" spans="1:3" ht="15">
      <c r="A4061" s="81" t="s">
        <v>309</v>
      </c>
      <c r="B4061" s="80">
        <v>21</v>
      </c>
      <c r="C4061" s="88" t="s">
        <v>694</v>
      </c>
    </row>
    <row r="4062" spans="1:3" ht="15">
      <c r="A4062" s="81" t="s">
        <v>309</v>
      </c>
      <c r="B4062" s="80" t="s">
        <v>1582</v>
      </c>
      <c r="C4062" s="88" t="s">
        <v>694</v>
      </c>
    </row>
    <row r="4063" spans="1:3" ht="15">
      <c r="A4063" s="81" t="s">
        <v>309</v>
      </c>
      <c r="B4063" s="80" t="s">
        <v>1532</v>
      </c>
      <c r="C4063" s="88" t="s">
        <v>694</v>
      </c>
    </row>
    <row r="4064" spans="1:3" ht="15">
      <c r="A4064" s="81" t="s">
        <v>309</v>
      </c>
      <c r="B4064" s="80" t="s">
        <v>1603</v>
      </c>
      <c r="C4064" s="88" t="s">
        <v>694</v>
      </c>
    </row>
    <row r="4065" spans="1:3" ht="15">
      <c r="A4065" s="81" t="s">
        <v>309</v>
      </c>
      <c r="B4065" s="80" t="s">
        <v>1533</v>
      </c>
      <c r="C4065" s="88" t="s">
        <v>694</v>
      </c>
    </row>
    <row r="4066" spans="1:3" ht="15">
      <c r="A4066" s="81" t="s">
        <v>309</v>
      </c>
      <c r="B4066" s="80" t="s">
        <v>1534</v>
      </c>
      <c r="C4066" s="88" t="s">
        <v>694</v>
      </c>
    </row>
    <row r="4067" spans="1:3" ht="15">
      <c r="A4067" s="81" t="s">
        <v>309</v>
      </c>
      <c r="B4067" s="80" t="s">
        <v>1604</v>
      </c>
      <c r="C4067" s="88" t="s">
        <v>694</v>
      </c>
    </row>
    <row r="4068" spans="1:3" ht="15">
      <c r="A4068" s="81" t="s">
        <v>309</v>
      </c>
      <c r="B4068" s="80" t="s">
        <v>1589</v>
      </c>
      <c r="C4068" s="88" t="s">
        <v>694</v>
      </c>
    </row>
    <row r="4069" spans="1:3" ht="15">
      <c r="A4069" s="81" t="s">
        <v>309</v>
      </c>
      <c r="B4069" s="80" t="s">
        <v>1605</v>
      </c>
      <c r="C4069" s="88" t="s">
        <v>694</v>
      </c>
    </row>
    <row r="4070" spans="1:3" ht="15">
      <c r="A4070" s="81" t="s">
        <v>309</v>
      </c>
      <c r="B4070" s="80" t="s">
        <v>1536</v>
      </c>
      <c r="C4070" s="88" t="s">
        <v>694</v>
      </c>
    </row>
    <row r="4071" spans="1:3" ht="15">
      <c r="A4071" s="81" t="s">
        <v>309</v>
      </c>
      <c r="B4071" s="80" t="s">
        <v>1537</v>
      </c>
      <c r="C4071" s="88" t="s">
        <v>694</v>
      </c>
    </row>
    <row r="4072" spans="1:3" ht="15">
      <c r="A4072" s="81" t="s">
        <v>308</v>
      </c>
      <c r="B4072" s="80" t="s">
        <v>1591</v>
      </c>
      <c r="C4072" s="88" t="s">
        <v>693</v>
      </c>
    </row>
    <row r="4073" spans="1:3" ht="15">
      <c r="A4073" s="81" t="s">
        <v>308</v>
      </c>
      <c r="B4073" s="80" t="s">
        <v>1516</v>
      </c>
      <c r="C4073" s="88" t="s">
        <v>693</v>
      </c>
    </row>
    <row r="4074" spans="1:3" ht="15">
      <c r="A4074" s="81" t="s">
        <v>308</v>
      </c>
      <c r="B4074" s="80" t="s">
        <v>1592</v>
      </c>
      <c r="C4074" s="88" t="s">
        <v>693</v>
      </c>
    </row>
    <row r="4075" spans="1:3" ht="15">
      <c r="A4075" s="81" t="s">
        <v>308</v>
      </c>
      <c r="B4075" s="80" t="s">
        <v>1593</v>
      </c>
      <c r="C4075" s="88" t="s">
        <v>693</v>
      </c>
    </row>
    <row r="4076" spans="1:3" ht="15">
      <c r="A4076" s="81" t="s">
        <v>308</v>
      </c>
      <c r="B4076" s="80" t="s">
        <v>1491</v>
      </c>
      <c r="C4076" s="88" t="s">
        <v>693</v>
      </c>
    </row>
    <row r="4077" spans="1:3" ht="15">
      <c r="A4077" s="81" t="s">
        <v>308</v>
      </c>
      <c r="B4077" s="80" t="s">
        <v>1588</v>
      </c>
      <c r="C4077" s="88" t="s">
        <v>693</v>
      </c>
    </row>
    <row r="4078" spans="1:3" ht="15">
      <c r="A4078" s="81" t="s">
        <v>308</v>
      </c>
      <c r="B4078" s="80" t="s">
        <v>1517</v>
      </c>
      <c r="C4078" s="88" t="s">
        <v>693</v>
      </c>
    </row>
    <row r="4079" spans="1:3" ht="15">
      <c r="A4079" s="81" t="s">
        <v>308</v>
      </c>
      <c r="B4079" s="80" t="s">
        <v>1571</v>
      </c>
      <c r="C4079" s="88" t="s">
        <v>693</v>
      </c>
    </row>
    <row r="4080" spans="1:3" ht="15">
      <c r="A4080" s="81" t="s">
        <v>308</v>
      </c>
      <c r="B4080" s="80" t="s">
        <v>1518</v>
      </c>
      <c r="C4080" s="88" t="s">
        <v>693</v>
      </c>
    </row>
    <row r="4081" spans="1:3" ht="15">
      <c r="A4081" s="81" t="s">
        <v>308</v>
      </c>
      <c r="B4081" s="80" t="s">
        <v>1519</v>
      </c>
      <c r="C4081" s="88" t="s">
        <v>693</v>
      </c>
    </row>
    <row r="4082" spans="1:3" ht="15">
      <c r="A4082" s="81" t="s">
        <v>308</v>
      </c>
      <c r="B4082" s="80" t="s">
        <v>1594</v>
      </c>
      <c r="C4082" s="88" t="s">
        <v>693</v>
      </c>
    </row>
    <row r="4083" spans="1:3" ht="15">
      <c r="A4083" s="81" t="s">
        <v>308</v>
      </c>
      <c r="B4083" s="80" t="s">
        <v>1573</v>
      </c>
      <c r="C4083" s="88" t="s">
        <v>693</v>
      </c>
    </row>
    <row r="4084" spans="1:3" ht="15">
      <c r="A4084" s="81" t="s">
        <v>308</v>
      </c>
      <c r="B4084" s="80" t="s">
        <v>1595</v>
      </c>
      <c r="C4084" s="88" t="s">
        <v>693</v>
      </c>
    </row>
    <row r="4085" spans="1:3" ht="15">
      <c r="A4085" s="81" t="s">
        <v>308</v>
      </c>
      <c r="B4085" s="80" t="s">
        <v>1596</v>
      </c>
      <c r="C4085" s="88" t="s">
        <v>693</v>
      </c>
    </row>
    <row r="4086" spans="1:3" ht="15">
      <c r="A4086" s="81" t="s">
        <v>308</v>
      </c>
      <c r="B4086" s="80" t="s">
        <v>1577</v>
      </c>
      <c r="C4086" s="88" t="s">
        <v>693</v>
      </c>
    </row>
    <row r="4087" spans="1:3" ht="15">
      <c r="A4087" s="81" t="s">
        <v>308</v>
      </c>
      <c r="B4087" s="80" t="s">
        <v>1597</v>
      </c>
      <c r="C4087" s="88" t="s">
        <v>693</v>
      </c>
    </row>
    <row r="4088" spans="1:3" ht="15">
      <c r="A4088" s="81" t="s">
        <v>308</v>
      </c>
      <c r="B4088" s="80" t="s">
        <v>1523</v>
      </c>
      <c r="C4088" s="88" t="s">
        <v>693</v>
      </c>
    </row>
    <row r="4089" spans="1:3" ht="15">
      <c r="A4089" s="81" t="s">
        <v>308</v>
      </c>
      <c r="B4089" s="80" t="s">
        <v>1524</v>
      </c>
      <c r="C4089" s="88" t="s">
        <v>693</v>
      </c>
    </row>
    <row r="4090" spans="1:3" ht="15">
      <c r="A4090" s="81" t="s">
        <v>308</v>
      </c>
      <c r="B4090" s="80" t="s">
        <v>1598</v>
      </c>
      <c r="C4090" s="88" t="s">
        <v>693</v>
      </c>
    </row>
    <row r="4091" spans="1:3" ht="15">
      <c r="A4091" s="81" t="s">
        <v>308</v>
      </c>
      <c r="B4091" s="80" t="s">
        <v>1525</v>
      </c>
      <c r="C4091" s="88" t="s">
        <v>693</v>
      </c>
    </row>
    <row r="4092" spans="1:3" ht="15">
      <c r="A4092" s="81" t="s">
        <v>308</v>
      </c>
      <c r="B4092" s="80" t="s">
        <v>1526</v>
      </c>
      <c r="C4092" s="88" t="s">
        <v>693</v>
      </c>
    </row>
    <row r="4093" spans="1:3" ht="15">
      <c r="A4093" s="81" t="s">
        <v>308</v>
      </c>
      <c r="B4093" s="80" t="s">
        <v>1527</v>
      </c>
      <c r="C4093" s="88" t="s">
        <v>693</v>
      </c>
    </row>
    <row r="4094" spans="1:3" ht="15">
      <c r="A4094" s="81" t="s">
        <v>308</v>
      </c>
      <c r="B4094" s="80" t="s">
        <v>1599</v>
      </c>
      <c r="C4094" s="88" t="s">
        <v>693</v>
      </c>
    </row>
    <row r="4095" spans="1:3" ht="15">
      <c r="A4095" s="81" t="s">
        <v>308</v>
      </c>
      <c r="B4095" s="80" t="s">
        <v>1600</v>
      </c>
      <c r="C4095" s="88" t="s">
        <v>693</v>
      </c>
    </row>
    <row r="4096" spans="1:3" ht="15">
      <c r="A4096" s="81" t="s">
        <v>308</v>
      </c>
      <c r="B4096" s="80" t="s">
        <v>1601</v>
      </c>
      <c r="C4096" s="88" t="s">
        <v>693</v>
      </c>
    </row>
    <row r="4097" spans="1:3" ht="15">
      <c r="A4097" s="81" t="s">
        <v>308</v>
      </c>
      <c r="B4097" s="80" t="s">
        <v>1575</v>
      </c>
      <c r="C4097" s="88" t="s">
        <v>693</v>
      </c>
    </row>
    <row r="4098" spans="1:3" ht="15">
      <c r="A4098" s="81" t="s">
        <v>308</v>
      </c>
      <c r="B4098" s="80" t="s">
        <v>1602</v>
      </c>
      <c r="C4098" s="88" t="s">
        <v>693</v>
      </c>
    </row>
    <row r="4099" spans="1:3" ht="15">
      <c r="A4099" s="81" t="s">
        <v>308</v>
      </c>
      <c r="B4099" s="80" t="s">
        <v>1572</v>
      </c>
      <c r="C4099" s="88" t="s">
        <v>693</v>
      </c>
    </row>
    <row r="4100" spans="1:3" ht="15">
      <c r="A4100" s="81" t="s">
        <v>308</v>
      </c>
      <c r="B4100" s="80">
        <v>21</v>
      </c>
      <c r="C4100" s="88" t="s">
        <v>693</v>
      </c>
    </row>
    <row r="4101" spans="1:3" ht="15">
      <c r="A4101" s="81" t="s">
        <v>308</v>
      </c>
      <c r="B4101" s="80" t="s">
        <v>1582</v>
      </c>
      <c r="C4101" s="88" t="s">
        <v>693</v>
      </c>
    </row>
    <row r="4102" spans="1:3" ht="15">
      <c r="A4102" s="81" t="s">
        <v>308</v>
      </c>
      <c r="B4102" s="80" t="s">
        <v>1532</v>
      </c>
      <c r="C4102" s="88" t="s">
        <v>693</v>
      </c>
    </row>
    <row r="4103" spans="1:3" ht="15">
      <c r="A4103" s="81" t="s">
        <v>308</v>
      </c>
      <c r="B4103" s="80" t="s">
        <v>1603</v>
      </c>
      <c r="C4103" s="88" t="s">
        <v>693</v>
      </c>
    </row>
    <row r="4104" spans="1:3" ht="15">
      <c r="A4104" s="81" t="s">
        <v>308</v>
      </c>
      <c r="B4104" s="80" t="s">
        <v>1533</v>
      </c>
      <c r="C4104" s="88" t="s">
        <v>693</v>
      </c>
    </row>
    <row r="4105" spans="1:3" ht="15">
      <c r="A4105" s="81" t="s">
        <v>308</v>
      </c>
      <c r="B4105" s="80" t="s">
        <v>1534</v>
      </c>
      <c r="C4105" s="88" t="s">
        <v>693</v>
      </c>
    </row>
    <row r="4106" spans="1:3" ht="15">
      <c r="A4106" s="81" t="s">
        <v>308</v>
      </c>
      <c r="B4106" s="80" t="s">
        <v>1604</v>
      </c>
      <c r="C4106" s="88" t="s">
        <v>693</v>
      </c>
    </row>
    <row r="4107" spans="1:3" ht="15">
      <c r="A4107" s="81" t="s">
        <v>308</v>
      </c>
      <c r="B4107" s="80" t="s">
        <v>1589</v>
      </c>
      <c r="C4107" s="88" t="s">
        <v>693</v>
      </c>
    </row>
    <row r="4108" spans="1:3" ht="15">
      <c r="A4108" s="81" t="s">
        <v>308</v>
      </c>
      <c r="B4108" s="80" t="s">
        <v>1605</v>
      </c>
      <c r="C4108" s="88" t="s">
        <v>693</v>
      </c>
    </row>
    <row r="4109" spans="1:3" ht="15">
      <c r="A4109" s="81" t="s">
        <v>308</v>
      </c>
      <c r="B4109" s="80" t="s">
        <v>1536</v>
      </c>
      <c r="C4109" s="88" t="s">
        <v>693</v>
      </c>
    </row>
    <row r="4110" spans="1:3" ht="15">
      <c r="A4110" s="81" t="s">
        <v>308</v>
      </c>
      <c r="B4110" s="80" t="s">
        <v>1537</v>
      </c>
      <c r="C4110" s="88" t="s">
        <v>693</v>
      </c>
    </row>
    <row r="4111" spans="1:3" ht="15">
      <c r="A4111" s="81" t="s">
        <v>307</v>
      </c>
      <c r="B4111" s="80" t="s">
        <v>1591</v>
      </c>
      <c r="C4111" s="88" t="s">
        <v>692</v>
      </c>
    </row>
    <row r="4112" spans="1:3" ht="15">
      <c r="A4112" s="81" t="s">
        <v>307</v>
      </c>
      <c r="B4112" s="80" t="s">
        <v>1516</v>
      </c>
      <c r="C4112" s="88" t="s">
        <v>692</v>
      </c>
    </row>
    <row r="4113" spans="1:3" ht="15">
      <c r="A4113" s="81" t="s">
        <v>307</v>
      </c>
      <c r="B4113" s="80" t="s">
        <v>1592</v>
      </c>
      <c r="C4113" s="88" t="s">
        <v>692</v>
      </c>
    </row>
    <row r="4114" spans="1:3" ht="15">
      <c r="A4114" s="81" t="s">
        <v>307</v>
      </c>
      <c r="B4114" s="80" t="s">
        <v>1593</v>
      </c>
      <c r="C4114" s="88" t="s">
        <v>692</v>
      </c>
    </row>
    <row r="4115" spans="1:3" ht="15">
      <c r="A4115" s="81" t="s">
        <v>307</v>
      </c>
      <c r="B4115" s="80" t="s">
        <v>1491</v>
      </c>
      <c r="C4115" s="88" t="s">
        <v>692</v>
      </c>
    </row>
    <row r="4116" spans="1:3" ht="15">
      <c r="A4116" s="81" t="s">
        <v>307</v>
      </c>
      <c r="B4116" s="80" t="s">
        <v>1588</v>
      </c>
      <c r="C4116" s="88" t="s">
        <v>692</v>
      </c>
    </row>
    <row r="4117" spans="1:3" ht="15">
      <c r="A4117" s="81" t="s">
        <v>307</v>
      </c>
      <c r="B4117" s="80" t="s">
        <v>1517</v>
      </c>
      <c r="C4117" s="88" t="s">
        <v>692</v>
      </c>
    </row>
    <row r="4118" spans="1:3" ht="15">
      <c r="A4118" s="81" t="s">
        <v>307</v>
      </c>
      <c r="B4118" s="80" t="s">
        <v>1571</v>
      </c>
      <c r="C4118" s="88" t="s">
        <v>692</v>
      </c>
    </row>
    <row r="4119" spans="1:3" ht="15">
      <c r="A4119" s="81" t="s">
        <v>307</v>
      </c>
      <c r="B4119" s="80" t="s">
        <v>1518</v>
      </c>
      <c r="C4119" s="88" t="s">
        <v>692</v>
      </c>
    </row>
    <row r="4120" spans="1:3" ht="15">
      <c r="A4120" s="81" t="s">
        <v>307</v>
      </c>
      <c r="B4120" s="80" t="s">
        <v>1519</v>
      </c>
      <c r="C4120" s="88" t="s">
        <v>692</v>
      </c>
    </row>
    <row r="4121" spans="1:3" ht="15">
      <c r="A4121" s="81" t="s">
        <v>307</v>
      </c>
      <c r="B4121" s="80" t="s">
        <v>1594</v>
      </c>
      <c r="C4121" s="88" t="s">
        <v>692</v>
      </c>
    </row>
    <row r="4122" spans="1:3" ht="15">
      <c r="A4122" s="81" t="s">
        <v>307</v>
      </c>
      <c r="B4122" s="80" t="s">
        <v>1573</v>
      </c>
      <c r="C4122" s="88" t="s">
        <v>692</v>
      </c>
    </row>
    <row r="4123" spans="1:3" ht="15">
      <c r="A4123" s="81" t="s">
        <v>307</v>
      </c>
      <c r="B4123" s="80" t="s">
        <v>1595</v>
      </c>
      <c r="C4123" s="88" t="s">
        <v>692</v>
      </c>
    </row>
    <row r="4124" spans="1:3" ht="15">
      <c r="A4124" s="81" t="s">
        <v>307</v>
      </c>
      <c r="B4124" s="80" t="s">
        <v>1596</v>
      </c>
      <c r="C4124" s="88" t="s">
        <v>692</v>
      </c>
    </row>
    <row r="4125" spans="1:3" ht="15">
      <c r="A4125" s="81" t="s">
        <v>307</v>
      </c>
      <c r="B4125" s="80" t="s">
        <v>1577</v>
      </c>
      <c r="C4125" s="88" t="s">
        <v>692</v>
      </c>
    </row>
    <row r="4126" spans="1:3" ht="15">
      <c r="A4126" s="81" t="s">
        <v>307</v>
      </c>
      <c r="B4126" s="80" t="s">
        <v>1597</v>
      </c>
      <c r="C4126" s="88" t="s">
        <v>692</v>
      </c>
    </row>
    <row r="4127" spans="1:3" ht="15">
      <c r="A4127" s="81" t="s">
        <v>307</v>
      </c>
      <c r="B4127" s="80" t="s">
        <v>1523</v>
      </c>
      <c r="C4127" s="88" t="s">
        <v>692</v>
      </c>
    </row>
    <row r="4128" spans="1:3" ht="15">
      <c r="A4128" s="81" t="s">
        <v>307</v>
      </c>
      <c r="B4128" s="80" t="s">
        <v>1524</v>
      </c>
      <c r="C4128" s="88" t="s">
        <v>692</v>
      </c>
    </row>
    <row r="4129" spans="1:3" ht="15">
      <c r="A4129" s="81" t="s">
        <v>307</v>
      </c>
      <c r="B4129" s="80" t="s">
        <v>1598</v>
      </c>
      <c r="C4129" s="88" t="s">
        <v>692</v>
      </c>
    </row>
    <row r="4130" spans="1:3" ht="15">
      <c r="A4130" s="81" t="s">
        <v>307</v>
      </c>
      <c r="B4130" s="80" t="s">
        <v>1525</v>
      </c>
      <c r="C4130" s="88" t="s">
        <v>692</v>
      </c>
    </row>
    <row r="4131" spans="1:3" ht="15">
      <c r="A4131" s="81" t="s">
        <v>307</v>
      </c>
      <c r="B4131" s="80" t="s">
        <v>1526</v>
      </c>
      <c r="C4131" s="88" t="s">
        <v>692</v>
      </c>
    </row>
    <row r="4132" spans="1:3" ht="15">
      <c r="A4132" s="81" t="s">
        <v>307</v>
      </c>
      <c r="B4132" s="80" t="s">
        <v>1527</v>
      </c>
      <c r="C4132" s="88" t="s">
        <v>692</v>
      </c>
    </row>
    <row r="4133" spans="1:3" ht="15">
      <c r="A4133" s="81" t="s">
        <v>307</v>
      </c>
      <c r="B4133" s="80" t="s">
        <v>1599</v>
      </c>
      <c r="C4133" s="88" t="s">
        <v>692</v>
      </c>
    </row>
    <row r="4134" spans="1:3" ht="15">
      <c r="A4134" s="81" t="s">
        <v>307</v>
      </c>
      <c r="B4134" s="80" t="s">
        <v>1600</v>
      </c>
      <c r="C4134" s="88" t="s">
        <v>692</v>
      </c>
    </row>
    <row r="4135" spans="1:3" ht="15">
      <c r="A4135" s="81" t="s">
        <v>307</v>
      </c>
      <c r="B4135" s="80" t="s">
        <v>1601</v>
      </c>
      <c r="C4135" s="88" t="s">
        <v>692</v>
      </c>
    </row>
    <row r="4136" spans="1:3" ht="15">
      <c r="A4136" s="81" t="s">
        <v>307</v>
      </c>
      <c r="B4136" s="80" t="s">
        <v>1575</v>
      </c>
      <c r="C4136" s="88" t="s">
        <v>692</v>
      </c>
    </row>
    <row r="4137" spans="1:3" ht="15">
      <c r="A4137" s="81" t="s">
        <v>307</v>
      </c>
      <c r="B4137" s="80" t="s">
        <v>1602</v>
      </c>
      <c r="C4137" s="88" t="s">
        <v>692</v>
      </c>
    </row>
    <row r="4138" spans="1:3" ht="15">
      <c r="A4138" s="81" t="s">
        <v>307</v>
      </c>
      <c r="B4138" s="80" t="s">
        <v>1572</v>
      </c>
      <c r="C4138" s="88" t="s">
        <v>692</v>
      </c>
    </row>
    <row r="4139" spans="1:3" ht="15">
      <c r="A4139" s="81" t="s">
        <v>307</v>
      </c>
      <c r="B4139" s="80">
        <v>21</v>
      </c>
      <c r="C4139" s="88" t="s">
        <v>692</v>
      </c>
    </row>
    <row r="4140" spans="1:3" ht="15">
      <c r="A4140" s="81" t="s">
        <v>307</v>
      </c>
      <c r="B4140" s="80" t="s">
        <v>1582</v>
      </c>
      <c r="C4140" s="88" t="s">
        <v>692</v>
      </c>
    </row>
    <row r="4141" spans="1:3" ht="15">
      <c r="A4141" s="81" t="s">
        <v>307</v>
      </c>
      <c r="B4141" s="80" t="s">
        <v>1532</v>
      </c>
      <c r="C4141" s="88" t="s">
        <v>692</v>
      </c>
    </row>
    <row r="4142" spans="1:3" ht="15">
      <c r="A4142" s="81" t="s">
        <v>307</v>
      </c>
      <c r="B4142" s="80" t="s">
        <v>1603</v>
      </c>
      <c r="C4142" s="88" t="s">
        <v>692</v>
      </c>
    </row>
    <row r="4143" spans="1:3" ht="15">
      <c r="A4143" s="81" t="s">
        <v>307</v>
      </c>
      <c r="B4143" s="80" t="s">
        <v>1533</v>
      </c>
      <c r="C4143" s="88" t="s">
        <v>692</v>
      </c>
    </row>
    <row r="4144" spans="1:3" ht="15">
      <c r="A4144" s="81" t="s">
        <v>307</v>
      </c>
      <c r="B4144" s="80" t="s">
        <v>1534</v>
      </c>
      <c r="C4144" s="88" t="s">
        <v>692</v>
      </c>
    </row>
    <row r="4145" spans="1:3" ht="15">
      <c r="A4145" s="81" t="s">
        <v>307</v>
      </c>
      <c r="B4145" s="80" t="s">
        <v>1604</v>
      </c>
      <c r="C4145" s="88" t="s">
        <v>692</v>
      </c>
    </row>
    <row r="4146" spans="1:3" ht="15">
      <c r="A4146" s="81" t="s">
        <v>307</v>
      </c>
      <c r="B4146" s="80" t="s">
        <v>1589</v>
      </c>
      <c r="C4146" s="88" t="s">
        <v>692</v>
      </c>
    </row>
    <row r="4147" spans="1:3" ht="15">
      <c r="A4147" s="81" t="s">
        <v>307</v>
      </c>
      <c r="B4147" s="80" t="s">
        <v>1605</v>
      </c>
      <c r="C4147" s="88" t="s">
        <v>692</v>
      </c>
    </row>
    <row r="4148" spans="1:3" ht="15">
      <c r="A4148" s="81" t="s">
        <v>307</v>
      </c>
      <c r="B4148" s="80" t="s">
        <v>1536</v>
      </c>
      <c r="C4148" s="88" t="s">
        <v>692</v>
      </c>
    </row>
    <row r="4149" spans="1:3" ht="15">
      <c r="A4149" s="81" t="s">
        <v>307</v>
      </c>
      <c r="B4149" s="80" t="s">
        <v>1537</v>
      </c>
      <c r="C4149" s="88" t="s">
        <v>692</v>
      </c>
    </row>
    <row r="4150" spans="1:3" ht="15">
      <c r="A4150" s="81" t="s">
        <v>306</v>
      </c>
      <c r="B4150" s="80" t="s">
        <v>1591</v>
      </c>
      <c r="C4150" s="88" t="s">
        <v>691</v>
      </c>
    </row>
    <row r="4151" spans="1:3" ht="15">
      <c r="A4151" s="81" t="s">
        <v>306</v>
      </c>
      <c r="B4151" s="80" t="s">
        <v>1516</v>
      </c>
      <c r="C4151" s="88" t="s">
        <v>691</v>
      </c>
    </row>
    <row r="4152" spans="1:3" ht="15">
      <c r="A4152" s="81" t="s">
        <v>306</v>
      </c>
      <c r="B4152" s="80" t="s">
        <v>1592</v>
      </c>
      <c r="C4152" s="88" t="s">
        <v>691</v>
      </c>
    </row>
    <row r="4153" spans="1:3" ht="15">
      <c r="A4153" s="81" t="s">
        <v>306</v>
      </c>
      <c r="B4153" s="80" t="s">
        <v>1593</v>
      </c>
      <c r="C4153" s="88" t="s">
        <v>691</v>
      </c>
    </row>
    <row r="4154" spans="1:3" ht="15">
      <c r="A4154" s="81" t="s">
        <v>306</v>
      </c>
      <c r="B4154" s="80" t="s">
        <v>1491</v>
      </c>
      <c r="C4154" s="88" t="s">
        <v>691</v>
      </c>
    </row>
    <row r="4155" spans="1:3" ht="15">
      <c r="A4155" s="81" t="s">
        <v>306</v>
      </c>
      <c r="B4155" s="80" t="s">
        <v>1588</v>
      </c>
      <c r="C4155" s="88" t="s">
        <v>691</v>
      </c>
    </row>
    <row r="4156" spans="1:3" ht="15">
      <c r="A4156" s="81" t="s">
        <v>306</v>
      </c>
      <c r="B4156" s="80" t="s">
        <v>1517</v>
      </c>
      <c r="C4156" s="88" t="s">
        <v>691</v>
      </c>
    </row>
    <row r="4157" spans="1:3" ht="15">
      <c r="A4157" s="81" t="s">
        <v>306</v>
      </c>
      <c r="B4157" s="80" t="s">
        <v>1571</v>
      </c>
      <c r="C4157" s="88" t="s">
        <v>691</v>
      </c>
    </row>
    <row r="4158" spans="1:3" ht="15">
      <c r="A4158" s="81" t="s">
        <v>306</v>
      </c>
      <c r="B4158" s="80" t="s">
        <v>1518</v>
      </c>
      <c r="C4158" s="88" t="s">
        <v>691</v>
      </c>
    </row>
    <row r="4159" spans="1:3" ht="15">
      <c r="A4159" s="81" t="s">
        <v>306</v>
      </c>
      <c r="B4159" s="80" t="s">
        <v>1519</v>
      </c>
      <c r="C4159" s="88" t="s">
        <v>691</v>
      </c>
    </row>
    <row r="4160" spans="1:3" ht="15">
      <c r="A4160" s="81" t="s">
        <v>306</v>
      </c>
      <c r="B4160" s="80" t="s">
        <v>1594</v>
      </c>
      <c r="C4160" s="88" t="s">
        <v>691</v>
      </c>
    </row>
    <row r="4161" spans="1:3" ht="15">
      <c r="A4161" s="81" t="s">
        <v>306</v>
      </c>
      <c r="B4161" s="80" t="s">
        <v>1573</v>
      </c>
      <c r="C4161" s="88" t="s">
        <v>691</v>
      </c>
    </row>
    <row r="4162" spans="1:3" ht="15">
      <c r="A4162" s="81" t="s">
        <v>306</v>
      </c>
      <c r="B4162" s="80" t="s">
        <v>1595</v>
      </c>
      <c r="C4162" s="88" t="s">
        <v>691</v>
      </c>
    </row>
    <row r="4163" spans="1:3" ht="15">
      <c r="A4163" s="81" t="s">
        <v>306</v>
      </c>
      <c r="B4163" s="80" t="s">
        <v>1596</v>
      </c>
      <c r="C4163" s="88" t="s">
        <v>691</v>
      </c>
    </row>
    <row r="4164" spans="1:3" ht="15">
      <c r="A4164" s="81" t="s">
        <v>306</v>
      </c>
      <c r="B4164" s="80" t="s">
        <v>1577</v>
      </c>
      <c r="C4164" s="88" t="s">
        <v>691</v>
      </c>
    </row>
    <row r="4165" spans="1:3" ht="15">
      <c r="A4165" s="81" t="s">
        <v>306</v>
      </c>
      <c r="B4165" s="80" t="s">
        <v>1597</v>
      </c>
      <c r="C4165" s="88" t="s">
        <v>691</v>
      </c>
    </row>
    <row r="4166" spans="1:3" ht="15">
      <c r="A4166" s="81" t="s">
        <v>306</v>
      </c>
      <c r="B4166" s="80" t="s">
        <v>1523</v>
      </c>
      <c r="C4166" s="88" t="s">
        <v>691</v>
      </c>
    </row>
    <row r="4167" spans="1:3" ht="15">
      <c r="A4167" s="81" t="s">
        <v>306</v>
      </c>
      <c r="B4167" s="80" t="s">
        <v>1524</v>
      </c>
      <c r="C4167" s="88" t="s">
        <v>691</v>
      </c>
    </row>
    <row r="4168" spans="1:3" ht="15">
      <c r="A4168" s="81" t="s">
        <v>306</v>
      </c>
      <c r="B4168" s="80" t="s">
        <v>1598</v>
      </c>
      <c r="C4168" s="88" t="s">
        <v>691</v>
      </c>
    </row>
    <row r="4169" spans="1:3" ht="15">
      <c r="A4169" s="81" t="s">
        <v>306</v>
      </c>
      <c r="B4169" s="80" t="s">
        <v>1525</v>
      </c>
      <c r="C4169" s="88" t="s">
        <v>691</v>
      </c>
    </row>
    <row r="4170" spans="1:3" ht="15">
      <c r="A4170" s="81" t="s">
        <v>306</v>
      </c>
      <c r="B4170" s="80" t="s">
        <v>1526</v>
      </c>
      <c r="C4170" s="88" t="s">
        <v>691</v>
      </c>
    </row>
    <row r="4171" spans="1:3" ht="15">
      <c r="A4171" s="81" t="s">
        <v>306</v>
      </c>
      <c r="B4171" s="80" t="s">
        <v>1527</v>
      </c>
      <c r="C4171" s="88" t="s">
        <v>691</v>
      </c>
    </row>
    <row r="4172" spans="1:3" ht="15">
      <c r="A4172" s="81" t="s">
        <v>306</v>
      </c>
      <c r="B4172" s="80" t="s">
        <v>1599</v>
      </c>
      <c r="C4172" s="88" t="s">
        <v>691</v>
      </c>
    </row>
    <row r="4173" spans="1:3" ht="15">
      <c r="A4173" s="81" t="s">
        <v>306</v>
      </c>
      <c r="B4173" s="80" t="s">
        <v>1600</v>
      </c>
      <c r="C4173" s="88" t="s">
        <v>691</v>
      </c>
    </row>
    <row r="4174" spans="1:3" ht="15">
      <c r="A4174" s="81" t="s">
        <v>306</v>
      </c>
      <c r="B4174" s="80" t="s">
        <v>1601</v>
      </c>
      <c r="C4174" s="88" t="s">
        <v>691</v>
      </c>
    </row>
    <row r="4175" spans="1:3" ht="15">
      <c r="A4175" s="81" t="s">
        <v>306</v>
      </c>
      <c r="B4175" s="80" t="s">
        <v>1575</v>
      </c>
      <c r="C4175" s="88" t="s">
        <v>691</v>
      </c>
    </row>
    <row r="4176" spans="1:3" ht="15">
      <c r="A4176" s="81" t="s">
        <v>306</v>
      </c>
      <c r="B4176" s="80" t="s">
        <v>1602</v>
      </c>
      <c r="C4176" s="88" t="s">
        <v>691</v>
      </c>
    </row>
    <row r="4177" spans="1:3" ht="15">
      <c r="A4177" s="81" t="s">
        <v>306</v>
      </c>
      <c r="B4177" s="80" t="s">
        <v>1572</v>
      </c>
      <c r="C4177" s="88" t="s">
        <v>691</v>
      </c>
    </row>
    <row r="4178" spans="1:3" ht="15">
      <c r="A4178" s="81" t="s">
        <v>306</v>
      </c>
      <c r="B4178" s="80">
        <v>21</v>
      </c>
      <c r="C4178" s="88" t="s">
        <v>691</v>
      </c>
    </row>
    <row r="4179" spans="1:3" ht="15">
      <c r="A4179" s="81" t="s">
        <v>306</v>
      </c>
      <c r="B4179" s="80" t="s">
        <v>1582</v>
      </c>
      <c r="C4179" s="88" t="s">
        <v>691</v>
      </c>
    </row>
    <row r="4180" spans="1:3" ht="15">
      <c r="A4180" s="81" t="s">
        <v>306</v>
      </c>
      <c r="B4180" s="80" t="s">
        <v>1532</v>
      </c>
      <c r="C4180" s="88" t="s">
        <v>691</v>
      </c>
    </row>
    <row r="4181" spans="1:3" ht="15">
      <c r="A4181" s="81" t="s">
        <v>306</v>
      </c>
      <c r="B4181" s="80" t="s">
        <v>1603</v>
      </c>
      <c r="C4181" s="88" t="s">
        <v>691</v>
      </c>
    </row>
    <row r="4182" spans="1:3" ht="15">
      <c r="A4182" s="81" t="s">
        <v>306</v>
      </c>
      <c r="B4182" s="80" t="s">
        <v>1533</v>
      </c>
      <c r="C4182" s="88" t="s">
        <v>691</v>
      </c>
    </row>
    <row r="4183" spans="1:3" ht="15">
      <c r="A4183" s="81" t="s">
        <v>306</v>
      </c>
      <c r="B4183" s="80" t="s">
        <v>1534</v>
      </c>
      <c r="C4183" s="88" t="s">
        <v>691</v>
      </c>
    </row>
    <row r="4184" spans="1:3" ht="15">
      <c r="A4184" s="81" t="s">
        <v>306</v>
      </c>
      <c r="B4184" s="80" t="s">
        <v>1604</v>
      </c>
      <c r="C4184" s="88" t="s">
        <v>691</v>
      </c>
    </row>
    <row r="4185" spans="1:3" ht="15">
      <c r="A4185" s="81" t="s">
        <v>306</v>
      </c>
      <c r="B4185" s="80" t="s">
        <v>1589</v>
      </c>
      <c r="C4185" s="88" t="s">
        <v>691</v>
      </c>
    </row>
    <row r="4186" spans="1:3" ht="15">
      <c r="A4186" s="81" t="s">
        <v>306</v>
      </c>
      <c r="B4186" s="80" t="s">
        <v>1605</v>
      </c>
      <c r="C4186" s="88" t="s">
        <v>691</v>
      </c>
    </row>
    <row r="4187" spans="1:3" ht="15">
      <c r="A4187" s="81" t="s">
        <v>306</v>
      </c>
      <c r="B4187" s="80" t="s">
        <v>1536</v>
      </c>
      <c r="C4187" s="88" t="s">
        <v>691</v>
      </c>
    </row>
    <row r="4188" spans="1:3" ht="15">
      <c r="A4188" s="81" t="s">
        <v>306</v>
      </c>
      <c r="B4188" s="80" t="s">
        <v>1537</v>
      </c>
      <c r="C4188" s="88" t="s">
        <v>691</v>
      </c>
    </row>
    <row r="4189" spans="1:3" ht="15">
      <c r="A4189" s="81" t="s">
        <v>305</v>
      </c>
      <c r="B4189" s="80" t="s">
        <v>1591</v>
      </c>
      <c r="C4189" s="88" t="s">
        <v>690</v>
      </c>
    </row>
    <row r="4190" spans="1:3" ht="15">
      <c r="A4190" s="81" t="s">
        <v>305</v>
      </c>
      <c r="B4190" s="80" t="s">
        <v>1516</v>
      </c>
      <c r="C4190" s="88" t="s">
        <v>690</v>
      </c>
    </row>
    <row r="4191" spans="1:3" ht="15">
      <c r="A4191" s="81" t="s">
        <v>305</v>
      </c>
      <c r="B4191" s="80" t="s">
        <v>1592</v>
      </c>
      <c r="C4191" s="88" t="s">
        <v>690</v>
      </c>
    </row>
    <row r="4192" spans="1:3" ht="15">
      <c r="A4192" s="81" t="s">
        <v>305</v>
      </c>
      <c r="B4192" s="80" t="s">
        <v>1593</v>
      </c>
      <c r="C4192" s="88" t="s">
        <v>690</v>
      </c>
    </row>
    <row r="4193" spans="1:3" ht="15">
      <c r="A4193" s="81" t="s">
        <v>305</v>
      </c>
      <c r="B4193" s="80" t="s">
        <v>1491</v>
      </c>
      <c r="C4193" s="88" t="s">
        <v>690</v>
      </c>
    </row>
    <row r="4194" spans="1:3" ht="15">
      <c r="A4194" s="81" t="s">
        <v>305</v>
      </c>
      <c r="B4194" s="80" t="s">
        <v>1588</v>
      </c>
      <c r="C4194" s="88" t="s">
        <v>690</v>
      </c>
    </row>
    <row r="4195" spans="1:3" ht="15">
      <c r="A4195" s="81" t="s">
        <v>305</v>
      </c>
      <c r="B4195" s="80" t="s">
        <v>1517</v>
      </c>
      <c r="C4195" s="88" t="s">
        <v>690</v>
      </c>
    </row>
    <row r="4196" spans="1:3" ht="15">
      <c r="A4196" s="81" t="s">
        <v>305</v>
      </c>
      <c r="B4196" s="80" t="s">
        <v>1571</v>
      </c>
      <c r="C4196" s="88" t="s">
        <v>690</v>
      </c>
    </row>
    <row r="4197" spans="1:3" ht="15">
      <c r="A4197" s="81" t="s">
        <v>305</v>
      </c>
      <c r="B4197" s="80" t="s">
        <v>1518</v>
      </c>
      <c r="C4197" s="88" t="s">
        <v>690</v>
      </c>
    </row>
    <row r="4198" spans="1:3" ht="15">
      <c r="A4198" s="81" t="s">
        <v>305</v>
      </c>
      <c r="B4198" s="80" t="s">
        <v>1519</v>
      </c>
      <c r="C4198" s="88" t="s">
        <v>690</v>
      </c>
    </row>
    <row r="4199" spans="1:3" ht="15">
      <c r="A4199" s="81" t="s">
        <v>305</v>
      </c>
      <c r="B4199" s="80" t="s">
        <v>1594</v>
      </c>
      <c r="C4199" s="88" t="s">
        <v>690</v>
      </c>
    </row>
    <row r="4200" spans="1:3" ht="15">
      <c r="A4200" s="81" t="s">
        <v>305</v>
      </c>
      <c r="B4200" s="80" t="s">
        <v>1573</v>
      </c>
      <c r="C4200" s="88" t="s">
        <v>690</v>
      </c>
    </row>
    <row r="4201" spans="1:3" ht="15">
      <c r="A4201" s="81" t="s">
        <v>305</v>
      </c>
      <c r="B4201" s="80" t="s">
        <v>1595</v>
      </c>
      <c r="C4201" s="88" t="s">
        <v>690</v>
      </c>
    </row>
    <row r="4202" spans="1:3" ht="15">
      <c r="A4202" s="81" t="s">
        <v>305</v>
      </c>
      <c r="B4202" s="80" t="s">
        <v>1596</v>
      </c>
      <c r="C4202" s="88" t="s">
        <v>690</v>
      </c>
    </row>
    <row r="4203" spans="1:3" ht="15">
      <c r="A4203" s="81" t="s">
        <v>305</v>
      </c>
      <c r="B4203" s="80" t="s">
        <v>1577</v>
      </c>
      <c r="C4203" s="88" t="s">
        <v>690</v>
      </c>
    </row>
    <row r="4204" spans="1:3" ht="15">
      <c r="A4204" s="81" t="s">
        <v>305</v>
      </c>
      <c r="B4204" s="80" t="s">
        <v>1597</v>
      </c>
      <c r="C4204" s="88" t="s">
        <v>690</v>
      </c>
    </row>
    <row r="4205" spans="1:3" ht="15">
      <c r="A4205" s="81" t="s">
        <v>305</v>
      </c>
      <c r="B4205" s="80" t="s">
        <v>1523</v>
      </c>
      <c r="C4205" s="88" t="s">
        <v>690</v>
      </c>
    </row>
    <row r="4206" spans="1:3" ht="15">
      <c r="A4206" s="81" t="s">
        <v>305</v>
      </c>
      <c r="B4206" s="80" t="s">
        <v>1524</v>
      </c>
      <c r="C4206" s="88" t="s">
        <v>690</v>
      </c>
    </row>
    <row r="4207" spans="1:3" ht="15">
      <c r="A4207" s="81" t="s">
        <v>305</v>
      </c>
      <c r="B4207" s="80" t="s">
        <v>1598</v>
      </c>
      <c r="C4207" s="88" t="s">
        <v>690</v>
      </c>
    </row>
    <row r="4208" spans="1:3" ht="15">
      <c r="A4208" s="81" t="s">
        <v>305</v>
      </c>
      <c r="B4208" s="80" t="s">
        <v>1525</v>
      </c>
      <c r="C4208" s="88" t="s">
        <v>690</v>
      </c>
    </row>
    <row r="4209" spans="1:3" ht="15">
      <c r="A4209" s="81" t="s">
        <v>305</v>
      </c>
      <c r="B4209" s="80" t="s">
        <v>1526</v>
      </c>
      <c r="C4209" s="88" t="s">
        <v>690</v>
      </c>
    </row>
    <row r="4210" spans="1:3" ht="15">
      <c r="A4210" s="81" t="s">
        <v>305</v>
      </c>
      <c r="B4210" s="80" t="s">
        <v>1527</v>
      </c>
      <c r="C4210" s="88" t="s">
        <v>690</v>
      </c>
    </row>
    <row r="4211" spans="1:3" ht="15">
      <c r="A4211" s="81" t="s">
        <v>305</v>
      </c>
      <c r="B4211" s="80" t="s">
        <v>1599</v>
      </c>
      <c r="C4211" s="88" t="s">
        <v>690</v>
      </c>
    </row>
    <row r="4212" spans="1:3" ht="15">
      <c r="A4212" s="81" t="s">
        <v>305</v>
      </c>
      <c r="B4212" s="80" t="s">
        <v>1600</v>
      </c>
      <c r="C4212" s="88" t="s">
        <v>690</v>
      </c>
    </row>
    <row r="4213" spans="1:3" ht="15">
      <c r="A4213" s="81" t="s">
        <v>305</v>
      </c>
      <c r="B4213" s="80" t="s">
        <v>1601</v>
      </c>
      <c r="C4213" s="88" t="s">
        <v>690</v>
      </c>
    </row>
    <row r="4214" spans="1:3" ht="15">
      <c r="A4214" s="81" t="s">
        <v>305</v>
      </c>
      <c r="B4214" s="80" t="s">
        <v>1575</v>
      </c>
      <c r="C4214" s="88" t="s">
        <v>690</v>
      </c>
    </row>
    <row r="4215" spans="1:3" ht="15">
      <c r="A4215" s="81" t="s">
        <v>305</v>
      </c>
      <c r="B4215" s="80" t="s">
        <v>1602</v>
      </c>
      <c r="C4215" s="88" t="s">
        <v>690</v>
      </c>
    </row>
    <row r="4216" spans="1:3" ht="15">
      <c r="A4216" s="81" t="s">
        <v>305</v>
      </c>
      <c r="B4216" s="80" t="s">
        <v>1572</v>
      </c>
      <c r="C4216" s="88" t="s">
        <v>690</v>
      </c>
    </row>
    <row r="4217" spans="1:3" ht="15">
      <c r="A4217" s="81" t="s">
        <v>305</v>
      </c>
      <c r="B4217" s="80">
        <v>21</v>
      </c>
      <c r="C4217" s="88" t="s">
        <v>690</v>
      </c>
    </row>
    <row r="4218" spans="1:3" ht="15">
      <c r="A4218" s="81" t="s">
        <v>305</v>
      </c>
      <c r="B4218" s="80" t="s">
        <v>1582</v>
      </c>
      <c r="C4218" s="88" t="s">
        <v>690</v>
      </c>
    </row>
    <row r="4219" spans="1:3" ht="15">
      <c r="A4219" s="81" t="s">
        <v>305</v>
      </c>
      <c r="B4219" s="80" t="s">
        <v>1532</v>
      </c>
      <c r="C4219" s="88" t="s">
        <v>690</v>
      </c>
    </row>
    <row r="4220" spans="1:3" ht="15">
      <c r="A4220" s="81" t="s">
        <v>305</v>
      </c>
      <c r="B4220" s="80" t="s">
        <v>1603</v>
      </c>
      <c r="C4220" s="88" t="s">
        <v>690</v>
      </c>
    </row>
    <row r="4221" spans="1:3" ht="15">
      <c r="A4221" s="81" t="s">
        <v>305</v>
      </c>
      <c r="B4221" s="80" t="s">
        <v>1533</v>
      </c>
      <c r="C4221" s="88" t="s">
        <v>690</v>
      </c>
    </row>
    <row r="4222" spans="1:3" ht="15">
      <c r="A4222" s="81" t="s">
        <v>305</v>
      </c>
      <c r="B4222" s="80" t="s">
        <v>1534</v>
      </c>
      <c r="C4222" s="88" t="s">
        <v>690</v>
      </c>
    </row>
    <row r="4223" spans="1:3" ht="15">
      <c r="A4223" s="81" t="s">
        <v>305</v>
      </c>
      <c r="B4223" s="80" t="s">
        <v>1604</v>
      </c>
      <c r="C4223" s="88" t="s">
        <v>690</v>
      </c>
    </row>
    <row r="4224" spans="1:3" ht="15">
      <c r="A4224" s="81" t="s">
        <v>305</v>
      </c>
      <c r="B4224" s="80" t="s">
        <v>1589</v>
      </c>
      <c r="C4224" s="88" t="s">
        <v>690</v>
      </c>
    </row>
    <row r="4225" spans="1:3" ht="15">
      <c r="A4225" s="81" t="s">
        <v>305</v>
      </c>
      <c r="B4225" s="80" t="s">
        <v>1605</v>
      </c>
      <c r="C4225" s="88" t="s">
        <v>690</v>
      </c>
    </row>
    <row r="4226" spans="1:3" ht="15">
      <c r="A4226" s="81" t="s">
        <v>305</v>
      </c>
      <c r="B4226" s="80" t="s">
        <v>1536</v>
      </c>
      <c r="C4226" s="88" t="s">
        <v>690</v>
      </c>
    </row>
    <row r="4227" spans="1:3" ht="15">
      <c r="A4227" s="81" t="s">
        <v>305</v>
      </c>
      <c r="B4227" s="80" t="s">
        <v>1537</v>
      </c>
      <c r="C4227" s="88" t="s">
        <v>690</v>
      </c>
    </row>
    <row r="4228" spans="1:3" ht="15">
      <c r="A4228" s="81" t="s">
        <v>304</v>
      </c>
      <c r="B4228" s="80" t="s">
        <v>1591</v>
      </c>
      <c r="C4228" s="88" t="s">
        <v>689</v>
      </c>
    </row>
    <row r="4229" spans="1:3" ht="15">
      <c r="A4229" s="81" t="s">
        <v>304</v>
      </c>
      <c r="B4229" s="80" t="s">
        <v>1516</v>
      </c>
      <c r="C4229" s="88" t="s">
        <v>689</v>
      </c>
    </row>
    <row r="4230" spans="1:3" ht="15">
      <c r="A4230" s="81" t="s">
        <v>304</v>
      </c>
      <c r="B4230" s="80" t="s">
        <v>1592</v>
      </c>
      <c r="C4230" s="88" t="s">
        <v>689</v>
      </c>
    </row>
    <row r="4231" spans="1:3" ht="15">
      <c r="A4231" s="81" t="s">
        <v>304</v>
      </c>
      <c r="B4231" s="80" t="s">
        <v>1593</v>
      </c>
      <c r="C4231" s="88" t="s">
        <v>689</v>
      </c>
    </row>
    <row r="4232" spans="1:3" ht="15">
      <c r="A4232" s="81" t="s">
        <v>304</v>
      </c>
      <c r="B4232" s="80" t="s">
        <v>1491</v>
      </c>
      <c r="C4232" s="88" t="s">
        <v>689</v>
      </c>
    </row>
    <row r="4233" spans="1:3" ht="15">
      <c r="A4233" s="81" t="s">
        <v>304</v>
      </c>
      <c r="B4233" s="80" t="s">
        <v>1588</v>
      </c>
      <c r="C4233" s="88" t="s">
        <v>689</v>
      </c>
    </row>
    <row r="4234" spans="1:3" ht="15">
      <c r="A4234" s="81" t="s">
        <v>304</v>
      </c>
      <c r="B4234" s="80" t="s">
        <v>1517</v>
      </c>
      <c r="C4234" s="88" t="s">
        <v>689</v>
      </c>
    </row>
    <row r="4235" spans="1:3" ht="15">
      <c r="A4235" s="81" t="s">
        <v>304</v>
      </c>
      <c r="B4235" s="80" t="s">
        <v>1571</v>
      </c>
      <c r="C4235" s="88" t="s">
        <v>689</v>
      </c>
    </row>
    <row r="4236" spans="1:3" ht="15">
      <c r="A4236" s="81" t="s">
        <v>304</v>
      </c>
      <c r="B4236" s="80" t="s">
        <v>1518</v>
      </c>
      <c r="C4236" s="88" t="s">
        <v>689</v>
      </c>
    </row>
    <row r="4237" spans="1:3" ht="15">
      <c r="A4237" s="81" t="s">
        <v>304</v>
      </c>
      <c r="B4237" s="80" t="s">
        <v>1519</v>
      </c>
      <c r="C4237" s="88" t="s">
        <v>689</v>
      </c>
    </row>
    <row r="4238" spans="1:3" ht="15">
      <c r="A4238" s="81" t="s">
        <v>304</v>
      </c>
      <c r="B4238" s="80" t="s">
        <v>1594</v>
      </c>
      <c r="C4238" s="88" t="s">
        <v>689</v>
      </c>
    </row>
    <row r="4239" spans="1:3" ht="15">
      <c r="A4239" s="81" t="s">
        <v>304</v>
      </c>
      <c r="B4239" s="80" t="s">
        <v>1573</v>
      </c>
      <c r="C4239" s="88" t="s">
        <v>689</v>
      </c>
    </row>
    <row r="4240" spans="1:3" ht="15">
      <c r="A4240" s="81" t="s">
        <v>304</v>
      </c>
      <c r="B4240" s="80" t="s">
        <v>1595</v>
      </c>
      <c r="C4240" s="88" t="s">
        <v>689</v>
      </c>
    </row>
    <row r="4241" spans="1:3" ht="15">
      <c r="A4241" s="81" t="s">
        <v>304</v>
      </c>
      <c r="B4241" s="80" t="s">
        <v>1596</v>
      </c>
      <c r="C4241" s="88" t="s">
        <v>689</v>
      </c>
    </row>
    <row r="4242" spans="1:3" ht="15">
      <c r="A4242" s="81" t="s">
        <v>304</v>
      </c>
      <c r="B4242" s="80" t="s">
        <v>1577</v>
      </c>
      <c r="C4242" s="88" t="s">
        <v>689</v>
      </c>
    </row>
    <row r="4243" spans="1:3" ht="15">
      <c r="A4243" s="81" t="s">
        <v>304</v>
      </c>
      <c r="B4243" s="80" t="s">
        <v>1597</v>
      </c>
      <c r="C4243" s="88" t="s">
        <v>689</v>
      </c>
    </row>
    <row r="4244" spans="1:3" ht="15">
      <c r="A4244" s="81" t="s">
        <v>304</v>
      </c>
      <c r="B4244" s="80" t="s">
        <v>1523</v>
      </c>
      <c r="C4244" s="88" t="s">
        <v>689</v>
      </c>
    </row>
    <row r="4245" spans="1:3" ht="15">
      <c r="A4245" s="81" t="s">
        <v>304</v>
      </c>
      <c r="B4245" s="80" t="s">
        <v>1524</v>
      </c>
      <c r="C4245" s="88" t="s">
        <v>689</v>
      </c>
    </row>
    <row r="4246" spans="1:3" ht="15">
      <c r="A4246" s="81" t="s">
        <v>304</v>
      </c>
      <c r="B4246" s="80" t="s">
        <v>1598</v>
      </c>
      <c r="C4246" s="88" t="s">
        <v>689</v>
      </c>
    </row>
    <row r="4247" spans="1:3" ht="15">
      <c r="A4247" s="81" t="s">
        <v>304</v>
      </c>
      <c r="B4247" s="80" t="s">
        <v>1525</v>
      </c>
      <c r="C4247" s="88" t="s">
        <v>689</v>
      </c>
    </row>
    <row r="4248" spans="1:3" ht="15">
      <c r="A4248" s="81" t="s">
        <v>304</v>
      </c>
      <c r="B4248" s="80" t="s">
        <v>1526</v>
      </c>
      <c r="C4248" s="88" t="s">
        <v>689</v>
      </c>
    </row>
    <row r="4249" spans="1:3" ht="15">
      <c r="A4249" s="81" t="s">
        <v>304</v>
      </c>
      <c r="B4249" s="80" t="s">
        <v>1527</v>
      </c>
      <c r="C4249" s="88" t="s">
        <v>689</v>
      </c>
    </row>
    <row r="4250" spans="1:3" ht="15">
      <c r="A4250" s="81" t="s">
        <v>304</v>
      </c>
      <c r="B4250" s="80" t="s">
        <v>1599</v>
      </c>
      <c r="C4250" s="88" t="s">
        <v>689</v>
      </c>
    </row>
    <row r="4251" spans="1:3" ht="15">
      <c r="A4251" s="81" t="s">
        <v>304</v>
      </c>
      <c r="B4251" s="80" t="s">
        <v>1600</v>
      </c>
      <c r="C4251" s="88" t="s">
        <v>689</v>
      </c>
    </row>
    <row r="4252" spans="1:3" ht="15">
      <c r="A4252" s="81" t="s">
        <v>304</v>
      </c>
      <c r="B4252" s="80" t="s">
        <v>1601</v>
      </c>
      <c r="C4252" s="88" t="s">
        <v>689</v>
      </c>
    </row>
    <row r="4253" spans="1:3" ht="15">
      <c r="A4253" s="81" t="s">
        <v>304</v>
      </c>
      <c r="B4253" s="80" t="s">
        <v>1575</v>
      </c>
      <c r="C4253" s="88" t="s">
        <v>689</v>
      </c>
    </row>
    <row r="4254" spans="1:3" ht="15">
      <c r="A4254" s="81" t="s">
        <v>304</v>
      </c>
      <c r="B4254" s="80" t="s">
        <v>1602</v>
      </c>
      <c r="C4254" s="88" t="s">
        <v>689</v>
      </c>
    </row>
    <row r="4255" spans="1:3" ht="15">
      <c r="A4255" s="81" t="s">
        <v>304</v>
      </c>
      <c r="B4255" s="80" t="s">
        <v>1572</v>
      </c>
      <c r="C4255" s="88" t="s">
        <v>689</v>
      </c>
    </row>
    <row r="4256" spans="1:3" ht="15">
      <c r="A4256" s="81" t="s">
        <v>304</v>
      </c>
      <c r="B4256" s="80">
        <v>21</v>
      </c>
      <c r="C4256" s="88" t="s">
        <v>689</v>
      </c>
    </row>
    <row r="4257" spans="1:3" ht="15">
      <c r="A4257" s="81" t="s">
        <v>304</v>
      </c>
      <c r="B4257" s="80" t="s">
        <v>1582</v>
      </c>
      <c r="C4257" s="88" t="s">
        <v>689</v>
      </c>
    </row>
    <row r="4258" spans="1:3" ht="15">
      <c r="A4258" s="81" t="s">
        <v>304</v>
      </c>
      <c r="B4258" s="80" t="s">
        <v>1532</v>
      </c>
      <c r="C4258" s="88" t="s">
        <v>689</v>
      </c>
    </row>
    <row r="4259" spans="1:3" ht="15">
      <c r="A4259" s="81" t="s">
        <v>304</v>
      </c>
      <c r="B4259" s="80" t="s">
        <v>1603</v>
      </c>
      <c r="C4259" s="88" t="s">
        <v>689</v>
      </c>
    </row>
    <row r="4260" spans="1:3" ht="15">
      <c r="A4260" s="81" t="s">
        <v>304</v>
      </c>
      <c r="B4260" s="80" t="s">
        <v>1533</v>
      </c>
      <c r="C4260" s="88" t="s">
        <v>689</v>
      </c>
    </row>
    <row r="4261" spans="1:3" ht="15">
      <c r="A4261" s="81" t="s">
        <v>304</v>
      </c>
      <c r="B4261" s="80" t="s">
        <v>1534</v>
      </c>
      <c r="C4261" s="88" t="s">
        <v>689</v>
      </c>
    </row>
    <row r="4262" spans="1:3" ht="15">
      <c r="A4262" s="81" t="s">
        <v>304</v>
      </c>
      <c r="B4262" s="80" t="s">
        <v>1604</v>
      </c>
      <c r="C4262" s="88" t="s">
        <v>689</v>
      </c>
    </row>
    <row r="4263" spans="1:3" ht="15">
      <c r="A4263" s="81" t="s">
        <v>304</v>
      </c>
      <c r="B4263" s="80" t="s">
        <v>1589</v>
      </c>
      <c r="C4263" s="88" t="s">
        <v>689</v>
      </c>
    </row>
    <row r="4264" spans="1:3" ht="15">
      <c r="A4264" s="81" t="s">
        <v>304</v>
      </c>
      <c r="B4264" s="80" t="s">
        <v>1605</v>
      </c>
      <c r="C4264" s="88" t="s">
        <v>689</v>
      </c>
    </row>
    <row r="4265" spans="1:3" ht="15">
      <c r="A4265" s="81" t="s">
        <v>304</v>
      </c>
      <c r="B4265" s="80" t="s">
        <v>1536</v>
      </c>
      <c r="C4265" s="88" t="s">
        <v>689</v>
      </c>
    </row>
    <row r="4266" spans="1:3" ht="15">
      <c r="A4266" s="81" t="s">
        <v>304</v>
      </c>
      <c r="B4266" s="80" t="s">
        <v>1537</v>
      </c>
      <c r="C4266" s="88" t="s">
        <v>689</v>
      </c>
    </row>
    <row r="4267" spans="1:3" ht="15">
      <c r="A4267" s="81" t="s">
        <v>303</v>
      </c>
      <c r="B4267" s="80" t="s">
        <v>1591</v>
      </c>
      <c r="C4267" s="88" t="s">
        <v>688</v>
      </c>
    </row>
    <row r="4268" spans="1:3" ht="15">
      <c r="A4268" s="81" t="s">
        <v>303</v>
      </c>
      <c r="B4268" s="80" t="s">
        <v>1516</v>
      </c>
      <c r="C4268" s="88" t="s">
        <v>688</v>
      </c>
    </row>
    <row r="4269" spans="1:3" ht="15">
      <c r="A4269" s="81" t="s">
        <v>303</v>
      </c>
      <c r="B4269" s="80" t="s">
        <v>1592</v>
      </c>
      <c r="C4269" s="88" t="s">
        <v>688</v>
      </c>
    </row>
    <row r="4270" spans="1:3" ht="15">
      <c r="A4270" s="81" t="s">
        <v>303</v>
      </c>
      <c r="B4270" s="80" t="s">
        <v>1593</v>
      </c>
      <c r="C4270" s="88" t="s">
        <v>688</v>
      </c>
    </row>
    <row r="4271" spans="1:3" ht="15">
      <c r="A4271" s="81" t="s">
        <v>303</v>
      </c>
      <c r="B4271" s="80" t="s">
        <v>1491</v>
      </c>
      <c r="C4271" s="88" t="s">
        <v>688</v>
      </c>
    </row>
    <row r="4272" spans="1:3" ht="15">
      <c r="A4272" s="81" t="s">
        <v>303</v>
      </c>
      <c r="B4272" s="80" t="s">
        <v>1588</v>
      </c>
      <c r="C4272" s="88" t="s">
        <v>688</v>
      </c>
    </row>
    <row r="4273" spans="1:3" ht="15">
      <c r="A4273" s="81" t="s">
        <v>303</v>
      </c>
      <c r="B4273" s="80" t="s">
        <v>1517</v>
      </c>
      <c r="C4273" s="88" t="s">
        <v>688</v>
      </c>
    </row>
    <row r="4274" spans="1:3" ht="15">
      <c r="A4274" s="81" t="s">
        <v>303</v>
      </c>
      <c r="B4274" s="80" t="s">
        <v>1571</v>
      </c>
      <c r="C4274" s="88" t="s">
        <v>688</v>
      </c>
    </row>
    <row r="4275" spans="1:3" ht="15">
      <c r="A4275" s="81" t="s">
        <v>303</v>
      </c>
      <c r="B4275" s="80" t="s">
        <v>1518</v>
      </c>
      <c r="C4275" s="88" t="s">
        <v>688</v>
      </c>
    </row>
    <row r="4276" spans="1:3" ht="15">
      <c r="A4276" s="81" t="s">
        <v>303</v>
      </c>
      <c r="B4276" s="80" t="s">
        <v>1519</v>
      </c>
      <c r="C4276" s="88" t="s">
        <v>688</v>
      </c>
    </row>
    <row r="4277" spans="1:3" ht="15">
      <c r="A4277" s="81" t="s">
        <v>303</v>
      </c>
      <c r="B4277" s="80" t="s">
        <v>1594</v>
      </c>
      <c r="C4277" s="88" t="s">
        <v>688</v>
      </c>
    </row>
    <row r="4278" spans="1:3" ht="15">
      <c r="A4278" s="81" t="s">
        <v>303</v>
      </c>
      <c r="B4278" s="80" t="s">
        <v>1573</v>
      </c>
      <c r="C4278" s="88" t="s">
        <v>688</v>
      </c>
    </row>
    <row r="4279" spans="1:3" ht="15">
      <c r="A4279" s="81" t="s">
        <v>303</v>
      </c>
      <c r="B4279" s="80" t="s">
        <v>1595</v>
      </c>
      <c r="C4279" s="88" t="s">
        <v>688</v>
      </c>
    </row>
    <row r="4280" spans="1:3" ht="15">
      <c r="A4280" s="81" t="s">
        <v>303</v>
      </c>
      <c r="B4280" s="80" t="s">
        <v>1596</v>
      </c>
      <c r="C4280" s="88" t="s">
        <v>688</v>
      </c>
    </row>
    <row r="4281" spans="1:3" ht="15">
      <c r="A4281" s="81" t="s">
        <v>303</v>
      </c>
      <c r="B4281" s="80" t="s">
        <v>1577</v>
      </c>
      <c r="C4281" s="88" t="s">
        <v>688</v>
      </c>
    </row>
    <row r="4282" spans="1:3" ht="15">
      <c r="A4282" s="81" t="s">
        <v>303</v>
      </c>
      <c r="B4282" s="80" t="s">
        <v>1597</v>
      </c>
      <c r="C4282" s="88" t="s">
        <v>688</v>
      </c>
    </row>
    <row r="4283" spans="1:3" ht="15">
      <c r="A4283" s="81" t="s">
        <v>303</v>
      </c>
      <c r="B4283" s="80" t="s">
        <v>1523</v>
      </c>
      <c r="C4283" s="88" t="s">
        <v>688</v>
      </c>
    </row>
    <row r="4284" spans="1:3" ht="15">
      <c r="A4284" s="81" t="s">
        <v>303</v>
      </c>
      <c r="B4284" s="80" t="s">
        <v>1524</v>
      </c>
      <c r="C4284" s="88" t="s">
        <v>688</v>
      </c>
    </row>
    <row r="4285" spans="1:3" ht="15">
      <c r="A4285" s="81" t="s">
        <v>303</v>
      </c>
      <c r="B4285" s="80" t="s">
        <v>1598</v>
      </c>
      <c r="C4285" s="88" t="s">
        <v>688</v>
      </c>
    </row>
    <row r="4286" spans="1:3" ht="15">
      <c r="A4286" s="81" t="s">
        <v>303</v>
      </c>
      <c r="B4286" s="80" t="s">
        <v>1525</v>
      </c>
      <c r="C4286" s="88" t="s">
        <v>688</v>
      </c>
    </row>
    <row r="4287" spans="1:3" ht="15">
      <c r="A4287" s="81" t="s">
        <v>303</v>
      </c>
      <c r="B4287" s="80" t="s">
        <v>1526</v>
      </c>
      <c r="C4287" s="88" t="s">
        <v>688</v>
      </c>
    </row>
    <row r="4288" spans="1:3" ht="15">
      <c r="A4288" s="81" t="s">
        <v>303</v>
      </c>
      <c r="B4288" s="80" t="s">
        <v>1527</v>
      </c>
      <c r="C4288" s="88" t="s">
        <v>688</v>
      </c>
    </row>
    <row r="4289" spans="1:3" ht="15">
      <c r="A4289" s="81" t="s">
        <v>303</v>
      </c>
      <c r="B4289" s="80" t="s">
        <v>1599</v>
      </c>
      <c r="C4289" s="88" t="s">
        <v>688</v>
      </c>
    </row>
    <row r="4290" spans="1:3" ht="15">
      <c r="A4290" s="81" t="s">
        <v>303</v>
      </c>
      <c r="B4290" s="80" t="s">
        <v>1600</v>
      </c>
      <c r="C4290" s="88" t="s">
        <v>688</v>
      </c>
    </row>
    <row r="4291" spans="1:3" ht="15">
      <c r="A4291" s="81" t="s">
        <v>303</v>
      </c>
      <c r="B4291" s="80" t="s">
        <v>1601</v>
      </c>
      <c r="C4291" s="88" t="s">
        <v>688</v>
      </c>
    </row>
    <row r="4292" spans="1:3" ht="15">
      <c r="A4292" s="81" t="s">
        <v>303</v>
      </c>
      <c r="B4292" s="80" t="s">
        <v>1575</v>
      </c>
      <c r="C4292" s="88" t="s">
        <v>688</v>
      </c>
    </row>
    <row r="4293" spans="1:3" ht="15">
      <c r="A4293" s="81" t="s">
        <v>303</v>
      </c>
      <c r="B4293" s="80" t="s">
        <v>1602</v>
      </c>
      <c r="C4293" s="88" t="s">
        <v>688</v>
      </c>
    </row>
    <row r="4294" spans="1:3" ht="15">
      <c r="A4294" s="81" t="s">
        <v>303</v>
      </c>
      <c r="B4294" s="80" t="s">
        <v>1572</v>
      </c>
      <c r="C4294" s="88" t="s">
        <v>688</v>
      </c>
    </row>
    <row r="4295" spans="1:3" ht="15">
      <c r="A4295" s="81" t="s">
        <v>303</v>
      </c>
      <c r="B4295" s="80">
        <v>21</v>
      </c>
      <c r="C4295" s="88" t="s">
        <v>688</v>
      </c>
    </row>
    <row r="4296" spans="1:3" ht="15">
      <c r="A4296" s="81" t="s">
        <v>303</v>
      </c>
      <c r="B4296" s="80" t="s">
        <v>1582</v>
      </c>
      <c r="C4296" s="88" t="s">
        <v>688</v>
      </c>
    </row>
    <row r="4297" spans="1:3" ht="15">
      <c r="A4297" s="81" t="s">
        <v>303</v>
      </c>
      <c r="B4297" s="80" t="s">
        <v>1532</v>
      </c>
      <c r="C4297" s="88" t="s">
        <v>688</v>
      </c>
    </row>
    <row r="4298" spans="1:3" ht="15">
      <c r="A4298" s="81" t="s">
        <v>303</v>
      </c>
      <c r="B4298" s="80" t="s">
        <v>1603</v>
      </c>
      <c r="C4298" s="88" t="s">
        <v>688</v>
      </c>
    </row>
    <row r="4299" spans="1:3" ht="15">
      <c r="A4299" s="81" t="s">
        <v>303</v>
      </c>
      <c r="B4299" s="80" t="s">
        <v>1533</v>
      </c>
      <c r="C4299" s="88" t="s">
        <v>688</v>
      </c>
    </row>
    <row r="4300" spans="1:3" ht="15">
      <c r="A4300" s="81" t="s">
        <v>303</v>
      </c>
      <c r="B4300" s="80" t="s">
        <v>1534</v>
      </c>
      <c r="C4300" s="88" t="s">
        <v>688</v>
      </c>
    </row>
    <row r="4301" spans="1:3" ht="15">
      <c r="A4301" s="81" t="s">
        <v>303</v>
      </c>
      <c r="B4301" s="80" t="s">
        <v>1604</v>
      </c>
      <c r="C4301" s="88" t="s">
        <v>688</v>
      </c>
    </row>
    <row r="4302" spans="1:3" ht="15">
      <c r="A4302" s="81" t="s">
        <v>303</v>
      </c>
      <c r="B4302" s="80" t="s">
        <v>1589</v>
      </c>
      <c r="C4302" s="88" t="s">
        <v>688</v>
      </c>
    </row>
    <row r="4303" spans="1:3" ht="15">
      <c r="A4303" s="81" t="s">
        <v>303</v>
      </c>
      <c r="B4303" s="80" t="s">
        <v>1605</v>
      </c>
      <c r="C4303" s="88" t="s">
        <v>688</v>
      </c>
    </row>
    <row r="4304" spans="1:3" ht="15">
      <c r="A4304" s="81" t="s">
        <v>303</v>
      </c>
      <c r="B4304" s="80" t="s">
        <v>1536</v>
      </c>
      <c r="C4304" s="88" t="s">
        <v>688</v>
      </c>
    </row>
    <row r="4305" spans="1:3" ht="15">
      <c r="A4305" s="81" t="s">
        <v>303</v>
      </c>
      <c r="B4305" s="80" t="s">
        <v>1537</v>
      </c>
      <c r="C4305" s="88" t="s">
        <v>688</v>
      </c>
    </row>
    <row r="4306" spans="1:3" ht="15">
      <c r="A4306" s="81" t="s">
        <v>302</v>
      </c>
      <c r="B4306" s="80" t="s">
        <v>1591</v>
      </c>
      <c r="C4306" s="88" t="s">
        <v>687</v>
      </c>
    </row>
    <row r="4307" spans="1:3" ht="15">
      <c r="A4307" s="81" t="s">
        <v>302</v>
      </c>
      <c r="B4307" s="80" t="s">
        <v>1516</v>
      </c>
      <c r="C4307" s="88" t="s">
        <v>687</v>
      </c>
    </row>
    <row r="4308" spans="1:3" ht="15">
      <c r="A4308" s="81" t="s">
        <v>302</v>
      </c>
      <c r="B4308" s="80" t="s">
        <v>1592</v>
      </c>
      <c r="C4308" s="88" t="s">
        <v>687</v>
      </c>
    </row>
    <row r="4309" spans="1:3" ht="15">
      <c r="A4309" s="81" t="s">
        <v>302</v>
      </c>
      <c r="B4309" s="80" t="s">
        <v>1593</v>
      </c>
      <c r="C4309" s="88" t="s">
        <v>687</v>
      </c>
    </row>
    <row r="4310" spans="1:3" ht="15">
      <c r="A4310" s="81" t="s">
        <v>302</v>
      </c>
      <c r="B4310" s="80" t="s">
        <v>1491</v>
      </c>
      <c r="C4310" s="88" t="s">
        <v>687</v>
      </c>
    </row>
    <row r="4311" spans="1:3" ht="15">
      <c r="A4311" s="81" t="s">
        <v>302</v>
      </c>
      <c r="B4311" s="80" t="s">
        <v>1588</v>
      </c>
      <c r="C4311" s="88" t="s">
        <v>687</v>
      </c>
    </row>
    <row r="4312" spans="1:3" ht="15">
      <c r="A4312" s="81" t="s">
        <v>302</v>
      </c>
      <c r="B4312" s="80" t="s">
        <v>1517</v>
      </c>
      <c r="C4312" s="88" t="s">
        <v>687</v>
      </c>
    </row>
    <row r="4313" spans="1:3" ht="15">
      <c r="A4313" s="81" t="s">
        <v>302</v>
      </c>
      <c r="B4313" s="80" t="s">
        <v>1571</v>
      </c>
      <c r="C4313" s="88" t="s">
        <v>687</v>
      </c>
    </row>
    <row r="4314" spans="1:3" ht="15">
      <c r="A4314" s="81" t="s">
        <v>302</v>
      </c>
      <c r="B4314" s="80" t="s">
        <v>1518</v>
      </c>
      <c r="C4314" s="88" t="s">
        <v>687</v>
      </c>
    </row>
    <row r="4315" spans="1:3" ht="15">
      <c r="A4315" s="81" t="s">
        <v>302</v>
      </c>
      <c r="B4315" s="80" t="s">
        <v>1519</v>
      </c>
      <c r="C4315" s="88" t="s">
        <v>687</v>
      </c>
    </row>
    <row r="4316" spans="1:3" ht="15">
      <c r="A4316" s="81" t="s">
        <v>302</v>
      </c>
      <c r="B4316" s="80" t="s">
        <v>1594</v>
      </c>
      <c r="C4316" s="88" t="s">
        <v>687</v>
      </c>
    </row>
    <row r="4317" spans="1:3" ht="15">
      <c r="A4317" s="81" t="s">
        <v>302</v>
      </c>
      <c r="B4317" s="80" t="s">
        <v>1573</v>
      </c>
      <c r="C4317" s="88" t="s">
        <v>687</v>
      </c>
    </row>
    <row r="4318" spans="1:3" ht="15">
      <c r="A4318" s="81" t="s">
        <v>302</v>
      </c>
      <c r="B4318" s="80" t="s">
        <v>1595</v>
      </c>
      <c r="C4318" s="88" t="s">
        <v>687</v>
      </c>
    </row>
    <row r="4319" spans="1:3" ht="15">
      <c r="A4319" s="81" t="s">
        <v>302</v>
      </c>
      <c r="B4319" s="80" t="s">
        <v>1596</v>
      </c>
      <c r="C4319" s="88" t="s">
        <v>687</v>
      </c>
    </row>
    <row r="4320" spans="1:3" ht="15">
      <c r="A4320" s="81" t="s">
        <v>302</v>
      </c>
      <c r="B4320" s="80" t="s">
        <v>1577</v>
      </c>
      <c r="C4320" s="88" t="s">
        <v>687</v>
      </c>
    </row>
    <row r="4321" spans="1:3" ht="15">
      <c r="A4321" s="81" t="s">
        <v>302</v>
      </c>
      <c r="B4321" s="80" t="s">
        <v>1597</v>
      </c>
      <c r="C4321" s="88" t="s">
        <v>687</v>
      </c>
    </row>
    <row r="4322" spans="1:3" ht="15">
      <c r="A4322" s="81" t="s">
        <v>302</v>
      </c>
      <c r="B4322" s="80" t="s">
        <v>1523</v>
      </c>
      <c r="C4322" s="88" t="s">
        <v>687</v>
      </c>
    </row>
    <row r="4323" spans="1:3" ht="15">
      <c r="A4323" s="81" t="s">
        <v>302</v>
      </c>
      <c r="B4323" s="80" t="s">
        <v>1524</v>
      </c>
      <c r="C4323" s="88" t="s">
        <v>687</v>
      </c>
    </row>
    <row r="4324" spans="1:3" ht="15">
      <c r="A4324" s="81" t="s">
        <v>302</v>
      </c>
      <c r="B4324" s="80" t="s">
        <v>1598</v>
      </c>
      <c r="C4324" s="88" t="s">
        <v>687</v>
      </c>
    </row>
    <row r="4325" spans="1:3" ht="15">
      <c r="A4325" s="81" t="s">
        <v>302</v>
      </c>
      <c r="B4325" s="80" t="s">
        <v>1525</v>
      </c>
      <c r="C4325" s="88" t="s">
        <v>687</v>
      </c>
    </row>
    <row r="4326" spans="1:3" ht="15">
      <c r="A4326" s="81" t="s">
        <v>302</v>
      </c>
      <c r="B4326" s="80" t="s">
        <v>1526</v>
      </c>
      <c r="C4326" s="88" t="s">
        <v>687</v>
      </c>
    </row>
    <row r="4327" spans="1:3" ht="15">
      <c r="A4327" s="81" t="s">
        <v>302</v>
      </c>
      <c r="B4327" s="80" t="s">
        <v>1527</v>
      </c>
      <c r="C4327" s="88" t="s">
        <v>687</v>
      </c>
    </row>
    <row r="4328" spans="1:3" ht="15">
      <c r="A4328" s="81" t="s">
        <v>302</v>
      </c>
      <c r="B4328" s="80" t="s">
        <v>1599</v>
      </c>
      <c r="C4328" s="88" t="s">
        <v>687</v>
      </c>
    </row>
    <row r="4329" spans="1:3" ht="15">
      <c r="A4329" s="81" t="s">
        <v>302</v>
      </c>
      <c r="B4329" s="80" t="s">
        <v>1600</v>
      </c>
      <c r="C4329" s="88" t="s">
        <v>687</v>
      </c>
    </row>
    <row r="4330" spans="1:3" ht="15">
      <c r="A4330" s="81" t="s">
        <v>302</v>
      </c>
      <c r="B4330" s="80" t="s">
        <v>1601</v>
      </c>
      <c r="C4330" s="88" t="s">
        <v>687</v>
      </c>
    </row>
    <row r="4331" spans="1:3" ht="15">
      <c r="A4331" s="81" t="s">
        <v>302</v>
      </c>
      <c r="B4331" s="80" t="s">
        <v>1575</v>
      </c>
      <c r="C4331" s="88" t="s">
        <v>687</v>
      </c>
    </row>
    <row r="4332" spans="1:3" ht="15">
      <c r="A4332" s="81" t="s">
        <v>302</v>
      </c>
      <c r="B4332" s="80" t="s">
        <v>1602</v>
      </c>
      <c r="C4332" s="88" t="s">
        <v>687</v>
      </c>
    </row>
    <row r="4333" spans="1:3" ht="15">
      <c r="A4333" s="81" t="s">
        <v>302</v>
      </c>
      <c r="B4333" s="80" t="s">
        <v>1572</v>
      </c>
      <c r="C4333" s="88" t="s">
        <v>687</v>
      </c>
    </row>
    <row r="4334" spans="1:3" ht="15">
      <c r="A4334" s="81" t="s">
        <v>302</v>
      </c>
      <c r="B4334" s="80">
        <v>21</v>
      </c>
      <c r="C4334" s="88" t="s">
        <v>687</v>
      </c>
    </row>
    <row r="4335" spans="1:3" ht="15">
      <c r="A4335" s="81" t="s">
        <v>302</v>
      </c>
      <c r="B4335" s="80" t="s">
        <v>1582</v>
      </c>
      <c r="C4335" s="88" t="s">
        <v>687</v>
      </c>
    </row>
    <row r="4336" spans="1:3" ht="15">
      <c r="A4336" s="81" t="s">
        <v>302</v>
      </c>
      <c r="B4336" s="80" t="s">
        <v>1532</v>
      </c>
      <c r="C4336" s="88" t="s">
        <v>687</v>
      </c>
    </row>
    <row r="4337" spans="1:3" ht="15">
      <c r="A4337" s="81" t="s">
        <v>302</v>
      </c>
      <c r="B4337" s="80" t="s">
        <v>1603</v>
      </c>
      <c r="C4337" s="88" t="s">
        <v>687</v>
      </c>
    </row>
    <row r="4338" spans="1:3" ht="15">
      <c r="A4338" s="81" t="s">
        <v>302</v>
      </c>
      <c r="B4338" s="80" t="s">
        <v>1533</v>
      </c>
      <c r="C4338" s="88" t="s">
        <v>687</v>
      </c>
    </row>
    <row r="4339" spans="1:3" ht="15">
      <c r="A4339" s="81" t="s">
        <v>302</v>
      </c>
      <c r="B4339" s="80" t="s">
        <v>1534</v>
      </c>
      <c r="C4339" s="88" t="s">
        <v>687</v>
      </c>
    </row>
    <row r="4340" spans="1:3" ht="15">
      <c r="A4340" s="81" t="s">
        <v>302</v>
      </c>
      <c r="B4340" s="80" t="s">
        <v>1604</v>
      </c>
      <c r="C4340" s="88" t="s">
        <v>687</v>
      </c>
    </row>
    <row r="4341" spans="1:3" ht="15">
      <c r="A4341" s="81" t="s">
        <v>302</v>
      </c>
      <c r="B4341" s="80" t="s">
        <v>1589</v>
      </c>
      <c r="C4341" s="88" t="s">
        <v>687</v>
      </c>
    </row>
    <row r="4342" spans="1:3" ht="15">
      <c r="A4342" s="81" t="s">
        <v>302</v>
      </c>
      <c r="B4342" s="80" t="s">
        <v>1605</v>
      </c>
      <c r="C4342" s="88" t="s">
        <v>687</v>
      </c>
    </row>
    <row r="4343" spans="1:3" ht="15">
      <c r="A4343" s="81" t="s">
        <v>302</v>
      </c>
      <c r="B4343" s="80" t="s">
        <v>1536</v>
      </c>
      <c r="C4343" s="88" t="s">
        <v>687</v>
      </c>
    </row>
    <row r="4344" spans="1:3" ht="15">
      <c r="A4344" s="81" t="s">
        <v>302</v>
      </c>
      <c r="B4344" s="80" t="s">
        <v>1537</v>
      </c>
      <c r="C4344" s="88" t="s">
        <v>687</v>
      </c>
    </row>
    <row r="4345" spans="1:3" ht="15">
      <c r="A4345" s="81" t="s">
        <v>301</v>
      </c>
      <c r="B4345" s="80" t="s">
        <v>1591</v>
      </c>
      <c r="C4345" s="88" t="s">
        <v>686</v>
      </c>
    </row>
    <row r="4346" spans="1:3" ht="15">
      <c r="A4346" s="81" t="s">
        <v>301</v>
      </c>
      <c r="B4346" s="80" t="s">
        <v>1516</v>
      </c>
      <c r="C4346" s="88" t="s">
        <v>686</v>
      </c>
    </row>
    <row r="4347" spans="1:3" ht="15">
      <c r="A4347" s="81" t="s">
        <v>301</v>
      </c>
      <c r="B4347" s="80" t="s">
        <v>1592</v>
      </c>
      <c r="C4347" s="88" t="s">
        <v>686</v>
      </c>
    </row>
    <row r="4348" spans="1:3" ht="15">
      <c r="A4348" s="81" t="s">
        <v>301</v>
      </c>
      <c r="B4348" s="80" t="s">
        <v>1593</v>
      </c>
      <c r="C4348" s="88" t="s">
        <v>686</v>
      </c>
    </row>
    <row r="4349" spans="1:3" ht="15">
      <c r="A4349" s="81" t="s">
        <v>301</v>
      </c>
      <c r="B4349" s="80" t="s">
        <v>1491</v>
      </c>
      <c r="C4349" s="88" t="s">
        <v>686</v>
      </c>
    </row>
    <row r="4350" spans="1:3" ht="15">
      <c r="A4350" s="81" t="s">
        <v>301</v>
      </c>
      <c r="B4350" s="80" t="s">
        <v>1588</v>
      </c>
      <c r="C4350" s="88" t="s">
        <v>686</v>
      </c>
    </row>
    <row r="4351" spans="1:3" ht="15">
      <c r="A4351" s="81" t="s">
        <v>301</v>
      </c>
      <c r="B4351" s="80" t="s">
        <v>1517</v>
      </c>
      <c r="C4351" s="88" t="s">
        <v>686</v>
      </c>
    </row>
    <row r="4352" spans="1:3" ht="15">
      <c r="A4352" s="81" t="s">
        <v>301</v>
      </c>
      <c r="B4352" s="80" t="s">
        <v>1571</v>
      </c>
      <c r="C4352" s="88" t="s">
        <v>686</v>
      </c>
    </row>
    <row r="4353" spans="1:3" ht="15">
      <c r="A4353" s="81" t="s">
        <v>301</v>
      </c>
      <c r="B4353" s="80" t="s">
        <v>1518</v>
      </c>
      <c r="C4353" s="88" t="s">
        <v>686</v>
      </c>
    </row>
    <row r="4354" spans="1:3" ht="15">
      <c r="A4354" s="81" t="s">
        <v>301</v>
      </c>
      <c r="B4354" s="80" t="s">
        <v>1519</v>
      </c>
      <c r="C4354" s="88" t="s">
        <v>686</v>
      </c>
    </row>
    <row r="4355" spans="1:3" ht="15">
      <c r="A4355" s="81" t="s">
        <v>301</v>
      </c>
      <c r="B4355" s="80" t="s">
        <v>1594</v>
      </c>
      <c r="C4355" s="88" t="s">
        <v>686</v>
      </c>
    </row>
    <row r="4356" spans="1:3" ht="15">
      <c r="A4356" s="81" t="s">
        <v>301</v>
      </c>
      <c r="B4356" s="80" t="s">
        <v>1573</v>
      </c>
      <c r="C4356" s="88" t="s">
        <v>686</v>
      </c>
    </row>
    <row r="4357" spans="1:3" ht="15">
      <c r="A4357" s="81" t="s">
        <v>301</v>
      </c>
      <c r="B4357" s="80" t="s">
        <v>1595</v>
      </c>
      <c r="C4357" s="88" t="s">
        <v>686</v>
      </c>
    </row>
    <row r="4358" spans="1:3" ht="15">
      <c r="A4358" s="81" t="s">
        <v>301</v>
      </c>
      <c r="B4358" s="80" t="s">
        <v>1596</v>
      </c>
      <c r="C4358" s="88" t="s">
        <v>686</v>
      </c>
    </row>
    <row r="4359" spans="1:3" ht="15">
      <c r="A4359" s="81" t="s">
        <v>301</v>
      </c>
      <c r="B4359" s="80" t="s">
        <v>1577</v>
      </c>
      <c r="C4359" s="88" t="s">
        <v>686</v>
      </c>
    </row>
    <row r="4360" spans="1:3" ht="15">
      <c r="A4360" s="81" t="s">
        <v>301</v>
      </c>
      <c r="B4360" s="80" t="s">
        <v>1597</v>
      </c>
      <c r="C4360" s="88" t="s">
        <v>686</v>
      </c>
    </row>
    <row r="4361" spans="1:3" ht="15">
      <c r="A4361" s="81" t="s">
        <v>301</v>
      </c>
      <c r="B4361" s="80" t="s">
        <v>1523</v>
      </c>
      <c r="C4361" s="88" t="s">
        <v>686</v>
      </c>
    </row>
    <row r="4362" spans="1:3" ht="15">
      <c r="A4362" s="81" t="s">
        <v>301</v>
      </c>
      <c r="B4362" s="80" t="s">
        <v>1524</v>
      </c>
      <c r="C4362" s="88" t="s">
        <v>686</v>
      </c>
    </row>
    <row r="4363" spans="1:3" ht="15">
      <c r="A4363" s="81" t="s">
        <v>301</v>
      </c>
      <c r="B4363" s="80" t="s">
        <v>1598</v>
      </c>
      <c r="C4363" s="88" t="s">
        <v>686</v>
      </c>
    </row>
    <row r="4364" spans="1:3" ht="15">
      <c r="A4364" s="81" t="s">
        <v>301</v>
      </c>
      <c r="B4364" s="80" t="s">
        <v>1525</v>
      </c>
      <c r="C4364" s="88" t="s">
        <v>686</v>
      </c>
    </row>
    <row r="4365" spans="1:3" ht="15">
      <c r="A4365" s="81" t="s">
        <v>301</v>
      </c>
      <c r="B4365" s="80" t="s">
        <v>1526</v>
      </c>
      <c r="C4365" s="88" t="s">
        <v>686</v>
      </c>
    </row>
    <row r="4366" spans="1:3" ht="15">
      <c r="A4366" s="81" t="s">
        <v>301</v>
      </c>
      <c r="B4366" s="80" t="s">
        <v>1527</v>
      </c>
      <c r="C4366" s="88" t="s">
        <v>686</v>
      </c>
    </row>
    <row r="4367" spans="1:3" ht="15">
      <c r="A4367" s="81" t="s">
        <v>301</v>
      </c>
      <c r="B4367" s="80" t="s">
        <v>1599</v>
      </c>
      <c r="C4367" s="88" t="s">
        <v>686</v>
      </c>
    </row>
    <row r="4368" spans="1:3" ht="15">
      <c r="A4368" s="81" t="s">
        <v>301</v>
      </c>
      <c r="B4368" s="80" t="s">
        <v>1600</v>
      </c>
      <c r="C4368" s="88" t="s">
        <v>686</v>
      </c>
    </row>
    <row r="4369" spans="1:3" ht="15">
      <c r="A4369" s="81" t="s">
        <v>301</v>
      </c>
      <c r="B4369" s="80" t="s">
        <v>1601</v>
      </c>
      <c r="C4369" s="88" t="s">
        <v>686</v>
      </c>
    </row>
    <row r="4370" spans="1:3" ht="15">
      <c r="A4370" s="81" t="s">
        <v>301</v>
      </c>
      <c r="B4370" s="80" t="s">
        <v>1575</v>
      </c>
      <c r="C4370" s="88" t="s">
        <v>686</v>
      </c>
    </row>
    <row r="4371" spans="1:3" ht="15">
      <c r="A4371" s="81" t="s">
        <v>301</v>
      </c>
      <c r="B4371" s="80" t="s">
        <v>1602</v>
      </c>
      <c r="C4371" s="88" t="s">
        <v>686</v>
      </c>
    </row>
    <row r="4372" spans="1:3" ht="15">
      <c r="A4372" s="81" t="s">
        <v>301</v>
      </c>
      <c r="B4372" s="80" t="s">
        <v>1572</v>
      </c>
      <c r="C4372" s="88" t="s">
        <v>686</v>
      </c>
    </row>
    <row r="4373" spans="1:3" ht="15">
      <c r="A4373" s="81" t="s">
        <v>301</v>
      </c>
      <c r="B4373" s="80">
        <v>21</v>
      </c>
      <c r="C4373" s="88" t="s">
        <v>686</v>
      </c>
    </row>
    <row r="4374" spans="1:3" ht="15">
      <c r="A4374" s="81" t="s">
        <v>301</v>
      </c>
      <c r="B4374" s="80" t="s">
        <v>1582</v>
      </c>
      <c r="C4374" s="88" t="s">
        <v>686</v>
      </c>
    </row>
    <row r="4375" spans="1:3" ht="15">
      <c r="A4375" s="81" t="s">
        <v>301</v>
      </c>
      <c r="B4375" s="80" t="s">
        <v>1532</v>
      </c>
      <c r="C4375" s="88" t="s">
        <v>686</v>
      </c>
    </row>
    <row r="4376" spans="1:3" ht="15">
      <c r="A4376" s="81" t="s">
        <v>301</v>
      </c>
      <c r="B4376" s="80" t="s">
        <v>1603</v>
      </c>
      <c r="C4376" s="88" t="s">
        <v>686</v>
      </c>
    </row>
    <row r="4377" spans="1:3" ht="15">
      <c r="A4377" s="81" t="s">
        <v>301</v>
      </c>
      <c r="B4377" s="80" t="s">
        <v>1533</v>
      </c>
      <c r="C4377" s="88" t="s">
        <v>686</v>
      </c>
    </row>
    <row r="4378" spans="1:3" ht="15">
      <c r="A4378" s="81" t="s">
        <v>301</v>
      </c>
      <c r="B4378" s="80" t="s">
        <v>1534</v>
      </c>
      <c r="C4378" s="88" t="s">
        <v>686</v>
      </c>
    </row>
    <row r="4379" spans="1:3" ht="15">
      <c r="A4379" s="81" t="s">
        <v>301</v>
      </c>
      <c r="B4379" s="80" t="s">
        <v>1604</v>
      </c>
      <c r="C4379" s="88" t="s">
        <v>686</v>
      </c>
    </row>
    <row r="4380" spans="1:3" ht="15">
      <c r="A4380" s="81" t="s">
        <v>301</v>
      </c>
      <c r="B4380" s="80" t="s">
        <v>1589</v>
      </c>
      <c r="C4380" s="88" t="s">
        <v>686</v>
      </c>
    </row>
    <row r="4381" spans="1:3" ht="15">
      <c r="A4381" s="81" t="s">
        <v>301</v>
      </c>
      <c r="B4381" s="80" t="s">
        <v>1605</v>
      </c>
      <c r="C4381" s="88" t="s">
        <v>686</v>
      </c>
    </row>
    <row r="4382" spans="1:3" ht="15">
      <c r="A4382" s="81" t="s">
        <v>301</v>
      </c>
      <c r="B4382" s="80" t="s">
        <v>1536</v>
      </c>
      <c r="C4382" s="88" t="s">
        <v>686</v>
      </c>
    </row>
    <row r="4383" spans="1:3" ht="15">
      <c r="A4383" s="81" t="s">
        <v>301</v>
      </c>
      <c r="B4383" s="80" t="s">
        <v>1537</v>
      </c>
      <c r="C4383" s="88" t="s">
        <v>686</v>
      </c>
    </row>
    <row r="4384" spans="1:3" ht="15">
      <c r="A4384" s="81" t="s">
        <v>300</v>
      </c>
      <c r="B4384" s="80" t="s">
        <v>1591</v>
      </c>
      <c r="C4384" s="88" t="s">
        <v>685</v>
      </c>
    </row>
    <row r="4385" spans="1:3" ht="15">
      <c r="A4385" s="81" t="s">
        <v>300</v>
      </c>
      <c r="B4385" s="80" t="s">
        <v>1516</v>
      </c>
      <c r="C4385" s="88" t="s">
        <v>685</v>
      </c>
    </row>
    <row r="4386" spans="1:3" ht="15">
      <c r="A4386" s="81" t="s">
        <v>300</v>
      </c>
      <c r="B4386" s="80" t="s">
        <v>1592</v>
      </c>
      <c r="C4386" s="88" t="s">
        <v>685</v>
      </c>
    </row>
    <row r="4387" spans="1:3" ht="15">
      <c r="A4387" s="81" t="s">
        <v>300</v>
      </c>
      <c r="B4387" s="80" t="s">
        <v>1593</v>
      </c>
      <c r="C4387" s="88" t="s">
        <v>685</v>
      </c>
    </row>
    <row r="4388" spans="1:3" ht="15">
      <c r="A4388" s="81" t="s">
        <v>300</v>
      </c>
      <c r="B4388" s="80" t="s">
        <v>1491</v>
      </c>
      <c r="C4388" s="88" t="s">
        <v>685</v>
      </c>
    </row>
    <row r="4389" spans="1:3" ht="15">
      <c r="A4389" s="81" t="s">
        <v>300</v>
      </c>
      <c r="B4389" s="80" t="s">
        <v>1588</v>
      </c>
      <c r="C4389" s="88" t="s">
        <v>685</v>
      </c>
    </row>
    <row r="4390" spans="1:3" ht="15">
      <c r="A4390" s="81" t="s">
        <v>300</v>
      </c>
      <c r="B4390" s="80" t="s">
        <v>1517</v>
      </c>
      <c r="C4390" s="88" t="s">
        <v>685</v>
      </c>
    </row>
    <row r="4391" spans="1:3" ht="15">
      <c r="A4391" s="81" t="s">
        <v>300</v>
      </c>
      <c r="B4391" s="80" t="s">
        <v>1571</v>
      </c>
      <c r="C4391" s="88" t="s">
        <v>685</v>
      </c>
    </row>
    <row r="4392" spans="1:3" ht="15">
      <c r="A4392" s="81" t="s">
        <v>300</v>
      </c>
      <c r="B4392" s="80" t="s">
        <v>1518</v>
      </c>
      <c r="C4392" s="88" t="s">
        <v>685</v>
      </c>
    </row>
    <row r="4393" spans="1:3" ht="15">
      <c r="A4393" s="81" t="s">
        <v>300</v>
      </c>
      <c r="B4393" s="80" t="s">
        <v>1519</v>
      </c>
      <c r="C4393" s="88" t="s">
        <v>685</v>
      </c>
    </row>
    <row r="4394" spans="1:3" ht="15">
      <c r="A4394" s="81" t="s">
        <v>300</v>
      </c>
      <c r="B4394" s="80" t="s">
        <v>1594</v>
      </c>
      <c r="C4394" s="88" t="s">
        <v>685</v>
      </c>
    </row>
    <row r="4395" spans="1:3" ht="15">
      <c r="A4395" s="81" t="s">
        <v>300</v>
      </c>
      <c r="B4395" s="80" t="s">
        <v>1573</v>
      </c>
      <c r="C4395" s="88" t="s">
        <v>685</v>
      </c>
    </row>
    <row r="4396" spans="1:3" ht="15">
      <c r="A4396" s="81" t="s">
        <v>300</v>
      </c>
      <c r="B4396" s="80" t="s">
        <v>1595</v>
      </c>
      <c r="C4396" s="88" t="s">
        <v>685</v>
      </c>
    </row>
    <row r="4397" spans="1:3" ht="15">
      <c r="A4397" s="81" t="s">
        <v>300</v>
      </c>
      <c r="B4397" s="80" t="s">
        <v>1596</v>
      </c>
      <c r="C4397" s="88" t="s">
        <v>685</v>
      </c>
    </row>
    <row r="4398" spans="1:3" ht="15">
      <c r="A4398" s="81" t="s">
        <v>300</v>
      </c>
      <c r="B4398" s="80" t="s">
        <v>1577</v>
      </c>
      <c r="C4398" s="88" t="s">
        <v>685</v>
      </c>
    </row>
    <row r="4399" spans="1:3" ht="15">
      <c r="A4399" s="81" t="s">
        <v>300</v>
      </c>
      <c r="B4399" s="80" t="s">
        <v>1597</v>
      </c>
      <c r="C4399" s="88" t="s">
        <v>685</v>
      </c>
    </row>
    <row r="4400" spans="1:3" ht="15">
      <c r="A4400" s="81" t="s">
        <v>300</v>
      </c>
      <c r="B4400" s="80" t="s">
        <v>1523</v>
      </c>
      <c r="C4400" s="88" t="s">
        <v>685</v>
      </c>
    </row>
    <row r="4401" spans="1:3" ht="15">
      <c r="A4401" s="81" t="s">
        <v>300</v>
      </c>
      <c r="B4401" s="80" t="s">
        <v>1524</v>
      </c>
      <c r="C4401" s="88" t="s">
        <v>685</v>
      </c>
    </row>
    <row r="4402" spans="1:3" ht="15">
      <c r="A4402" s="81" t="s">
        <v>300</v>
      </c>
      <c r="B4402" s="80" t="s">
        <v>1598</v>
      </c>
      <c r="C4402" s="88" t="s">
        <v>685</v>
      </c>
    </row>
    <row r="4403" spans="1:3" ht="15">
      <c r="A4403" s="81" t="s">
        <v>300</v>
      </c>
      <c r="B4403" s="80" t="s">
        <v>1525</v>
      </c>
      <c r="C4403" s="88" t="s">
        <v>685</v>
      </c>
    </row>
    <row r="4404" spans="1:3" ht="15">
      <c r="A4404" s="81" t="s">
        <v>300</v>
      </c>
      <c r="B4404" s="80" t="s">
        <v>1526</v>
      </c>
      <c r="C4404" s="88" t="s">
        <v>685</v>
      </c>
    </row>
    <row r="4405" spans="1:3" ht="15">
      <c r="A4405" s="81" t="s">
        <v>300</v>
      </c>
      <c r="B4405" s="80" t="s">
        <v>1527</v>
      </c>
      <c r="C4405" s="88" t="s">
        <v>685</v>
      </c>
    </row>
    <row r="4406" spans="1:3" ht="15">
      <c r="A4406" s="81" t="s">
        <v>300</v>
      </c>
      <c r="B4406" s="80" t="s">
        <v>1599</v>
      </c>
      <c r="C4406" s="88" t="s">
        <v>685</v>
      </c>
    </row>
    <row r="4407" spans="1:3" ht="15">
      <c r="A4407" s="81" t="s">
        <v>300</v>
      </c>
      <c r="B4407" s="80" t="s">
        <v>1600</v>
      </c>
      <c r="C4407" s="88" t="s">
        <v>685</v>
      </c>
    </row>
    <row r="4408" spans="1:3" ht="15">
      <c r="A4408" s="81" t="s">
        <v>300</v>
      </c>
      <c r="B4408" s="80" t="s">
        <v>1601</v>
      </c>
      <c r="C4408" s="88" t="s">
        <v>685</v>
      </c>
    </row>
    <row r="4409" spans="1:3" ht="15">
      <c r="A4409" s="81" t="s">
        <v>300</v>
      </c>
      <c r="B4409" s="80" t="s">
        <v>1575</v>
      </c>
      <c r="C4409" s="88" t="s">
        <v>685</v>
      </c>
    </row>
    <row r="4410" spans="1:3" ht="15">
      <c r="A4410" s="81" t="s">
        <v>300</v>
      </c>
      <c r="B4410" s="80" t="s">
        <v>1602</v>
      </c>
      <c r="C4410" s="88" t="s">
        <v>685</v>
      </c>
    </row>
    <row r="4411" spans="1:3" ht="15">
      <c r="A4411" s="81" t="s">
        <v>300</v>
      </c>
      <c r="B4411" s="80" t="s">
        <v>1572</v>
      </c>
      <c r="C4411" s="88" t="s">
        <v>685</v>
      </c>
    </row>
    <row r="4412" spans="1:3" ht="15">
      <c r="A4412" s="81" t="s">
        <v>300</v>
      </c>
      <c r="B4412" s="80">
        <v>21</v>
      </c>
      <c r="C4412" s="88" t="s">
        <v>685</v>
      </c>
    </row>
    <row r="4413" spans="1:3" ht="15">
      <c r="A4413" s="81" t="s">
        <v>300</v>
      </c>
      <c r="B4413" s="80" t="s">
        <v>1582</v>
      </c>
      <c r="C4413" s="88" t="s">
        <v>685</v>
      </c>
    </row>
    <row r="4414" spans="1:3" ht="15">
      <c r="A4414" s="81" t="s">
        <v>300</v>
      </c>
      <c r="B4414" s="80" t="s">
        <v>1532</v>
      </c>
      <c r="C4414" s="88" t="s">
        <v>685</v>
      </c>
    </row>
    <row r="4415" spans="1:3" ht="15">
      <c r="A4415" s="81" t="s">
        <v>300</v>
      </c>
      <c r="B4415" s="80" t="s">
        <v>1603</v>
      </c>
      <c r="C4415" s="88" t="s">
        <v>685</v>
      </c>
    </row>
    <row r="4416" spans="1:3" ht="15">
      <c r="A4416" s="81" t="s">
        <v>300</v>
      </c>
      <c r="B4416" s="80" t="s">
        <v>1533</v>
      </c>
      <c r="C4416" s="88" t="s">
        <v>685</v>
      </c>
    </row>
    <row r="4417" spans="1:3" ht="15">
      <c r="A4417" s="81" t="s">
        <v>300</v>
      </c>
      <c r="B4417" s="80" t="s">
        <v>1534</v>
      </c>
      <c r="C4417" s="88" t="s">
        <v>685</v>
      </c>
    </row>
    <row r="4418" spans="1:3" ht="15">
      <c r="A4418" s="81" t="s">
        <v>300</v>
      </c>
      <c r="B4418" s="80" t="s">
        <v>1604</v>
      </c>
      <c r="C4418" s="88" t="s">
        <v>685</v>
      </c>
    </row>
    <row r="4419" spans="1:3" ht="15">
      <c r="A4419" s="81" t="s">
        <v>300</v>
      </c>
      <c r="B4419" s="80" t="s">
        <v>1589</v>
      </c>
      <c r="C4419" s="88" t="s">
        <v>685</v>
      </c>
    </row>
    <row r="4420" spans="1:3" ht="15">
      <c r="A4420" s="81" t="s">
        <v>300</v>
      </c>
      <c r="B4420" s="80" t="s">
        <v>1605</v>
      </c>
      <c r="C4420" s="88" t="s">
        <v>685</v>
      </c>
    </row>
    <row r="4421" spans="1:3" ht="15">
      <c r="A4421" s="81" t="s">
        <v>300</v>
      </c>
      <c r="B4421" s="80" t="s">
        <v>1536</v>
      </c>
      <c r="C4421" s="88" t="s">
        <v>685</v>
      </c>
    </row>
    <row r="4422" spans="1:3" ht="15">
      <c r="A4422" s="81" t="s">
        <v>300</v>
      </c>
      <c r="B4422" s="80" t="s">
        <v>1537</v>
      </c>
      <c r="C4422" s="88" t="s">
        <v>685</v>
      </c>
    </row>
    <row r="4423" spans="1:3" ht="15">
      <c r="A4423" s="81" t="s">
        <v>299</v>
      </c>
      <c r="B4423" s="80" t="s">
        <v>1591</v>
      </c>
      <c r="C4423" s="88" t="s">
        <v>684</v>
      </c>
    </row>
    <row r="4424" spans="1:3" ht="15">
      <c r="A4424" s="81" t="s">
        <v>299</v>
      </c>
      <c r="B4424" s="80" t="s">
        <v>1516</v>
      </c>
      <c r="C4424" s="88" t="s">
        <v>684</v>
      </c>
    </row>
    <row r="4425" spans="1:3" ht="15">
      <c r="A4425" s="81" t="s">
        <v>299</v>
      </c>
      <c r="B4425" s="80" t="s">
        <v>1592</v>
      </c>
      <c r="C4425" s="88" t="s">
        <v>684</v>
      </c>
    </row>
    <row r="4426" spans="1:3" ht="15">
      <c r="A4426" s="81" t="s">
        <v>299</v>
      </c>
      <c r="B4426" s="80" t="s">
        <v>1593</v>
      </c>
      <c r="C4426" s="88" t="s">
        <v>684</v>
      </c>
    </row>
    <row r="4427" spans="1:3" ht="15">
      <c r="A4427" s="81" t="s">
        <v>299</v>
      </c>
      <c r="B4427" s="80" t="s">
        <v>1491</v>
      </c>
      <c r="C4427" s="88" t="s">
        <v>684</v>
      </c>
    </row>
    <row r="4428" spans="1:3" ht="15">
      <c r="A4428" s="81" t="s">
        <v>299</v>
      </c>
      <c r="B4428" s="80" t="s">
        <v>1588</v>
      </c>
      <c r="C4428" s="88" t="s">
        <v>684</v>
      </c>
    </row>
    <row r="4429" spans="1:3" ht="15">
      <c r="A4429" s="81" t="s">
        <v>299</v>
      </c>
      <c r="B4429" s="80" t="s">
        <v>1517</v>
      </c>
      <c r="C4429" s="88" t="s">
        <v>684</v>
      </c>
    </row>
    <row r="4430" spans="1:3" ht="15">
      <c r="A4430" s="81" t="s">
        <v>299</v>
      </c>
      <c r="B4430" s="80" t="s">
        <v>1571</v>
      </c>
      <c r="C4430" s="88" t="s">
        <v>684</v>
      </c>
    </row>
    <row r="4431" spans="1:3" ht="15">
      <c r="A4431" s="81" t="s">
        <v>299</v>
      </c>
      <c r="B4431" s="80" t="s">
        <v>1518</v>
      </c>
      <c r="C4431" s="88" t="s">
        <v>684</v>
      </c>
    </row>
    <row r="4432" spans="1:3" ht="15">
      <c r="A4432" s="81" t="s">
        <v>299</v>
      </c>
      <c r="B4432" s="80" t="s">
        <v>1519</v>
      </c>
      <c r="C4432" s="88" t="s">
        <v>684</v>
      </c>
    </row>
    <row r="4433" spans="1:3" ht="15">
      <c r="A4433" s="81" t="s">
        <v>299</v>
      </c>
      <c r="B4433" s="80" t="s">
        <v>1594</v>
      </c>
      <c r="C4433" s="88" t="s">
        <v>684</v>
      </c>
    </row>
    <row r="4434" spans="1:3" ht="15">
      <c r="A4434" s="81" t="s">
        <v>299</v>
      </c>
      <c r="B4434" s="80" t="s">
        <v>1573</v>
      </c>
      <c r="C4434" s="88" t="s">
        <v>684</v>
      </c>
    </row>
    <row r="4435" spans="1:3" ht="15">
      <c r="A4435" s="81" t="s">
        <v>299</v>
      </c>
      <c r="B4435" s="80" t="s">
        <v>1595</v>
      </c>
      <c r="C4435" s="88" t="s">
        <v>684</v>
      </c>
    </row>
    <row r="4436" spans="1:3" ht="15">
      <c r="A4436" s="81" t="s">
        <v>299</v>
      </c>
      <c r="B4436" s="80" t="s">
        <v>1596</v>
      </c>
      <c r="C4436" s="88" t="s">
        <v>684</v>
      </c>
    </row>
    <row r="4437" spans="1:3" ht="15">
      <c r="A4437" s="81" t="s">
        <v>299</v>
      </c>
      <c r="B4437" s="80" t="s">
        <v>1577</v>
      </c>
      <c r="C4437" s="88" t="s">
        <v>684</v>
      </c>
    </row>
    <row r="4438" spans="1:3" ht="15">
      <c r="A4438" s="81" t="s">
        <v>299</v>
      </c>
      <c r="B4438" s="80" t="s">
        <v>1597</v>
      </c>
      <c r="C4438" s="88" t="s">
        <v>684</v>
      </c>
    </row>
    <row r="4439" spans="1:3" ht="15">
      <c r="A4439" s="81" t="s">
        <v>299</v>
      </c>
      <c r="B4439" s="80" t="s">
        <v>1523</v>
      </c>
      <c r="C4439" s="88" t="s">
        <v>684</v>
      </c>
    </row>
    <row r="4440" spans="1:3" ht="15">
      <c r="A4440" s="81" t="s">
        <v>299</v>
      </c>
      <c r="B4440" s="80" t="s">
        <v>1524</v>
      </c>
      <c r="C4440" s="88" t="s">
        <v>684</v>
      </c>
    </row>
    <row r="4441" spans="1:3" ht="15">
      <c r="A4441" s="81" t="s">
        <v>299</v>
      </c>
      <c r="B4441" s="80" t="s">
        <v>1598</v>
      </c>
      <c r="C4441" s="88" t="s">
        <v>684</v>
      </c>
    </row>
    <row r="4442" spans="1:3" ht="15">
      <c r="A4442" s="81" t="s">
        <v>299</v>
      </c>
      <c r="B4442" s="80" t="s">
        <v>1525</v>
      </c>
      <c r="C4442" s="88" t="s">
        <v>684</v>
      </c>
    </row>
    <row r="4443" spans="1:3" ht="15">
      <c r="A4443" s="81" t="s">
        <v>299</v>
      </c>
      <c r="B4443" s="80" t="s">
        <v>1526</v>
      </c>
      <c r="C4443" s="88" t="s">
        <v>684</v>
      </c>
    </row>
    <row r="4444" spans="1:3" ht="15">
      <c r="A4444" s="81" t="s">
        <v>299</v>
      </c>
      <c r="B4444" s="80" t="s">
        <v>1527</v>
      </c>
      <c r="C4444" s="88" t="s">
        <v>684</v>
      </c>
    </row>
    <row r="4445" spans="1:3" ht="15">
      <c r="A4445" s="81" t="s">
        <v>299</v>
      </c>
      <c r="B4445" s="80" t="s">
        <v>1599</v>
      </c>
      <c r="C4445" s="88" t="s">
        <v>684</v>
      </c>
    </row>
    <row r="4446" spans="1:3" ht="15">
      <c r="A4446" s="81" t="s">
        <v>299</v>
      </c>
      <c r="B4446" s="80" t="s">
        <v>1600</v>
      </c>
      <c r="C4446" s="88" t="s">
        <v>684</v>
      </c>
    </row>
    <row r="4447" spans="1:3" ht="15">
      <c r="A4447" s="81" t="s">
        <v>299</v>
      </c>
      <c r="B4447" s="80" t="s">
        <v>1601</v>
      </c>
      <c r="C4447" s="88" t="s">
        <v>684</v>
      </c>
    </row>
    <row r="4448" spans="1:3" ht="15">
      <c r="A4448" s="81" t="s">
        <v>299</v>
      </c>
      <c r="B4448" s="80" t="s">
        <v>1575</v>
      </c>
      <c r="C4448" s="88" t="s">
        <v>684</v>
      </c>
    </row>
    <row r="4449" spans="1:3" ht="15">
      <c r="A4449" s="81" t="s">
        <v>299</v>
      </c>
      <c r="B4449" s="80" t="s">
        <v>1602</v>
      </c>
      <c r="C4449" s="88" t="s">
        <v>684</v>
      </c>
    </row>
    <row r="4450" spans="1:3" ht="15">
      <c r="A4450" s="81" t="s">
        <v>299</v>
      </c>
      <c r="B4450" s="80" t="s">
        <v>1572</v>
      </c>
      <c r="C4450" s="88" t="s">
        <v>684</v>
      </c>
    </row>
    <row r="4451" spans="1:3" ht="15">
      <c r="A4451" s="81" t="s">
        <v>299</v>
      </c>
      <c r="B4451" s="80">
        <v>21</v>
      </c>
      <c r="C4451" s="88" t="s">
        <v>684</v>
      </c>
    </row>
    <row r="4452" spans="1:3" ht="15">
      <c r="A4452" s="81" t="s">
        <v>299</v>
      </c>
      <c r="B4452" s="80" t="s">
        <v>1582</v>
      </c>
      <c r="C4452" s="88" t="s">
        <v>684</v>
      </c>
    </row>
    <row r="4453" spans="1:3" ht="15">
      <c r="A4453" s="81" t="s">
        <v>299</v>
      </c>
      <c r="B4453" s="80" t="s">
        <v>1532</v>
      </c>
      <c r="C4453" s="88" t="s">
        <v>684</v>
      </c>
    </row>
    <row r="4454" spans="1:3" ht="15">
      <c r="A4454" s="81" t="s">
        <v>299</v>
      </c>
      <c r="B4454" s="80" t="s">
        <v>1603</v>
      </c>
      <c r="C4454" s="88" t="s">
        <v>684</v>
      </c>
    </row>
    <row r="4455" spans="1:3" ht="15">
      <c r="A4455" s="81" t="s">
        <v>299</v>
      </c>
      <c r="B4455" s="80" t="s">
        <v>1533</v>
      </c>
      <c r="C4455" s="88" t="s">
        <v>684</v>
      </c>
    </row>
    <row r="4456" spans="1:3" ht="15">
      <c r="A4456" s="81" t="s">
        <v>299</v>
      </c>
      <c r="B4456" s="80" t="s">
        <v>1534</v>
      </c>
      <c r="C4456" s="88" t="s">
        <v>684</v>
      </c>
    </row>
    <row r="4457" spans="1:3" ht="15">
      <c r="A4457" s="81" t="s">
        <v>299</v>
      </c>
      <c r="B4457" s="80" t="s">
        <v>1604</v>
      </c>
      <c r="C4457" s="88" t="s">
        <v>684</v>
      </c>
    </row>
    <row r="4458" spans="1:3" ht="15">
      <c r="A4458" s="81" t="s">
        <v>299</v>
      </c>
      <c r="B4458" s="80" t="s">
        <v>1589</v>
      </c>
      <c r="C4458" s="88" t="s">
        <v>684</v>
      </c>
    </row>
    <row r="4459" spans="1:3" ht="15">
      <c r="A4459" s="81" t="s">
        <v>299</v>
      </c>
      <c r="B4459" s="80" t="s">
        <v>1605</v>
      </c>
      <c r="C4459" s="88" t="s">
        <v>684</v>
      </c>
    </row>
    <row r="4460" spans="1:3" ht="15">
      <c r="A4460" s="81" t="s">
        <v>299</v>
      </c>
      <c r="B4460" s="80" t="s">
        <v>1536</v>
      </c>
      <c r="C4460" s="88" t="s">
        <v>684</v>
      </c>
    </row>
    <row r="4461" spans="1:3" ht="15">
      <c r="A4461" s="81" t="s">
        <v>299</v>
      </c>
      <c r="B4461" s="80" t="s">
        <v>1537</v>
      </c>
      <c r="C4461" s="88" t="s">
        <v>684</v>
      </c>
    </row>
    <row r="4462" spans="1:3" ht="15">
      <c r="A4462" s="81" t="s">
        <v>298</v>
      </c>
      <c r="B4462" s="80" t="s">
        <v>1591</v>
      </c>
      <c r="C4462" s="88" t="s">
        <v>683</v>
      </c>
    </row>
    <row r="4463" spans="1:3" ht="15">
      <c r="A4463" s="81" t="s">
        <v>298</v>
      </c>
      <c r="B4463" s="80" t="s">
        <v>1516</v>
      </c>
      <c r="C4463" s="88" t="s">
        <v>683</v>
      </c>
    </row>
    <row r="4464" spans="1:3" ht="15">
      <c r="A4464" s="81" t="s">
        <v>298</v>
      </c>
      <c r="B4464" s="80" t="s">
        <v>1592</v>
      </c>
      <c r="C4464" s="88" t="s">
        <v>683</v>
      </c>
    </row>
    <row r="4465" spans="1:3" ht="15">
      <c r="A4465" s="81" t="s">
        <v>298</v>
      </c>
      <c r="B4465" s="80" t="s">
        <v>1593</v>
      </c>
      <c r="C4465" s="88" t="s">
        <v>683</v>
      </c>
    </row>
    <row r="4466" spans="1:3" ht="15">
      <c r="A4466" s="81" t="s">
        <v>298</v>
      </c>
      <c r="B4466" s="80" t="s">
        <v>1491</v>
      </c>
      <c r="C4466" s="88" t="s">
        <v>683</v>
      </c>
    </row>
    <row r="4467" spans="1:3" ht="15">
      <c r="A4467" s="81" t="s">
        <v>298</v>
      </c>
      <c r="B4467" s="80" t="s">
        <v>1588</v>
      </c>
      <c r="C4467" s="88" t="s">
        <v>683</v>
      </c>
    </row>
    <row r="4468" spans="1:3" ht="15">
      <c r="A4468" s="81" t="s">
        <v>298</v>
      </c>
      <c r="B4468" s="80" t="s">
        <v>1517</v>
      </c>
      <c r="C4468" s="88" t="s">
        <v>683</v>
      </c>
    </row>
    <row r="4469" spans="1:3" ht="15">
      <c r="A4469" s="81" t="s">
        <v>298</v>
      </c>
      <c r="B4469" s="80" t="s">
        <v>1571</v>
      </c>
      <c r="C4469" s="88" t="s">
        <v>683</v>
      </c>
    </row>
    <row r="4470" spans="1:3" ht="15">
      <c r="A4470" s="81" t="s">
        <v>298</v>
      </c>
      <c r="B4470" s="80" t="s">
        <v>1518</v>
      </c>
      <c r="C4470" s="88" t="s">
        <v>683</v>
      </c>
    </row>
    <row r="4471" spans="1:3" ht="15">
      <c r="A4471" s="81" t="s">
        <v>298</v>
      </c>
      <c r="B4471" s="80" t="s">
        <v>1519</v>
      </c>
      <c r="C4471" s="88" t="s">
        <v>683</v>
      </c>
    </row>
    <row r="4472" spans="1:3" ht="15">
      <c r="A4472" s="81" t="s">
        <v>298</v>
      </c>
      <c r="B4472" s="80" t="s">
        <v>1594</v>
      </c>
      <c r="C4472" s="88" t="s">
        <v>683</v>
      </c>
    </row>
    <row r="4473" spans="1:3" ht="15">
      <c r="A4473" s="81" t="s">
        <v>298</v>
      </c>
      <c r="B4473" s="80" t="s">
        <v>1573</v>
      </c>
      <c r="C4473" s="88" t="s">
        <v>683</v>
      </c>
    </row>
    <row r="4474" spans="1:3" ht="15">
      <c r="A4474" s="81" t="s">
        <v>298</v>
      </c>
      <c r="B4474" s="80" t="s">
        <v>1595</v>
      </c>
      <c r="C4474" s="88" t="s">
        <v>683</v>
      </c>
    </row>
    <row r="4475" spans="1:3" ht="15">
      <c r="A4475" s="81" t="s">
        <v>298</v>
      </c>
      <c r="B4475" s="80" t="s">
        <v>1596</v>
      </c>
      <c r="C4475" s="88" t="s">
        <v>683</v>
      </c>
    </row>
    <row r="4476" spans="1:3" ht="15">
      <c r="A4476" s="81" t="s">
        <v>298</v>
      </c>
      <c r="B4476" s="80" t="s">
        <v>1577</v>
      </c>
      <c r="C4476" s="88" t="s">
        <v>683</v>
      </c>
    </row>
    <row r="4477" spans="1:3" ht="15">
      <c r="A4477" s="81" t="s">
        <v>298</v>
      </c>
      <c r="B4477" s="80" t="s">
        <v>1597</v>
      </c>
      <c r="C4477" s="88" t="s">
        <v>683</v>
      </c>
    </row>
    <row r="4478" spans="1:3" ht="15">
      <c r="A4478" s="81" t="s">
        <v>298</v>
      </c>
      <c r="B4478" s="80" t="s">
        <v>1523</v>
      </c>
      <c r="C4478" s="88" t="s">
        <v>683</v>
      </c>
    </row>
    <row r="4479" spans="1:3" ht="15">
      <c r="A4479" s="81" t="s">
        <v>298</v>
      </c>
      <c r="B4479" s="80" t="s">
        <v>1524</v>
      </c>
      <c r="C4479" s="88" t="s">
        <v>683</v>
      </c>
    </row>
    <row r="4480" spans="1:3" ht="15">
      <c r="A4480" s="81" t="s">
        <v>298</v>
      </c>
      <c r="B4480" s="80" t="s">
        <v>1598</v>
      </c>
      <c r="C4480" s="88" t="s">
        <v>683</v>
      </c>
    </row>
    <row r="4481" spans="1:3" ht="15">
      <c r="A4481" s="81" t="s">
        <v>298</v>
      </c>
      <c r="B4481" s="80" t="s">
        <v>1525</v>
      </c>
      <c r="C4481" s="88" t="s">
        <v>683</v>
      </c>
    </row>
    <row r="4482" spans="1:3" ht="15">
      <c r="A4482" s="81" t="s">
        <v>298</v>
      </c>
      <c r="B4482" s="80" t="s">
        <v>1526</v>
      </c>
      <c r="C4482" s="88" t="s">
        <v>683</v>
      </c>
    </row>
    <row r="4483" spans="1:3" ht="15">
      <c r="A4483" s="81" t="s">
        <v>298</v>
      </c>
      <c r="B4483" s="80" t="s">
        <v>1527</v>
      </c>
      <c r="C4483" s="88" t="s">
        <v>683</v>
      </c>
    </row>
    <row r="4484" spans="1:3" ht="15">
      <c r="A4484" s="81" t="s">
        <v>298</v>
      </c>
      <c r="B4484" s="80" t="s">
        <v>1599</v>
      </c>
      <c r="C4484" s="88" t="s">
        <v>683</v>
      </c>
    </row>
    <row r="4485" spans="1:3" ht="15">
      <c r="A4485" s="81" t="s">
        <v>298</v>
      </c>
      <c r="B4485" s="80" t="s">
        <v>1600</v>
      </c>
      <c r="C4485" s="88" t="s">
        <v>683</v>
      </c>
    </row>
    <row r="4486" spans="1:3" ht="15">
      <c r="A4486" s="81" t="s">
        <v>298</v>
      </c>
      <c r="B4486" s="80" t="s">
        <v>1601</v>
      </c>
      <c r="C4486" s="88" t="s">
        <v>683</v>
      </c>
    </row>
    <row r="4487" spans="1:3" ht="15">
      <c r="A4487" s="81" t="s">
        <v>298</v>
      </c>
      <c r="B4487" s="80" t="s">
        <v>1575</v>
      </c>
      <c r="C4487" s="88" t="s">
        <v>683</v>
      </c>
    </row>
    <row r="4488" spans="1:3" ht="15">
      <c r="A4488" s="81" t="s">
        <v>298</v>
      </c>
      <c r="B4488" s="80" t="s">
        <v>1602</v>
      </c>
      <c r="C4488" s="88" t="s">
        <v>683</v>
      </c>
    </row>
    <row r="4489" spans="1:3" ht="15">
      <c r="A4489" s="81" t="s">
        <v>298</v>
      </c>
      <c r="B4489" s="80" t="s">
        <v>1572</v>
      </c>
      <c r="C4489" s="88" t="s">
        <v>683</v>
      </c>
    </row>
    <row r="4490" spans="1:3" ht="15">
      <c r="A4490" s="81" t="s">
        <v>298</v>
      </c>
      <c r="B4490" s="80">
        <v>21</v>
      </c>
      <c r="C4490" s="88" t="s">
        <v>683</v>
      </c>
    </row>
    <row r="4491" spans="1:3" ht="15">
      <c r="A4491" s="81" t="s">
        <v>298</v>
      </c>
      <c r="B4491" s="80" t="s">
        <v>1582</v>
      </c>
      <c r="C4491" s="88" t="s">
        <v>683</v>
      </c>
    </row>
    <row r="4492" spans="1:3" ht="15">
      <c r="A4492" s="81" t="s">
        <v>298</v>
      </c>
      <c r="B4492" s="80" t="s">
        <v>1532</v>
      </c>
      <c r="C4492" s="88" t="s">
        <v>683</v>
      </c>
    </row>
    <row r="4493" spans="1:3" ht="15">
      <c r="A4493" s="81" t="s">
        <v>298</v>
      </c>
      <c r="B4493" s="80" t="s">
        <v>1603</v>
      </c>
      <c r="C4493" s="88" t="s">
        <v>683</v>
      </c>
    </row>
    <row r="4494" spans="1:3" ht="15">
      <c r="A4494" s="81" t="s">
        <v>298</v>
      </c>
      <c r="B4494" s="80" t="s">
        <v>1533</v>
      </c>
      <c r="C4494" s="88" t="s">
        <v>683</v>
      </c>
    </row>
    <row r="4495" spans="1:3" ht="15">
      <c r="A4495" s="81" t="s">
        <v>298</v>
      </c>
      <c r="B4495" s="80" t="s">
        <v>1534</v>
      </c>
      <c r="C4495" s="88" t="s">
        <v>683</v>
      </c>
    </row>
    <row r="4496" spans="1:3" ht="15">
      <c r="A4496" s="81" t="s">
        <v>298</v>
      </c>
      <c r="B4496" s="80" t="s">
        <v>1604</v>
      </c>
      <c r="C4496" s="88" t="s">
        <v>683</v>
      </c>
    </row>
    <row r="4497" spans="1:3" ht="15">
      <c r="A4497" s="81" t="s">
        <v>298</v>
      </c>
      <c r="B4497" s="80" t="s">
        <v>1589</v>
      </c>
      <c r="C4497" s="88" t="s">
        <v>683</v>
      </c>
    </row>
    <row r="4498" spans="1:3" ht="15">
      <c r="A4498" s="81" t="s">
        <v>298</v>
      </c>
      <c r="B4498" s="80" t="s">
        <v>1605</v>
      </c>
      <c r="C4498" s="88" t="s">
        <v>683</v>
      </c>
    </row>
    <row r="4499" spans="1:3" ht="15">
      <c r="A4499" s="81" t="s">
        <v>298</v>
      </c>
      <c r="B4499" s="80" t="s">
        <v>1536</v>
      </c>
      <c r="C4499" s="88" t="s">
        <v>683</v>
      </c>
    </row>
    <row r="4500" spans="1:3" ht="15">
      <c r="A4500" s="81" t="s">
        <v>298</v>
      </c>
      <c r="B4500" s="80" t="s">
        <v>1537</v>
      </c>
      <c r="C4500" s="88" t="s">
        <v>683</v>
      </c>
    </row>
    <row r="4501" spans="1:3" ht="15">
      <c r="A4501" s="81" t="s">
        <v>297</v>
      </c>
      <c r="B4501" s="80" t="s">
        <v>1591</v>
      </c>
      <c r="C4501" s="88" t="s">
        <v>682</v>
      </c>
    </row>
    <row r="4502" spans="1:3" ht="15">
      <c r="A4502" s="81" t="s">
        <v>297</v>
      </c>
      <c r="B4502" s="80" t="s">
        <v>1516</v>
      </c>
      <c r="C4502" s="88" t="s">
        <v>682</v>
      </c>
    </row>
    <row r="4503" spans="1:3" ht="15">
      <c r="A4503" s="81" t="s">
        <v>297</v>
      </c>
      <c r="B4503" s="80" t="s">
        <v>1592</v>
      </c>
      <c r="C4503" s="88" t="s">
        <v>682</v>
      </c>
    </row>
    <row r="4504" spans="1:3" ht="15">
      <c r="A4504" s="81" t="s">
        <v>297</v>
      </c>
      <c r="B4504" s="80" t="s">
        <v>1593</v>
      </c>
      <c r="C4504" s="88" t="s">
        <v>682</v>
      </c>
    </row>
    <row r="4505" spans="1:3" ht="15">
      <c r="A4505" s="81" t="s">
        <v>297</v>
      </c>
      <c r="B4505" s="80" t="s">
        <v>1491</v>
      </c>
      <c r="C4505" s="88" t="s">
        <v>682</v>
      </c>
    </row>
    <row r="4506" spans="1:3" ht="15">
      <c r="A4506" s="81" t="s">
        <v>297</v>
      </c>
      <c r="B4506" s="80" t="s">
        <v>1588</v>
      </c>
      <c r="C4506" s="88" t="s">
        <v>682</v>
      </c>
    </row>
    <row r="4507" spans="1:3" ht="15">
      <c r="A4507" s="81" t="s">
        <v>297</v>
      </c>
      <c r="B4507" s="80" t="s">
        <v>1517</v>
      </c>
      <c r="C4507" s="88" t="s">
        <v>682</v>
      </c>
    </row>
    <row r="4508" spans="1:3" ht="15">
      <c r="A4508" s="81" t="s">
        <v>297</v>
      </c>
      <c r="B4508" s="80" t="s">
        <v>1571</v>
      </c>
      <c r="C4508" s="88" t="s">
        <v>682</v>
      </c>
    </row>
    <row r="4509" spans="1:3" ht="15">
      <c r="A4509" s="81" t="s">
        <v>297</v>
      </c>
      <c r="B4509" s="80" t="s">
        <v>1518</v>
      </c>
      <c r="C4509" s="88" t="s">
        <v>682</v>
      </c>
    </row>
    <row r="4510" spans="1:3" ht="15">
      <c r="A4510" s="81" t="s">
        <v>297</v>
      </c>
      <c r="B4510" s="80" t="s">
        <v>1519</v>
      </c>
      <c r="C4510" s="88" t="s">
        <v>682</v>
      </c>
    </row>
    <row r="4511" spans="1:3" ht="15">
      <c r="A4511" s="81" t="s">
        <v>297</v>
      </c>
      <c r="B4511" s="80" t="s">
        <v>1594</v>
      </c>
      <c r="C4511" s="88" t="s">
        <v>682</v>
      </c>
    </row>
    <row r="4512" spans="1:3" ht="15">
      <c r="A4512" s="81" t="s">
        <v>297</v>
      </c>
      <c r="B4512" s="80" t="s">
        <v>1573</v>
      </c>
      <c r="C4512" s="88" t="s">
        <v>682</v>
      </c>
    </row>
    <row r="4513" spans="1:3" ht="15">
      <c r="A4513" s="81" t="s">
        <v>297</v>
      </c>
      <c r="B4513" s="80" t="s">
        <v>1595</v>
      </c>
      <c r="C4513" s="88" t="s">
        <v>682</v>
      </c>
    </row>
    <row r="4514" spans="1:3" ht="15">
      <c r="A4514" s="81" t="s">
        <v>297</v>
      </c>
      <c r="B4514" s="80" t="s">
        <v>1596</v>
      </c>
      <c r="C4514" s="88" t="s">
        <v>682</v>
      </c>
    </row>
    <row r="4515" spans="1:3" ht="15">
      <c r="A4515" s="81" t="s">
        <v>297</v>
      </c>
      <c r="B4515" s="80" t="s">
        <v>1577</v>
      </c>
      <c r="C4515" s="88" t="s">
        <v>682</v>
      </c>
    </row>
    <row r="4516" spans="1:3" ht="15">
      <c r="A4516" s="81" t="s">
        <v>297</v>
      </c>
      <c r="B4516" s="80" t="s">
        <v>1597</v>
      </c>
      <c r="C4516" s="88" t="s">
        <v>682</v>
      </c>
    </row>
    <row r="4517" spans="1:3" ht="15">
      <c r="A4517" s="81" t="s">
        <v>297</v>
      </c>
      <c r="B4517" s="80" t="s">
        <v>1523</v>
      </c>
      <c r="C4517" s="88" t="s">
        <v>682</v>
      </c>
    </row>
    <row r="4518" spans="1:3" ht="15">
      <c r="A4518" s="81" t="s">
        <v>297</v>
      </c>
      <c r="B4518" s="80" t="s">
        <v>1524</v>
      </c>
      <c r="C4518" s="88" t="s">
        <v>682</v>
      </c>
    </row>
    <row r="4519" spans="1:3" ht="15">
      <c r="A4519" s="81" t="s">
        <v>297</v>
      </c>
      <c r="B4519" s="80" t="s">
        <v>1598</v>
      </c>
      <c r="C4519" s="88" t="s">
        <v>682</v>
      </c>
    </row>
    <row r="4520" spans="1:3" ht="15">
      <c r="A4520" s="81" t="s">
        <v>297</v>
      </c>
      <c r="B4520" s="80" t="s">
        <v>1525</v>
      </c>
      <c r="C4520" s="88" t="s">
        <v>682</v>
      </c>
    </row>
    <row r="4521" spans="1:3" ht="15">
      <c r="A4521" s="81" t="s">
        <v>297</v>
      </c>
      <c r="B4521" s="80" t="s">
        <v>1526</v>
      </c>
      <c r="C4521" s="88" t="s">
        <v>682</v>
      </c>
    </row>
    <row r="4522" spans="1:3" ht="15">
      <c r="A4522" s="81" t="s">
        <v>297</v>
      </c>
      <c r="B4522" s="80" t="s">
        <v>1527</v>
      </c>
      <c r="C4522" s="88" t="s">
        <v>682</v>
      </c>
    </row>
    <row r="4523" spans="1:3" ht="15">
      <c r="A4523" s="81" t="s">
        <v>297</v>
      </c>
      <c r="B4523" s="80" t="s">
        <v>1599</v>
      </c>
      <c r="C4523" s="88" t="s">
        <v>682</v>
      </c>
    </row>
    <row r="4524" spans="1:3" ht="15">
      <c r="A4524" s="81" t="s">
        <v>297</v>
      </c>
      <c r="B4524" s="80" t="s">
        <v>1600</v>
      </c>
      <c r="C4524" s="88" t="s">
        <v>682</v>
      </c>
    </row>
    <row r="4525" spans="1:3" ht="15">
      <c r="A4525" s="81" t="s">
        <v>297</v>
      </c>
      <c r="B4525" s="80" t="s">
        <v>1601</v>
      </c>
      <c r="C4525" s="88" t="s">
        <v>682</v>
      </c>
    </row>
    <row r="4526" spans="1:3" ht="15">
      <c r="A4526" s="81" t="s">
        <v>297</v>
      </c>
      <c r="B4526" s="80" t="s">
        <v>1575</v>
      </c>
      <c r="C4526" s="88" t="s">
        <v>682</v>
      </c>
    </row>
    <row r="4527" spans="1:3" ht="15">
      <c r="A4527" s="81" t="s">
        <v>297</v>
      </c>
      <c r="B4527" s="80" t="s">
        <v>1602</v>
      </c>
      <c r="C4527" s="88" t="s">
        <v>682</v>
      </c>
    </row>
    <row r="4528" spans="1:3" ht="15">
      <c r="A4528" s="81" t="s">
        <v>297</v>
      </c>
      <c r="B4528" s="80" t="s">
        <v>1572</v>
      </c>
      <c r="C4528" s="88" t="s">
        <v>682</v>
      </c>
    </row>
    <row r="4529" spans="1:3" ht="15">
      <c r="A4529" s="81" t="s">
        <v>297</v>
      </c>
      <c r="B4529" s="80">
        <v>21</v>
      </c>
      <c r="C4529" s="88" t="s">
        <v>682</v>
      </c>
    </row>
    <row r="4530" spans="1:3" ht="15">
      <c r="A4530" s="81" t="s">
        <v>297</v>
      </c>
      <c r="B4530" s="80" t="s">
        <v>1582</v>
      </c>
      <c r="C4530" s="88" t="s">
        <v>682</v>
      </c>
    </row>
    <row r="4531" spans="1:3" ht="15">
      <c r="A4531" s="81" t="s">
        <v>297</v>
      </c>
      <c r="B4531" s="80" t="s">
        <v>1532</v>
      </c>
      <c r="C4531" s="88" t="s">
        <v>682</v>
      </c>
    </row>
    <row r="4532" spans="1:3" ht="15">
      <c r="A4532" s="81" t="s">
        <v>297</v>
      </c>
      <c r="B4532" s="80" t="s">
        <v>1603</v>
      </c>
      <c r="C4532" s="88" t="s">
        <v>682</v>
      </c>
    </row>
    <row r="4533" spans="1:3" ht="15">
      <c r="A4533" s="81" t="s">
        <v>297</v>
      </c>
      <c r="B4533" s="80" t="s">
        <v>1533</v>
      </c>
      <c r="C4533" s="88" t="s">
        <v>682</v>
      </c>
    </row>
    <row r="4534" spans="1:3" ht="15">
      <c r="A4534" s="81" t="s">
        <v>297</v>
      </c>
      <c r="B4534" s="80" t="s">
        <v>1534</v>
      </c>
      <c r="C4534" s="88" t="s">
        <v>682</v>
      </c>
    </row>
    <row r="4535" spans="1:3" ht="15">
      <c r="A4535" s="81" t="s">
        <v>297</v>
      </c>
      <c r="B4535" s="80" t="s">
        <v>1604</v>
      </c>
      <c r="C4535" s="88" t="s">
        <v>682</v>
      </c>
    </row>
    <row r="4536" spans="1:3" ht="15">
      <c r="A4536" s="81" t="s">
        <v>297</v>
      </c>
      <c r="B4536" s="80" t="s">
        <v>1589</v>
      </c>
      <c r="C4536" s="88" t="s">
        <v>682</v>
      </c>
    </row>
    <row r="4537" spans="1:3" ht="15">
      <c r="A4537" s="81" t="s">
        <v>297</v>
      </c>
      <c r="B4537" s="80" t="s">
        <v>1605</v>
      </c>
      <c r="C4537" s="88" t="s">
        <v>682</v>
      </c>
    </row>
    <row r="4538" spans="1:3" ht="15">
      <c r="A4538" s="81" t="s">
        <v>297</v>
      </c>
      <c r="B4538" s="80" t="s">
        <v>1536</v>
      </c>
      <c r="C4538" s="88" t="s">
        <v>682</v>
      </c>
    </row>
    <row r="4539" spans="1:3" ht="15">
      <c r="A4539" s="81" t="s">
        <v>297</v>
      </c>
      <c r="B4539" s="80" t="s">
        <v>1537</v>
      </c>
      <c r="C4539" s="88" t="s">
        <v>682</v>
      </c>
    </row>
    <row r="4540" spans="1:3" ht="15">
      <c r="A4540" s="81" t="s">
        <v>296</v>
      </c>
      <c r="B4540" s="80" t="s">
        <v>1591</v>
      </c>
      <c r="C4540" s="88" t="s">
        <v>681</v>
      </c>
    </row>
    <row r="4541" spans="1:3" ht="15">
      <c r="A4541" s="81" t="s">
        <v>296</v>
      </c>
      <c r="B4541" s="80" t="s">
        <v>1516</v>
      </c>
      <c r="C4541" s="88" t="s">
        <v>681</v>
      </c>
    </row>
    <row r="4542" spans="1:3" ht="15">
      <c r="A4542" s="81" t="s">
        <v>296</v>
      </c>
      <c r="B4542" s="80" t="s">
        <v>1592</v>
      </c>
      <c r="C4542" s="88" t="s">
        <v>681</v>
      </c>
    </row>
    <row r="4543" spans="1:3" ht="15">
      <c r="A4543" s="81" t="s">
        <v>296</v>
      </c>
      <c r="B4543" s="80" t="s">
        <v>1593</v>
      </c>
      <c r="C4543" s="88" t="s">
        <v>681</v>
      </c>
    </row>
    <row r="4544" spans="1:3" ht="15">
      <c r="A4544" s="81" t="s">
        <v>296</v>
      </c>
      <c r="B4544" s="80" t="s">
        <v>1491</v>
      </c>
      <c r="C4544" s="88" t="s">
        <v>681</v>
      </c>
    </row>
    <row r="4545" spans="1:3" ht="15">
      <c r="A4545" s="81" t="s">
        <v>296</v>
      </c>
      <c r="B4545" s="80" t="s">
        <v>1588</v>
      </c>
      <c r="C4545" s="88" t="s">
        <v>681</v>
      </c>
    </row>
    <row r="4546" spans="1:3" ht="15">
      <c r="A4546" s="81" t="s">
        <v>296</v>
      </c>
      <c r="B4546" s="80" t="s">
        <v>1517</v>
      </c>
      <c r="C4546" s="88" t="s">
        <v>681</v>
      </c>
    </row>
    <row r="4547" spans="1:3" ht="15">
      <c r="A4547" s="81" t="s">
        <v>296</v>
      </c>
      <c r="B4547" s="80" t="s">
        <v>1571</v>
      </c>
      <c r="C4547" s="88" t="s">
        <v>681</v>
      </c>
    </row>
    <row r="4548" spans="1:3" ht="15">
      <c r="A4548" s="81" t="s">
        <v>296</v>
      </c>
      <c r="B4548" s="80" t="s">
        <v>1518</v>
      </c>
      <c r="C4548" s="88" t="s">
        <v>681</v>
      </c>
    </row>
    <row r="4549" spans="1:3" ht="15">
      <c r="A4549" s="81" t="s">
        <v>296</v>
      </c>
      <c r="B4549" s="80" t="s">
        <v>1519</v>
      </c>
      <c r="C4549" s="88" t="s">
        <v>681</v>
      </c>
    </row>
    <row r="4550" spans="1:3" ht="15">
      <c r="A4550" s="81" t="s">
        <v>296</v>
      </c>
      <c r="B4550" s="80" t="s">
        <v>1594</v>
      </c>
      <c r="C4550" s="88" t="s">
        <v>681</v>
      </c>
    </row>
    <row r="4551" spans="1:3" ht="15">
      <c r="A4551" s="81" t="s">
        <v>296</v>
      </c>
      <c r="B4551" s="80" t="s">
        <v>1573</v>
      </c>
      <c r="C4551" s="88" t="s">
        <v>681</v>
      </c>
    </row>
    <row r="4552" spans="1:3" ht="15">
      <c r="A4552" s="81" t="s">
        <v>296</v>
      </c>
      <c r="B4552" s="80" t="s">
        <v>1595</v>
      </c>
      <c r="C4552" s="88" t="s">
        <v>681</v>
      </c>
    </row>
    <row r="4553" spans="1:3" ht="15">
      <c r="A4553" s="81" t="s">
        <v>296</v>
      </c>
      <c r="B4553" s="80" t="s">
        <v>1596</v>
      </c>
      <c r="C4553" s="88" t="s">
        <v>681</v>
      </c>
    </row>
    <row r="4554" spans="1:3" ht="15">
      <c r="A4554" s="81" t="s">
        <v>296</v>
      </c>
      <c r="B4554" s="80" t="s">
        <v>1577</v>
      </c>
      <c r="C4554" s="88" t="s">
        <v>681</v>
      </c>
    </row>
    <row r="4555" spans="1:3" ht="15">
      <c r="A4555" s="81" t="s">
        <v>296</v>
      </c>
      <c r="B4555" s="80" t="s">
        <v>1597</v>
      </c>
      <c r="C4555" s="88" t="s">
        <v>681</v>
      </c>
    </row>
    <row r="4556" spans="1:3" ht="15">
      <c r="A4556" s="81" t="s">
        <v>296</v>
      </c>
      <c r="B4556" s="80" t="s">
        <v>1523</v>
      </c>
      <c r="C4556" s="88" t="s">
        <v>681</v>
      </c>
    </row>
    <row r="4557" spans="1:3" ht="15">
      <c r="A4557" s="81" t="s">
        <v>296</v>
      </c>
      <c r="B4557" s="80" t="s">
        <v>1524</v>
      </c>
      <c r="C4557" s="88" t="s">
        <v>681</v>
      </c>
    </row>
    <row r="4558" spans="1:3" ht="15">
      <c r="A4558" s="81" t="s">
        <v>296</v>
      </c>
      <c r="B4558" s="80" t="s">
        <v>1598</v>
      </c>
      <c r="C4558" s="88" t="s">
        <v>681</v>
      </c>
    </row>
    <row r="4559" spans="1:3" ht="15">
      <c r="A4559" s="81" t="s">
        <v>296</v>
      </c>
      <c r="B4559" s="80" t="s">
        <v>1525</v>
      </c>
      <c r="C4559" s="88" t="s">
        <v>681</v>
      </c>
    </row>
    <row r="4560" spans="1:3" ht="15">
      <c r="A4560" s="81" t="s">
        <v>296</v>
      </c>
      <c r="B4560" s="80" t="s">
        <v>1526</v>
      </c>
      <c r="C4560" s="88" t="s">
        <v>681</v>
      </c>
    </row>
    <row r="4561" spans="1:3" ht="15">
      <c r="A4561" s="81" t="s">
        <v>296</v>
      </c>
      <c r="B4561" s="80" t="s">
        <v>1527</v>
      </c>
      <c r="C4561" s="88" t="s">
        <v>681</v>
      </c>
    </row>
    <row r="4562" spans="1:3" ht="15">
      <c r="A4562" s="81" t="s">
        <v>296</v>
      </c>
      <c r="B4562" s="80" t="s">
        <v>1599</v>
      </c>
      <c r="C4562" s="88" t="s">
        <v>681</v>
      </c>
    </row>
    <row r="4563" spans="1:3" ht="15">
      <c r="A4563" s="81" t="s">
        <v>296</v>
      </c>
      <c r="B4563" s="80" t="s">
        <v>1600</v>
      </c>
      <c r="C4563" s="88" t="s">
        <v>681</v>
      </c>
    </row>
    <row r="4564" spans="1:3" ht="15">
      <c r="A4564" s="81" t="s">
        <v>296</v>
      </c>
      <c r="B4564" s="80" t="s">
        <v>1601</v>
      </c>
      <c r="C4564" s="88" t="s">
        <v>681</v>
      </c>
    </row>
    <row r="4565" spans="1:3" ht="15">
      <c r="A4565" s="81" t="s">
        <v>296</v>
      </c>
      <c r="B4565" s="80" t="s">
        <v>1575</v>
      </c>
      <c r="C4565" s="88" t="s">
        <v>681</v>
      </c>
    </row>
    <row r="4566" spans="1:3" ht="15">
      <c r="A4566" s="81" t="s">
        <v>296</v>
      </c>
      <c r="B4566" s="80" t="s">
        <v>1602</v>
      </c>
      <c r="C4566" s="88" t="s">
        <v>681</v>
      </c>
    </row>
    <row r="4567" spans="1:3" ht="15">
      <c r="A4567" s="81" t="s">
        <v>296</v>
      </c>
      <c r="B4567" s="80" t="s">
        <v>1572</v>
      </c>
      <c r="C4567" s="88" t="s">
        <v>681</v>
      </c>
    </row>
    <row r="4568" spans="1:3" ht="15">
      <c r="A4568" s="81" t="s">
        <v>296</v>
      </c>
      <c r="B4568" s="80">
        <v>21</v>
      </c>
      <c r="C4568" s="88" t="s">
        <v>681</v>
      </c>
    </row>
    <row r="4569" spans="1:3" ht="15">
      <c r="A4569" s="81" t="s">
        <v>296</v>
      </c>
      <c r="B4569" s="80" t="s">
        <v>1582</v>
      </c>
      <c r="C4569" s="88" t="s">
        <v>681</v>
      </c>
    </row>
    <row r="4570" spans="1:3" ht="15">
      <c r="A4570" s="81" t="s">
        <v>296</v>
      </c>
      <c r="B4570" s="80" t="s">
        <v>1532</v>
      </c>
      <c r="C4570" s="88" t="s">
        <v>681</v>
      </c>
    </row>
    <row r="4571" spans="1:3" ht="15">
      <c r="A4571" s="81" t="s">
        <v>296</v>
      </c>
      <c r="B4571" s="80" t="s">
        <v>1603</v>
      </c>
      <c r="C4571" s="88" t="s">
        <v>681</v>
      </c>
    </row>
    <row r="4572" spans="1:3" ht="15">
      <c r="A4572" s="81" t="s">
        <v>296</v>
      </c>
      <c r="B4572" s="80" t="s">
        <v>1533</v>
      </c>
      <c r="C4572" s="88" t="s">
        <v>681</v>
      </c>
    </row>
    <row r="4573" spans="1:3" ht="15">
      <c r="A4573" s="81" t="s">
        <v>296</v>
      </c>
      <c r="B4573" s="80" t="s">
        <v>1534</v>
      </c>
      <c r="C4573" s="88" t="s">
        <v>681</v>
      </c>
    </row>
    <row r="4574" spans="1:3" ht="15">
      <c r="A4574" s="81" t="s">
        <v>296</v>
      </c>
      <c r="B4574" s="80" t="s">
        <v>1604</v>
      </c>
      <c r="C4574" s="88" t="s">
        <v>681</v>
      </c>
    </row>
    <row r="4575" spans="1:3" ht="15">
      <c r="A4575" s="81" t="s">
        <v>296</v>
      </c>
      <c r="B4575" s="80" t="s">
        <v>1589</v>
      </c>
      <c r="C4575" s="88" t="s">
        <v>681</v>
      </c>
    </row>
    <row r="4576" spans="1:3" ht="15">
      <c r="A4576" s="81" t="s">
        <v>296</v>
      </c>
      <c r="B4576" s="80" t="s">
        <v>1605</v>
      </c>
      <c r="C4576" s="88" t="s">
        <v>681</v>
      </c>
    </row>
    <row r="4577" spans="1:3" ht="15">
      <c r="A4577" s="81" t="s">
        <v>296</v>
      </c>
      <c r="B4577" s="80" t="s">
        <v>1536</v>
      </c>
      <c r="C4577" s="88" t="s">
        <v>681</v>
      </c>
    </row>
    <row r="4578" spans="1:3" ht="15">
      <c r="A4578" s="81" t="s">
        <v>296</v>
      </c>
      <c r="B4578" s="80" t="s">
        <v>1537</v>
      </c>
      <c r="C4578" s="88" t="s">
        <v>681</v>
      </c>
    </row>
    <row r="4579" spans="1:3" ht="15">
      <c r="A4579" s="81" t="s">
        <v>295</v>
      </c>
      <c r="B4579" s="80" t="s">
        <v>1591</v>
      </c>
      <c r="C4579" s="88" t="s">
        <v>680</v>
      </c>
    </row>
    <row r="4580" spans="1:3" ht="15">
      <c r="A4580" s="81" t="s">
        <v>295</v>
      </c>
      <c r="B4580" s="80" t="s">
        <v>1516</v>
      </c>
      <c r="C4580" s="88" t="s">
        <v>680</v>
      </c>
    </row>
    <row r="4581" spans="1:3" ht="15">
      <c r="A4581" s="81" t="s">
        <v>295</v>
      </c>
      <c r="B4581" s="80" t="s">
        <v>1592</v>
      </c>
      <c r="C4581" s="88" t="s">
        <v>680</v>
      </c>
    </row>
    <row r="4582" spans="1:3" ht="15">
      <c r="A4582" s="81" t="s">
        <v>295</v>
      </c>
      <c r="B4582" s="80" t="s">
        <v>1593</v>
      </c>
      <c r="C4582" s="88" t="s">
        <v>680</v>
      </c>
    </row>
    <row r="4583" spans="1:3" ht="15">
      <c r="A4583" s="81" t="s">
        <v>295</v>
      </c>
      <c r="B4583" s="80" t="s">
        <v>1491</v>
      </c>
      <c r="C4583" s="88" t="s">
        <v>680</v>
      </c>
    </row>
    <row r="4584" spans="1:3" ht="15">
      <c r="A4584" s="81" t="s">
        <v>295</v>
      </c>
      <c r="B4584" s="80" t="s">
        <v>1588</v>
      </c>
      <c r="C4584" s="88" t="s">
        <v>680</v>
      </c>
    </row>
    <row r="4585" spans="1:3" ht="15">
      <c r="A4585" s="81" t="s">
        <v>295</v>
      </c>
      <c r="B4585" s="80" t="s">
        <v>1517</v>
      </c>
      <c r="C4585" s="88" t="s">
        <v>680</v>
      </c>
    </row>
    <row r="4586" spans="1:3" ht="15">
      <c r="A4586" s="81" t="s">
        <v>295</v>
      </c>
      <c r="B4586" s="80" t="s">
        <v>1571</v>
      </c>
      <c r="C4586" s="88" t="s">
        <v>680</v>
      </c>
    </row>
    <row r="4587" spans="1:3" ht="15">
      <c r="A4587" s="81" t="s">
        <v>295</v>
      </c>
      <c r="B4587" s="80" t="s">
        <v>1518</v>
      </c>
      <c r="C4587" s="88" t="s">
        <v>680</v>
      </c>
    </row>
    <row r="4588" spans="1:3" ht="15">
      <c r="A4588" s="81" t="s">
        <v>295</v>
      </c>
      <c r="B4588" s="80" t="s">
        <v>1519</v>
      </c>
      <c r="C4588" s="88" t="s">
        <v>680</v>
      </c>
    </row>
    <row r="4589" spans="1:3" ht="15">
      <c r="A4589" s="81" t="s">
        <v>295</v>
      </c>
      <c r="B4589" s="80" t="s">
        <v>1594</v>
      </c>
      <c r="C4589" s="88" t="s">
        <v>680</v>
      </c>
    </row>
    <row r="4590" spans="1:3" ht="15">
      <c r="A4590" s="81" t="s">
        <v>295</v>
      </c>
      <c r="B4590" s="80" t="s">
        <v>1573</v>
      </c>
      <c r="C4590" s="88" t="s">
        <v>680</v>
      </c>
    </row>
    <row r="4591" spans="1:3" ht="15">
      <c r="A4591" s="81" t="s">
        <v>295</v>
      </c>
      <c r="B4591" s="80" t="s">
        <v>1595</v>
      </c>
      <c r="C4591" s="88" t="s">
        <v>680</v>
      </c>
    </row>
    <row r="4592" spans="1:3" ht="15">
      <c r="A4592" s="81" t="s">
        <v>295</v>
      </c>
      <c r="B4592" s="80" t="s">
        <v>1596</v>
      </c>
      <c r="C4592" s="88" t="s">
        <v>680</v>
      </c>
    </row>
    <row r="4593" spans="1:3" ht="15">
      <c r="A4593" s="81" t="s">
        <v>295</v>
      </c>
      <c r="B4593" s="80" t="s">
        <v>1577</v>
      </c>
      <c r="C4593" s="88" t="s">
        <v>680</v>
      </c>
    </row>
    <row r="4594" spans="1:3" ht="15">
      <c r="A4594" s="81" t="s">
        <v>295</v>
      </c>
      <c r="B4594" s="80" t="s">
        <v>1597</v>
      </c>
      <c r="C4594" s="88" t="s">
        <v>680</v>
      </c>
    </row>
    <row r="4595" spans="1:3" ht="15">
      <c r="A4595" s="81" t="s">
        <v>295</v>
      </c>
      <c r="B4595" s="80" t="s">
        <v>1523</v>
      </c>
      <c r="C4595" s="88" t="s">
        <v>680</v>
      </c>
    </row>
    <row r="4596" spans="1:3" ht="15">
      <c r="A4596" s="81" t="s">
        <v>295</v>
      </c>
      <c r="B4596" s="80" t="s">
        <v>1524</v>
      </c>
      <c r="C4596" s="88" t="s">
        <v>680</v>
      </c>
    </row>
    <row r="4597" spans="1:3" ht="15">
      <c r="A4597" s="81" t="s">
        <v>295</v>
      </c>
      <c r="B4597" s="80" t="s">
        <v>1598</v>
      </c>
      <c r="C4597" s="88" t="s">
        <v>680</v>
      </c>
    </row>
    <row r="4598" spans="1:3" ht="15">
      <c r="A4598" s="81" t="s">
        <v>295</v>
      </c>
      <c r="B4598" s="80" t="s">
        <v>1525</v>
      </c>
      <c r="C4598" s="88" t="s">
        <v>680</v>
      </c>
    </row>
    <row r="4599" spans="1:3" ht="15">
      <c r="A4599" s="81" t="s">
        <v>295</v>
      </c>
      <c r="B4599" s="80" t="s">
        <v>1526</v>
      </c>
      <c r="C4599" s="88" t="s">
        <v>680</v>
      </c>
    </row>
    <row r="4600" spans="1:3" ht="15">
      <c r="A4600" s="81" t="s">
        <v>295</v>
      </c>
      <c r="B4600" s="80" t="s">
        <v>1527</v>
      </c>
      <c r="C4600" s="88" t="s">
        <v>680</v>
      </c>
    </row>
    <row r="4601" spans="1:3" ht="15">
      <c r="A4601" s="81" t="s">
        <v>295</v>
      </c>
      <c r="B4601" s="80" t="s">
        <v>1599</v>
      </c>
      <c r="C4601" s="88" t="s">
        <v>680</v>
      </c>
    </row>
    <row r="4602" spans="1:3" ht="15">
      <c r="A4602" s="81" t="s">
        <v>295</v>
      </c>
      <c r="B4602" s="80" t="s">
        <v>1600</v>
      </c>
      <c r="C4602" s="88" t="s">
        <v>680</v>
      </c>
    </row>
    <row r="4603" spans="1:3" ht="15">
      <c r="A4603" s="81" t="s">
        <v>295</v>
      </c>
      <c r="B4603" s="80" t="s">
        <v>1601</v>
      </c>
      <c r="C4603" s="88" t="s">
        <v>680</v>
      </c>
    </row>
    <row r="4604" spans="1:3" ht="15">
      <c r="A4604" s="81" t="s">
        <v>295</v>
      </c>
      <c r="B4604" s="80" t="s">
        <v>1575</v>
      </c>
      <c r="C4604" s="88" t="s">
        <v>680</v>
      </c>
    </row>
    <row r="4605" spans="1:3" ht="15">
      <c r="A4605" s="81" t="s">
        <v>295</v>
      </c>
      <c r="B4605" s="80" t="s">
        <v>1602</v>
      </c>
      <c r="C4605" s="88" t="s">
        <v>680</v>
      </c>
    </row>
    <row r="4606" spans="1:3" ht="15">
      <c r="A4606" s="81" t="s">
        <v>295</v>
      </c>
      <c r="B4606" s="80" t="s">
        <v>1572</v>
      </c>
      <c r="C4606" s="88" t="s">
        <v>680</v>
      </c>
    </row>
    <row r="4607" spans="1:3" ht="15">
      <c r="A4607" s="81" t="s">
        <v>295</v>
      </c>
      <c r="B4607" s="80">
        <v>21</v>
      </c>
      <c r="C4607" s="88" t="s">
        <v>680</v>
      </c>
    </row>
    <row r="4608" spans="1:3" ht="15">
      <c r="A4608" s="81" t="s">
        <v>295</v>
      </c>
      <c r="B4608" s="80" t="s">
        <v>1582</v>
      </c>
      <c r="C4608" s="88" t="s">
        <v>680</v>
      </c>
    </row>
    <row r="4609" spans="1:3" ht="15">
      <c r="A4609" s="81" t="s">
        <v>295</v>
      </c>
      <c r="B4609" s="80" t="s">
        <v>1532</v>
      </c>
      <c r="C4609" s="88" t="s">
        <v>680</v>
      </c>
    </row>
    <row r="4610" spans="1:3" ht="15">
      <c r="A4610" s="81" t="s">
        <v>295</v>
      </c>
      <c r="B4610" s="80" t="s">
        <v>1603</v>
      </c>
      <c r="C4610" s="88" t="s">
        <v>680</v>
      </c>
    </row>
    <row r="4611" spans="1:3" ht="15">
      <c r="A4611" s="81" t="s">
        <v>295</v>
      </c>
      <c r="B4611" s="80" t="s">
        <v>1533</v>
      </c>
      <c r="C4611" s="88" t="s">
        <v>680</v>
      </c>
    </row>
    <row r="4612" spans="1:3" ht="15">
      <c r="A4612" s="81" t="s">
        <v>295</v>
      </c>
      <c r="B4612" s="80" t="s">
        <v>1534</v>
      </c>
      <c r="C4612" s="88" t="s">
        <v>680</v>
      </c>
    </row>
    <row r="4613" spans="1:3" ht="15">
      <c r="A4613" s="81" t="s">
        <v>295</v>
      </c>
      <c r="B4613" s="80" t="s">
        <v>1604</v>
      </c>
      <c r="C4613" s="88" t="s">
        <v>680</v>
      </c>
    </row>
    <row r="4614" spans="1:3" ht="15">
      <c r="A4614" s="81" t="s">
        <v>295</v>
      </c>
      <c r="B4614" s="80" t="s">
        <v>1589</v>
      </c>
      <c r="C4614" s="88" t="s">
        <v>680</v>
      </c>
    </row>
    <row r="4615" spans="1:3" ht="15">
      <c r="A4615" s="81" t="s">
        <v>295</v>
      </c>
      <c r="B4615" s="80" t="s">
        <v>1605</v>
      </c>
      <c r="C4615" s="88" t="s">
        <v>680</v>
      </c>
    </row>
    <row r="4616" spans="1:3" ht="15">
      <c r="A4616" s="81" t="s">
        <v>295</v>
      </c>
      <c r="B4616" s="80" t="s">
        <v>1536</v>
      </c>
      <c r="C4616" s="88" t="s">
        <v>680</v>
      </c>
    </row>
    <row r="4617" spans="1:3" ht="15">
      <c r="A4617" s="81" t="s">
        <v>295</v>
      </c>
      <c r="B4617" s="80" t="s">
        <v>1537</v>
      </c>
      <c r="C4617" s="88" t="s">
        <v>680</v>
      </c>
    </row>
    <row r="4618" spans="1:3" ht="15">
      <c r="A4618" s="81" t="s">
        <v>294</v>
      </c>
      <c r="B4618" s="80" t="s">
        <v>1591</v>
      </c>
      <c r="C4618" s="88" t="s">
        <v>679</v>
      </c>
    </row>
    <row r="4619" spans="1:3" ht="15">
      <c r="A4619" s="81" t="s">
        <v>294</v>
      </c>
      <c r="B4619" s="80" t="s">
        <v>1516</v>
      </c>
      <c r="C4619" s="88" t="s">
        <v>679</v>
      </c>
    </row>
    <row r="4620" spans="1:3" ht="15">
      <c r="A4620" s="81" t="s">
        <v>294</v>
      </c>
      <c r="B4620" s="80" t="s">
        <v>1592</v>
      </c>
      <c r="C4620" s="88" t="s">
        <v>679</v>
      </c>
    </row>
    <row r="4621" spans="1:3" ht="15">
      <c r="A4621" s="81" t="s">
        <v>294</v>
      </c>
      <c r="B4621" s="80" t="s">
        <v>1593</v>
      </c>
      <c r="C4621" s="88" t="s">
        <v>679</v>
      </c>
    </row>
    <row r="4622" spans="1:3" ht="15">
      <c r="A4622" s="81" t="s">
        <v>294</v>
      </c>
      <c r="B4622" s="80" t="s">
        <v>1491</v>
      </c>
      <c r="C4622" s="88" t="s">
        <v>679</v>
      </c>
    </row>
    <row r="4623" spans="1:3" ht="15">
      <c r="A4623" s="81" t="s">
        <v>294</v>
      </c>
      <c r="B4623" s="80" t="s">
        <v>1588</v>
      </c>
      <c r="C4623" s="88" t="s">
        <v>679</v>
      </c>
    </row>
    <row r="4624" spans="1:3" ht="15">
      <c r="A4624" s="81" t="s">
        <v>294</v>
      </c>
      <c r="B4624" s="80" t="s">
        <v>1517</v>
      </c>
      <c r="C4624" s="88" t="s">
        <v>679</v>
      </c>
    </row>
    <row r="4625" spans="1:3" ht="15">
      <c r="A4625" s="81" t="s">
        <v>294</v>
      </c>
      <c r="B4625" s="80" t="s">
        <v>1571</v>
      </c>
      <c r="C4625" s="88" t="s">
        <v>679</v>
      </c>
    </row>
    <row r="4626" spans="1:3" ht="15">
      <c r="A4626" s="81" t="s">
        <v>294</v>
      </c>
      <c r="B4626" s="80" t="s">
        <v>1518</v>
      </c>
      <c r="C4626" s="88" t="s">
        <v>679</v>
      </c>
    </row>
    <row r="4627" spans="1:3" ht="15">
      <c r="A4627" s="81" t="s">
        <v>294</v>
      </c>
      <c r="B4627" s="80" t="s">
        <v>1519</v>
      </c>
      <c r="C4627" s="88" t="s">
        <v>679</v>
      </c>
    </row>
    <row r="4628" spans="1:3" ht="15">
      <c r="A4628" s="81" t="s">
        <v>294</v>
      </c>
      <c r="B4628" s="80" t="s">
        <v>1594</v>
      </c>
      <c r="C4628" s="88" t="s">
        <v>679</v>
      </c>
    </row>
    <row r="4629" spans="1:3" ht="15">
      <c r="A4629" s="81" t="s">
        <v>294</v>
      </c>
      <c r="B4629" s="80" t="s">
        <v>1573</v>
      </c>
      <c r="C4629" s="88" t="s">
        <v>679</v>
      </c>
    </row>
    <row r="4630" spans="1:3" ht="15">
      <c r="A4630" s="81" t="s">
        <v>294</v>
      </c>
      <c r="B4630" s="80" t="s">
        <v>1595</v>
      </c>
      <c r="C4630" s="88" t="s">
        <v>679</v>
      </c>
    </row>
    <row r="4631" spans="1:3" ht="15">
      <c r="A4631" s="81" t="s">
        <v>294</v>
      </c>
      <c r="B4631" s="80" t="s">
        <v>1596</v>
      </c>
      <c r="C4631" s="88" t="s">
        <v>679</v>
      </c>
    </row>
    <row r="4632" spans="1:3" ht="15">
      <c r="A4632" s="81" t="s">
        <v>294</v>
      </c>
      <c r="B4632" s="80" t="s">
        <v>1577</v>
      </c>
      <c r="C4632" s="88" t="s">
        <v>679</v>
      </c>
    </row>
    <row r="4633" spans="1:3" ht="15">
      <c r="A4633" s="81" t="s">
        <v>294</v>
      </c>
      <c r="B4633" s="80" t="s">
        <v>1597</v>
      </c>
      <c r="C4633" s="88" t="s">
        <v>679</v>
      </c>
    </row>
    <row r="4634" spans="1:3" ht="15">
      <c r="A4634" s="81" t="s">
        <v>294</v>
      </c>
      <c r="B4634" s="80" t="s">
        <v>1523</v>
      </c>
      <c r="C4634" s="88" t="s">
        <v>679</v>
      </c>
    </row>
    <row r="4635" spans="1:3" ht="15">
      <c r="A4635" s="81" t="s">
        <v>294</v>
      </c>
      <c r="B4635" s="80" t="s">
        <v>1524</v>
      </c>
      <c r="C4635" s="88" t="s">
        <v>679</v>
      </c>
    </row>
    <row r="4636" spans="1:3" ht="15">
      <c r="A4636" s="81" t="s">
        <v>294</v>
      </c>
      <c r="B4636" s="80" t="s">
        <v>1598</v>
      </c>
      <c r="C4636" s="88" t="s">
        <v>679</v>
      </c>
    </row>
    <row r="4637" spans="1:3" ht="15">
      <c r="A4637" s="81" t="s">
        <v>294</v>
      </c>
      <c r="B4637" s="80" t="s">
        <v>1525</v>
      </c>
      <c r="C4637" s="88" t="s">
        <v>679</v>
      </c>
    </row>
    <row r="4638" spans="1:3" ht="15">
      <c r="A4638" s="81" t="s">
        <v>294</v>
      </c>
      <c r="B4638" s="80" t="s">
        <v>1526</v>
      </c>
      <c r="C4638" s="88" t="s">
        <v>679</v>
      </c>
    </row>
    <row r="4639" spans="1:3" ht="15">
      <c r="A4639" s="81" t="s">
        <v>294</v>
      </c>
      <c r="B4639" s="80" t="s">
        <v>1527</v>
      </c>
      <c r="C4639" s="88" t="s">
        <v>679</v>
      </c>
    </row>
    <row r="4640" spans="1:3" ht="15">
      <c r="A4640" s="81" t="s">
        <v>294</v>
      </c>
      <c r="B4640" s="80" t="s">
        <v>1599</v>
      </c>
      <c r="C4640" s="88" t="s">
        <v>679</v>
      </c>
    </row>
    <row r="4641" spans="1:3" ht="15">
      <c r="A4641" s="81" t="s">
        <v>294</v>
      </c>
      <c r="B4641" s="80" t="s">
        <v>1600</v>
      </c>
      <c r="C4641" s="88" t="s">
        <v>679</v>
      </c>
    </row>
    <row r="4642" spans="1:3" ht="15">
      <c r="A4642" s="81" t="s">
        <v>294</v>
      </c>
      <c r="B4642" s="80" t="s">
        <v>1601</v>
      </c>
      <c r="C4642" s="88" t="s">
        <v>679</v>
      </c>
    </row>
    <row r="4643" spans="1:3" ht="15">
      <c r="A4643" s="81" t="s">
        <v>294</v>
      </c>
      <c r="B4643" s="80" t="s">
        <v>1575</v>
      </c>
      <c r="C4643" s="88" t="s">
        <v>679</v>
      </c>
    </row>
    <row r="4644" spans="1:3" ht="15">
      <c r="A4644" s="81" t="s">
        <v>294</v>
      </c>
      <c r="B4644" s="80" t="s">
        <v>1602</v>
      </c>
      <c r="C4644" s="88" t="s">
        <v>679</v>
      </c>
    </row>
    <row r="4645" spans="1:3" ht="15">
      <c r="A4645" s="81" t="s">
        <v>294</v>
      </c>
      <c r="B4645" s="80" t="s">
        <v>1572</v>
      </c>
      <c r="C4645" s="88" t="s">
        <v>679</v>
      </c>
    </row>
    <row r="4646" spans="1:3" ht="15">
      <c r="A4646" s="81" t="s">
        <v>294</v>
      </c>
      <c r="B4646" s="80">
        <v>21</v>
      </c>
      <c r="C4646" s="88" t="s">
        <v>679</v>
      </c>
    </row>
    <row r="4647" spans="1:3" ht="15">
      <c r="A4647" s="81" t="s">
        <v>294</v>
      </c>
      <c r="B4647" s="80" t="s">
        <v>1582</v>
      </c>
      <c r="C4647" s="88" t="s">
        <v>679</v>
      </c>
    </row>
    <row r="4648" spans="1:3" ht="15">
      <c r="A4648" s="81" t="s">
        <v>294</v>
      </c>
      <c r="B4648" s="80" t="s">
        <v>1532</v>
      </c>
      <c r="C4648" s="88" t="s">
        <v>679</v>
      </c>
    </row>
    <row r="4649" spans="1:3" ht="15">
      <c r="A4649" s="81" t="s">
        <v>294</v>
      </c>
      <c r="B4649" s="80" t="s">
        <v>1603</v>
      </c>
      <c r="C4649" s="88" t="s">
        <v>679</v>
      </c>
    </row>
    <row r="4650" spans="1:3" ht="15">
      <c r="A4650" s="81" t="s">
        <v>294</v>
      </c>
      <c r="B4650" s="80" t="s">
        <v>1533</v>
      </c>
      <c r="C4650" s="88" t="s">
        <v>679</v>
      </c>
    </row>
    <row r="4651" spans="1:3" ht="15">
      <c r="A4651" s="81" t="s">
        <v>294</v>
      </c>
      <c r="B4651" s="80" t="s">
        <v>1534</v>
      </c>
      <c r="C4651" s="88" t="s">
        <v>679</v>
      </c>
    </row>
    <row r="4652" spans="1:3" ht="15">
      <c r="A4652" s="81" t="s">
        <v>294</v>
      </c>
      <c r="B4652" s="80" t="s">
        <v>1604</v>
      </c>
      <c r="C4652" s="88" t="s">
        <v>679</v>
      </c>
    </row>
    <row r="4653" spans="1:3" ht="15">
      <c r="A4653" s="81" t="s">
        <v>294</v>
      </c>
      <c r="B4653" s="80" t="s">
        <v>1589</v>
      </c>
      <c r="C4653" s="88" t="s">
        <v>679</v>
      </c>
    </row>
    <row r="4654" spans="1:3" ht="15">
      <c r="A4654" s="81" t="s">
        <v>294</v>
      </c>
      <c r="B4654" s="80" t="s">
        <v>1605</v>
      </c>
      <c r="C4654" s="88" t="s">
        <v>679</v>
      </c>
    </row>
    <row r="4655" spans="1:3" ht="15">
      <c r="A4655" s="81" t="s">
        <v>294</v>
      </c>
      <c r="B4655" s="80" t="s">
        <v>1536</v>
      </c>
      <c r="C4655" s="88" t="s">
        <v>679</v>
      </c>
    </row>
    <row r="4656" spans="1:3" ht="15">
      <c r="A4656" s="81" t="s">
        <v>294</v>
      </c>
      <c r="B4656" s="80" t="s">
        <v>1537</v>
      </c>
      <c r="C4656" s="88" t="s">
        <v>679</v>
      </c>
    </row>
    <row r="4657" spans="1:3" ht="15">
      <c r="A4657" s="81" t="s">
        <v>293</v>
      </c>
      <c r="B4657" s="80" t="s">
        <v>1591</v>
      </c>
      <c r="C4657" s="88" t="s">
        <v>678</v>
      </c>
    </row>
    <row r="4658" spans="1:3" ht="15">
      <c r="A4658" s="81" t="s">
        <v>293</v>
      </c>
      <c r="B4658" s="80" t="s">
        <v>1516</v>
      </c>
      <c r="C4658" s="88" t="s">
        <v>678</v>
      </c>
    </row>
    <row r="4659" spans="1:3" ht="15">
      <c r="A4659" s="81" t="s">
        <v>293</v>
      </c>
      <c r="B4659" s="80" t="s">
        <v>1592</v>
      </c>
      <c r="C4659" s="88" t="s">
        <v>678</v>
      </c>
    </row>
    <row r="4660" spans="1:3" ht="15">
      <c r="A4660" s="81" t="s">
        <v>293</v>
      </c>
      <c r="B4660" s="80" t="s">
        <v>1593</v>
      </c>
      <c r="C4660" s="88" t="s">
        <v>678</v>
      </c>
    </row>
    <row r="4661" spans="1:3" ht="15">
      <c r="A4661" s="81" t="s">
        <v>293</v>
      </c>
      <c r="B4661" s="80" t="s">
        <v>1491</v>
      </c>
      <c r="C4661" s="88" t="s">
        <v>678</v>
      </c>
    </row>
    <row r="4662" spans="1:3" ht="15">
      <c r="A4662" s="81" t="s">
        <v>293</v>
      </c>
      <c r="B4662" s="80" t="s">
        <v>1588</v>
      </c>
      <c r="C4662" s="88" t="s">
        <v>678</v>
      </c>
    </row>
    <row r="4663" spans="1:3" ht="15">
      <c r="A4663" s="81" t="s">
        <v>293</v>
      </c>
      <c r="B4663" s="80" t="s">
        <v>1517</v>
      </c>
      <c r="C4663" s="88" t="s">
        <v>678</v>
      </c>
    </row>
    <row r="4664" spans="1:3" ht="15">
      <c r="A4664" s="81" t="s">
        <v>293</v>
      </c>
      <c r="B4664" s="80" t="s">
        <v>1571</v>
      </c>
      <c r="C4664" s="88" t="s">
        <v>678</v>
      </c>
    </row>
    <row r="4665" spans="1:3" ht="15">
      <c r="A4665" s="81" t="s">
        <v>293</v>
      </c>
      <c r="B4665" s="80" t="s">
        <v>1518</v>
      </c>
      <c r="C4665" s="88" t="s">
        <v>678</v>
      </c>
    </row>
    <row r="4666" spans="1:3" ht="15">
      <c r="A4666" s="81" t="s">
        <v>293</v>
      </c>
      <c r="B4666" s="80" t="s">
        <v>1519</v>
      </c>
      <c r="C4666" s="88" t="s">
        <v>678</v>
      </c>
    </row>
    <row r="4667" spans="1:3" ht="15">
      <c r="A4667" s="81" t="s">
        <v>293</v>
      </c>
      <c r="B4667" s="80" t="s">
        <v>1594</v>
      </c>
      <c r="C4667" s="88" t="s">
        <v>678</v>
      </c>
    </row>
    <row r="4668" spans="1:3" ht="15">
      <c r="A4668" s="81" t="s">
        <v>293</v>
      </c>
      <c r="B4668" s="80" t="s">
        <v>1573</v>
      </c>
      <c r="C4668" s="88" t="s">
        <v>678</v>
      </c>
    </row>
    <row r="4669" spans="1:3" ht="15">
      <c r="A4669" s="81" t="s">
        <v>293</v>
      </c>
      <c r="B4669" s="80" t="s">
        <v>1595</v>
      </c>
      <c r="C4669" s="88" t="s">
        <v>678</v>
      </c>
    </row>
    <row r="4670" spans="1:3" ht="15">
      <c r="A4670" s="81" t="s">
        <v>293</v>
      </c>
      <c r="B4670" s="80" t="s">
        <v>1596</v>
      </c>
      <c r="C4670" s="88" t="s">
        <v>678</v>
      </c>
    </row>
    <row r="4671" spans="1:3" ht="15">
      <c r="A4671" s="81" t="s">
        <v>293</v>
      </c>
      <c r="B4671" s="80" t="s">
        <v>1577</v>
      </c>
      <c r="C4671" s="88" t="s">
        <v>678</v>
      </c>
    </row>
    <row r="4672" spans="1:3" ht="15">
      <c r="A4672" s="81" t="s">
        <v>293</v>
      </c>
      <c r="B4672" s="80" t="s">
        <v>1597</v>
      </c>
      <c r="C4672" s="88" t="s">
        <v>678</v>
      </c>
    </row>
    <row r="4673" spans="1:3" ht="15">
      <c r="A4673" s="81" t="s">
        <v>293</v>
      </c>
      <c r="B4673" s="80" t="s">
        <v>1523</v>
      </c>
      <c r="C4673" s="88" t="s">
        <v>678</v>
      </c>
    </row>
    <row r="4674" spans="1:3" ht="15">
      <c r="A4674" s="81" t="s">
        <v>293</v>
      </c>
      <c r="B4674" s="80" t="s">
        <v>1524</v>
      </c>
      <c r="C4674" s="88" t="s">
        <v>678</v>
      </c>
    </row>
    <row r="4675" spans="1:3" ht="15">
      <c r="A4675" s="81" t="s">
        <v>293</v>
      </c>
      <c r="B4675" s="80" t="s">
        <v>1598</v>
      </c>
      <c r="C4675" s="88" t="s">
        <v>678</v>
      </c>
    </row>
    <row r="4676" spans="1:3" ht="15">
      <c r="A4676" s="81" t="s">
        <v>293</v>
      </c>
      <c r="B4676" s="80" t="s">
        <v>1525</v>
      </c>
      <c r="C4676" s="88" t="s">
        <v>678</v>
      </c>
    </row>
    <row r="4677" spans="1:3" ht="15">
      <c r="A4677" s="81" t="s">
        <v>293</v>
      </c>
      <c r="B4677" s="80" t="s">
        <v>1526</v>
      </c>
      <c r="C4677" s="88" t="s">
        <v>678</v>
      </c>
    </row>
    <row r="4678" spans="1:3" ht="15">
      <c r="A4678" s="81" t="s">
        <v>293</v>
      </c>
      <c r="B4678" s="80" t="s">
        <v>1527</v>
      </c>
      <c r="C4678" s="88" t="s">
        <v>678</v>
      </c>
    </row>
    <row r="4679" spans="1:3" ht="15">
      <c r="A4679" s="81" t="s">
        <v>293</v>
      </c>
      <c r="B4679" s="80" t="s">
        <v>1599</v>
      </c>
      <c r="C4679" s="88" t="s">
        <v>678</v>
      </c>
    </row>
    <row r="4680" spans="1:3" ht="15">
      <c r="A4680" s="81" t="s">
        <v>293</v>
      </c>
      <c r="B4680" s="80" t="s">
        <v>1600</v>
      </c>
      <c r="C4680" s="88" t="s">
        <v>678</v>
      </c>
    </row>
    <row r="4681" spans="1:3" ht="15">
      <c r="A4681" s="81" t="s">
        <v>293</v>
      </c>
      <c r="B4681" s="80" t="s">
        <v>1601</v>
      </c>
      <c r="C4681" s="88" t="s">
        <v>678</v>
      </c>
    </row>
    <row r="4682" spans="1:3" ht="15">
      <c r="A4682" s="81" t="s">
        <v>293</v>
      </c>
      <c r="B4682" s="80" t="s">
        <v>1575</v>
      </c>
      <c r="C4682" s="88" t="s">
        <v>678</v>
      </c>
    </row>
    <row r="4683" spans="1:3" ht="15">
      <c r="A4683" s="81" t="s">
        <v>293</v>
      </c>
      <c r="B4683" s="80" t="s">
        <v>1602</v>
      </c>
      <c r="C4683" s="88" t="s">
        <v>678</v>
      </c>
    </row>
    <row r="4684" spans="1:3" ht="15">
      <c r="A4684" s="81" t="s">
        <v>293</v>
      </c>
      <c r="B4684" s="80" t="s">
        <v>1572</v>
      </c>
      <c r="C4684" s="88" t="s">
        <v>678</v>
      </c>
    </row>
    <row r="4685" spans="1:3" ht="15">
      <c r="A4685" s="81" t="s">
        <v>293</v>
      </c>
      <c r="B4685" s="80">
        <v>21</v>
      </c>
      <c r="C4685" s="88" t="s">
        <v>678</v>
      </c>
    </row>
    <row r="4686" spans="1:3" ht="15">
      <c r="A4686" s="81" t="s">
        <v>293</v>
      </c>
      <c r="B4686" s="80" t="s">
        <v>1582</v>
      </c>
      <c r="C4686" s="88" t="s">
        <v>678</v>
      </c>
    </row>
    <row r="4687" spans="1:3" ht="15">
      <c r="A4687" s="81" t="s">
        <v>293</v>
      </c>
      <c r="B4687" s="80" t="s">
        <v>1532</v>
      </c>
      <c r="C4687" s="88" t="s">
        <v>678</v>
      </c>
    </row>
    <row r="4688" spans="1:3" ht="15">
      <c r="A4688" s="81" t="s">
        <v>293</v>
      </c>
      <c r="B4688" s="80" t="s">
        <v>1603</v>
      </c>
      <c r="C4688" s="88" t="s">
        <v>678</v>
      </c>
    </row>
    <row r="4689" spans="1:3" ht="15">
      <c r="A4689" s="81" t="s">
        <v>293</v>
      </c>
      <c r="B4689" s="80" t="s">
        <v>1533</v>
      </c>
      <c r="C4689" s="88" t="s">
        <v>678</v>
      </c>
    </row>
    <row r="4690" spans="1:3" ht="15">
      <c r="A4690" s="81" t="s">
        <v>293</v>
      </c>
      <c r="B4690" s="80" t="s">
        <v>1534</v>
      </c>
      <c r="C4690" s="88" t="s">
        <v>678</v>
      </c>
    </row>
    <row r="4691" spans="1:3" ht="15">
      <c r="A4691" s="81" t="s">
        <v>293</v>
      </c>
      <c r="B4691" s="80" t="s">
        <v>1604</v>
      </c>
      <c r="C4691" s="88" t="s">
        <v>678</v>
      </c>
    </row>
    <row r="4692" spans="1:3" ht="15">
      <c r="A4692" s="81" t="s">
        <v>293</v>
      </c>
      <c r="B4692" s="80" t="s">
        <v>1589</v>
      </c>
      <c r="C4692" s="88" t="s">
        <v>678</v>
      </c>
    </row>
    <row r="4693" spans="1:3" ht="15">
      <c r="A4693" s="81" t="s">
        <v>293</v>
      </c>
      <c r="B4693" s="80" t="s">
        <v>1605</v>
      </c>
      <c r="C4693" s="88" t="s">
        <v>678</v>
      </c>
    </row>
    <row r="4694" spans="1:3" ht="15">
      <c r="A4694" s="81" t="s">
        <v>293</v>
      </c>
      <c r="B4694" s="80" t="s">
        <v>1536</v>
      </c>
      <c r="C4694" s="88" t="s">
        <v>678</v>
      </c>
    </row>
    <row r="4695" spans="1:3" ht="15">
      <c r="A4695" s="81" t="s">
        <v>293</v>
      </c>
      <c r="B4695" s="80" t="s">
        <v>1537</v>
      </c>
      <c r="C4695" s="88" t="s">
        <v>678</v>
      </c>
    </row>
    <row r="4696" spans="1:3" ht="15">
      <c r="A4696" s="81" t="s">
        <v>292</v>
      </c>
      <c r="B4696" s="80" t="s">
        <v>1591</v>
      </c>
      <c r="C4696" s="88" t="s">
        <v>677</v>
      </c>
    </row>
    <row r="4697" spans="1:3" ht="15">
      <c r="A4697" s="81" t="s">
        <v>292</v>
      </c>
      <c r="B4697" s="80" t="s">
        <v>1516</v>
      </c>
      <c r="C4697" s="88" t="s">
        <v>677</v>
      </c>
    </row>
    <row r="4698" spans="1:3" ht="15">
      <c r="A4698" s="81" t="s">
        <v>292</v>
      </c>
      <c r="B4698" s="80" t="s">
        <v>1592</v>
      </c>
      <c r="C4698" s="88" t="s">
        <v>677</v>
      </c>
    </row>
    <row r="4699" spans="1:3" ht="15">
      <c r="A4699" s="81" t="s">
        <v>292</v>
      </c>
      <c r="B4699" s="80" t="s">
        <v>1593</v>
      </c>
      <c r="C4699" s="88" t="s">
        <v>677</v>
      </c>
    </row>
    <row r="4700" spans="1:3" ht="15">
      <c r="A4700" s="81" t="s">
        <v>292</v>
      </c>
      <c r="B4700" s="80" t="s">
        <v>1491</v>
      </c>
      <c r="C4700" s="88" t="s">
        <v>677</v>
      </c>
    </row>
    <row r="4701" spans="1:3" ht="15">
      <c r="A4701" s="81" t="s">
        <v>292</v>
      </c>
      <c r="B4701" s="80" t="s">
        <v>1588</v>
      </c>
      <c r="C4701" s="88" t="s">
        <v>677</v>
      </c>
    </row>
    <row r="4702" spans="1:3" ht="15">
      <c r="A4702" s="81" t="s">
        <v>292</v>
      </c>
      <c r="B4702" s="80" t="s">
        <v>1517</v>
      </c>
      <c r="C4702" s="88" t="s">
        <v>677</v>
      </c>
    </row>
    <row r="4703" spans="1:3" ht="15">
      <c r="A4703" s="81" t="s">
        <v>292</v>
      </c>
      <c r="B4703" s="80" t="s">
        <v>1571</v>
      </c>
      <c r="C4703" s="88" t="s">
        <v>677</v>
      </c>
    </row>
    <row r="4704" spans="1:3" ht="15">
      <c r="A4704" s="81" t="s">
        <v>292</v>
      </c>
      <c r="B4704" s="80" t="s">
        <v>1518</v>
      </c>
      <c r="C4704" s="88" t="s">
        <v>677</v>
      </c>
    </row>
    <row r="4705" spans="1:3" ht="15">
      <c r="A4705" s="81" t="s">
        <v>292</v>
      </c>
      <c r="B4705" s="80" t="s">
        <v>1519</v>
      </c>
      <c r="C4705" s="88" t="s">
        <v>677</v>
      </c>
    </row>
    <row r="4706" spans="1:3" ht="15">
      <c r="A4706" s="81" t="s">
        <v>292</v>
      </c>
      <c r="B4706" s="80" t="s">
        <v>1594</v>
      </c>
      <c r="C4706" s="88" t="s">
        <v>677</v>
      </c>
    </row>
    <row r="4707" spans="1:3" ht="15">
      <c r="A4707" s="81" t="s">
        <v>292</v>
      </c>
      <c r="B4707" s="80" t="s">
        <v>1573</v>
      </c>
      <c r="C4707" s="88" t="s">
        <v>677</v>
      </c>
    </row>
    <row r="4708" spans="1:3" ht="15">
      <c r="A4708" s="81" t="s">
        <v>292</v>
      </c>
      <c r="B4708" s="80" t="s">
        <v>1595</v>
      </c>
      <c r="C4708" s="88" t="s">
        <v>677</v>
      </c>
    </row>
    <row r="4709" spans="1:3" ht="15">
      <c r="A4709" s="81" t="s">
        <v>292</v>
      </c>
      <c r="B4709" s="80" t="s">
        <v>1596</v>
      </c>
      <c r="C4709" s="88" t="s">
        <v>677</v>
      </c>
    </row>
    <row r="4710" spans="1:3" ht="15">
      <c r="A4710" s="81" t="s">
        <v>292</v>
      </c>
      <c r="B4710" s="80" t="s">
        <v>1577</v>
      </c>
      <c r="C4710" s="88" t="s">
        <v>677</v>
      </c>
    </row>
    <row r="4711" spans="1:3" ht="15">
      <c r="A4711" s="81" t="s">
        <v>292</v>
      </c>
      <c r="B4711" s="80" t="s">
        <v>1597</v>
      </c>
      <c r="C4711" s="88" t="s">
        <v>677</v>
      </c>
    </row>
    <row r="4712" spans="1:3" ht="15">
      <c r="A4712" s="81" t="s">
        <v>292</v>
      </c>
      <c r="B4712" s="80" t="s">
        <v>1523</v>
      </c>
      <c r="C4712" s="88" t="s">
        <v>677</v>
      </c>
    </row>
    <row r="4713" spans="1:3" ht="15">
      <c r="A4713" s="81" t="s">
        <v>292</v>
      </c>
      <c r="B4713" s="80" t="s">
        <v>1524</v>
      </c>
      <c r="C4713" s="88" t="s">
        <v>677</v>
      </c>
    </row>
    <row r="4714" spans="1:3" ht="15">
      <c r="A4714" s="81" t="s">
        <v>292</v>
      </c>
      <c r="B4714" s="80" t="s">
        <v>1598</v>
      </c>
      <c r="C4714" s="88" t="s">
        <v>677</v>
      </c>
    </row>
    <row r="4715" spans="1:3" ht="15">
      <c r="A4715" s="81" t="s">
        <v>292</v>
      </c>
      <c r="B4715" s="80" t="s">
        <v>1525</v>
      </c>
      <c r="C4715" s="88" t="s">
        <v>677</v>
      </c>
    </row>
    <row r="4716" spans="1:3" ht="15">
      <c r="A4716" s="81" t="s">
        <v>292</v>
      </c>
      <c r="B4716" s="80" t="s">
        <v>1526</v>
      </c>
      <c r="C4716" s="88" t="s">
        <v>677</v>
      </c>
    </row>
    <row r="4717" spans="1:3" ht="15">
      <c r="A4717" s="81" t="s">
        <v>292</v>
      </c>
      <c r="B4717" s="80" t="s">
        <v>1527</v>
      </c>
      <c r="C4717" s="88" t="s">
        <v>677</v>
      </c>
    </row>
    <row r="4718" spans="1:3" ht="15">
      <c r="A4718" s="81" t="s">
        <v>292</v>
      </c>
      <c r="B4718" s="80" t="s">
        <v>1599</v>
      </c>
      <c r="C4718" s="88" t="s">
        <v>677</v>
      </c>
    </row>
    <row r="4719" spans="1:3" ht="15">
      <c r="A4719" s="81" t="s">
        <v>292</v>
      </c>
      <c r="B4719" s="80" t="s">
        <v>1600</v>
      </c>
      <c r="C4719" s="88" t="s">
        <v>677</v>
      </c>
    </row>
    <row r="4720" spans="1:3" ht="15">
      <c r="A4720" s="81" t="s">
        <v>292</v>
      </c>
      <c r="B4720" s="80" t="s">
        <v>1601</v>
      </c>
      <c r="C4720" s="88" t="s">
        <v>677</v>
      </c>
    </row>
    <row r="4721" spans="1:3" ht="15">
      <c r="A4721" s="81" t="s">
        <v>292</v>
      </c>
      <c r="B4721" s="80" t="s">
        <v>1575</v>
      </c>
      <c r="C4721" s="88" t="s">
        <v>677</v>
      </c>
    </row>
    <row r="4722" spans="1:3" ht="15">
      <c r="A4722" s="81" t="s">
        <v>292</v>
      </c>
      <c r="B4722" s="80" t="s">
        <v>1602</v>
      </c>
      <c r="C4722" s="88" t="s">
        <v>677</v>
      </c>
    </row>
    <row r="4723" spans="1:3" ht="15">
      <c r="A4723" s="81" t="s">
        <v>292</v>
      </c>
      <c r="B4723" s="80" t="s">
        <v>1572</v>
      </c>
      <c r="C4723" s="88" t="s">
        <v>677</v>
      </c>
    </row>
    <row r="4724" spans="1:3" ht="15">
      <c r="A4724" s="81" t="s">
        <v>292</v>
      </c>
      <c r="B4724" s="80">
        <v>21</v>
      </c>
      <c r="C4724" s="88" t="s">
        <v>677</v>
      </c>
    </row>
    <row r="4725" spans="1:3" ht="15">
      <c r="A4725" s="81" t="s">
        <v>292</v>
      </c>
      <c r="B4725" s="80" t="s">
        <v>1582</v>
      </c>
      <c r="C4725" s="88" t="s">
        <v>677</v>
      </c>
    </row>
    <row r="4726" spans="1:3" ht="15">
      <c r="A4726" s="81" t="s">
        <v>292</v>
      </c>
      <c r="B4726" s="80" t="s">
        <v>1532</v>
      </c>
      <c r="C4726" s="88" t="s">
        <v>677</v>
      </c>
    </row>
    <row r="4727" spans="1:3" ht="15">
      <c r="A4727" s="81" t="s">
        <v>292</v>
      </c>
      <c r="B4727" s="80" t="s">
        <v>1603</v>
      </c>
      <c r="C4727" s="88" t="s">
        <v>677</v>
      </c>
    </row>
    <row r="4728" spans="1:3" ht="15">
      <c r="A4728" s="81" t="s">
        <v>292</v>
      </c>
      <c r="B4728" s="80" t="s">
        <v>1533</v>
      </c>
      <c r="C4728" s="88" t="s">
        <v>677</v>
      </c>
    </row>
    <row r="4729" spans="1:3" ht="15">
      <c r="A4729" s="81" t="s">
        <v>292</v>
      </c>
      <c r="B4729" s="80" t="s">
        <v>1534</v>
      </c>
      <c r="C4729" s="88" t="s">
        <v>677</v>
      </c>
    </row>
    <row r="4730" spans="1:3" ht="15">
      <c r="A4730" s="81" t="s">
        <v>292</v>
      </c>
      <c r="B4730" s="80" t="s">
        <v>1604</v>
      </c>
      <c r="C4730" s="88" t="s">
        <v>677</v>
      </c>
    </row>
    <row r="4731" spans="1:3" ht="15">
      <c r="A4731" s="81" t="s">
        <v>292</v>
      </c>
      <c r="B4731" s="80" t="s">
        <v>1589</v>
      </c>
      <c r="C4731" s="88" t="s">
        <v>677</v>
      </c>
    </row>
    <row r="4732" spans="1:3" ht="15">
      <c r="A4732" s="81" t="s">
        <v>292</v>
      </c>
      <c r="B4732" s="80" t="s">
        <v>1605</v>
      </c>
      <c r="C4732" s="88" t="s">
        <v>677</v>
      </c>
    </row>
    <row r="4733" spans="1:3" ht="15">
      <c r="A4733" s="81" t="s">
        <v>292</v>
      </c>
      <c r="B4733" s="80" t="s">
        <v>1536</v>
      </c>
      <c r="C4733" s="88" t="s">
        <v>677</v>
      </c>
    </row>
    <row r="4734" spans="1:3" ht="15">
      <c r="A4734" s="81" t="s">
        <v>292</v>
      </c>
      <c r="B4734" s="80" t="s">
        <v>1537</v>
      </c>
      <c r="C4734" s="88" t="s">
        <v>677</v>
      </c>
    </row>
    <row r="4735" spans="1:3" ht="15">
      <c r="A4735" s="81" t="s">
        <v>291</v>
      </c>
      <c r="B4735" s="80" t="s">
        <v>1591</v>
      </c>
      <c r="C4735" s="88" t="s">
        <v>676</v>
      </c>
    </row>
    <row r="4736" spans="1:3" ht="15">
      <c r="A4736" s="81" t="s">
        <v>291</v>
      </c>
      <c r="B4736" s="80" t="s">
        <v>1516</v>
      </c>
      <c r="C4736" s="88" t="s">
        <v>676</v>
      </c>
    </row>
    <row r="4737" spans="1:3" ht="15">
      <c r="A4737" s="81" t="s">
        <v>291</v>
      </c>
      <c r="B4737" s="80" t="s">
        <v>1592</v>
      </c>
      <c r="C4737" s="88" t="s">
        <v>676</v>
      </c>
    </row>
    <row r="4738" spans="1:3" ht="15">
      <c r="A4738" s="81" t="s">
        <v>291</v>
      </c>
      <c r="B4738" s="80" t="s">
        <v>1593</v>
      </c>
      <c r="C4738" s="88" t="s">
        <v>676</v>
      </c>
    </row>
    <row r="4739" spans="1:3" ht="15">
      <c r="A4739" s="81" t="s">
        <v>291</v>
      </c>
      <c r="B4739" s="80" t="s">
        <v>1491</v>
      </c>
      <c r="C4739" s="88" t="s">
        <v>676</v>
      </c>
    </row>
    <row r="4740" spans="1:3" ht="15">
      <c r="A4740" s="81" t="s">
        <v>291</v>
      </c>
      <c r="B4740" s="80" t="s">
        <v>1588</v>
      </c>
      <c r="C4740" s="88" t="s">
        <v>676</v>
      </c>
    </row>
    <row r="4741" spans="1:3" ht="15">
      <c r="A4741" s="81" t="s">
        <v>291</v>
      </c>
      <c r="B4741" s="80" t="s">
        <v>1517</v>
      </c>
      <c r="C4741" s="88" t="s">
        <v>676</v>
      </c>
    </row>
    <row r="4742" spans="1:3" ht="15">
      <c r="A4742" s="81" t="s">
        <v>291</v>
      </c>
      <c r="B4742" s="80" t="s">
        <v>1571</v>
      </c>
      <c r="C4742" s="88" t="s">
        <v>676</v>
      </c>
    </row>
    <row r="4743" spans="1:3" ht="15">
      <c r="A4743" s="81" t="s">
        <v>291</v>
      </c>
      <c r="B4743" s="80" t="s">
        <v>1518</v>
      </c>
      <c r="C4743" s="88" t="s">
        <v>676</v>
      </c>
    </row>
    <row r="4744" spans="1:3" ht="15">
      <c r="A4744" s="81" t="s">
        <v>291</v>
      </c>
      <c r="B4744" s="80" t="s">
        <v>1519</v>
      </c>
      <c r="C4744" s="88" t="s">
        <v>676</v>
      </c>
    </row>
    <row r="4745" spans="1:3" ht="15">
      <c r="A4745" s="81" t="s">
        <v>291</v>
      </c>
      <c r="B4745" s="80" t="s">
        <v>1594</v>
      </c>
      <c r="C4745" s="88" t="s">
        <v>676</v>
      </c>
    </row>
    <row r="4746" spans="1:3" ht="15">
      <c r="A4746" s="81" t="s">
        <v>291</v>
      </c>
      <c r="B4746" s="80" t="s">
        <v>1573</v>
      </c>
      <c r="C4746" s="88" t="s">
        <v>676</v>
      </c>
    </row>
    <row r="4747" spans="1:3" ht="15">
      <c r="A4747" s="81" t="s">
        <v>291</v>
      </c>
      <c r="B4747" s="80" t="s">
        <v>1595</v>
      </c>
      <c r="C4747" s="88" t="s">
        <v>676</v>
      </c>
    </row>
    <row r="4748" spans="1:3" ht="15">
      <c r="A4748" s="81" t="s">
        <v>291</v>
      </c>
      <c r="B4748" s="80" t="s">
        <v>1596</v>
      </c>
      <c r="C4748" s="88" t="s">
        <v>676</v>
      </c>
    </row>
    <row r="4749" spans="1:3" ht="15">
      <c r="A4749" s="81" t="s">
        <v>291</v>
      </c>
      <c r="B4749" s="80" t="s">
        <v>1577</v>
      </c>
      <c r="C4749" s="88" t="s">
        <v>676</v>
      </c>
    </row>
    <row r="4750" spans="1:3" ht="15">
      <c r="A4750" s="81" t="s">
        <v>291</v>
      </c>
      <c r="B4750" s="80" t="s">
        <v>1597</v>
      </c>
      <c r="C4750" s="88" t="s">
        <v>676</v>
      </c>
    </row>
    <row r="4751" spans="1:3" ht="15">
      <c r="A4751" s="81" t="s">
        <v>291</v>
      </c>
      <c r="B4751" s="80" t="s">
        <v>1523</v>
      </c>
      <c r="C4751" s="88" t="s">
        <v>676</v>
      </c>
    </row>
    <row r="4752" spans="1:3" ht="15">
      <c r="A4752" s="81" t="s">
        <v>291</v>
      </c>
      <c r="B4752" s="80" t="s">
        <v>1524</v>
      </c>
      <c r="C4752" s="88" t="s">
        <v>676</v>
      </c>
    </row>
    <row r="4753" spans="1:3" ht="15">
      <c r="A4753" s="81" t="s">
        <v>291</v>
      </c>
      <c r="B4753" s="80" t="s">
        <v>1598</v>
      </c>
      <c r="C4753" s="88" t="s">
        <v>676</v>
      </c>
    </row>
    <row r="4754" spans="1:3" ht="15">
      <c r="A4754" s="81" t="s">
        <v>291</v>
      </c>
      <c r="B4754" s="80" t="s">
        <v>1525</v>
      </c>
      <c r="C4754" s="88" t="s">
        <v>676</v>
      </c>
    </row>
    <row r="4755" spans="1:3" ht="15">
      <c r="A4755" s="81" t="s">
        <v>291</v>
      </c>
      <c r="B4755" s="80" t="s">
        <v>1526</v>
      </c>
      <c r="C4755" s="88" t="s">
        <v>676</v>
      </c>
    </row>
    <row r="4756" spans="1:3" ht="15">
      <c r="A4756" s="81" t="s">
        <v>291</v>
      </c>
      <c r="B4756" s="80" t="s">
        <v>1527</v>
      </c>
      <c r="C4756" s="88" t="s">
        <v>676</v>
      </c>
    </row>
    <row r="4757" spans="1:3" ht="15">
      <c r="A4757" s="81" t="s">
        <v>291</v>
      </c>
      <c r="B4757" s="80" t="s">
        <v>1599</v>
      </c>
      <c r="C4757" s="88" t="s">
        <v>676</v>
      </c>
    </row>
    <row r="4758" spans="1:3" ht="15">
      <c r="A4758" s="81" t="s">
        <v>291</v>
      </c>
      <c r="B4758" s="80" t="s">
        <v>1600</v>
      </c>
      <c r="C4758" s="88" t="s">
        <v>676</v>
      </c>
    </row>
    <row r="4759" spans="1:3" ht="15">
      <c r="A4759" s="81" t="s">
        <v>291</v>
      </c>
      <c r="B4759" s="80" t="s">
        <v>1601</v>
      </c>
      <c r="C4759" s="88" t="s">
        <v>676</v>
      </c>
    </row>
    <row r="4760" spans="1:3" ht="15">
      <c r="A4760" s="81" t="s">
        <v>291</v>
      </c>
      <c r="B4760" s="80" t="s">
        <v>1575</v>
      </c>
      <c r="C4760" s="88" t="s">
        <v>676</v>
      </c>
    </row>
    <row r="4761" spans="1:3" ht="15">
      <c r="A4761" s="81" t="s">
        <v>291</v>
      </c>
      <c r="B4761" s="80" t="s">
        <v>1602</v>
      </c>
      <c r="C4761" s="88" t="s">
        <v>676</v>
      </c>
    </row>
    <row r="4762" spans="1:3" ht="15">
      <c r="A4762" s="81" t="s">
        <v>291</v>
      </c>
      <c r="B4762" s="80" t="s">
        <v>1572</v>
      </c>
      <c r="C4762" s="88" t="s">
        <v>676</v>
      </c>
    </row>
    <row r="4763" spans="1:3" ht="15">
      <c r="A4763" s="81" t="s">
        <v>291</v>
      </c>
      <c r="B4763" s="80">
        <v>21</v>
      </c>
      <c r="C4763" s="88" t="s">
        <v>676</v>
      </c>
    </row>
    <row r="4764" spans="1:3" ht="15">
      <c r="A4764" s="81" t="s">
        <v>291</v>
      </c>
      <c r="B4764" s="80" t="s">
        <v>1582</v>
      </c>
      <c r="C4764" s="88" t="s">
        <v>676</v>
      </c>
    </row>
    <row r="4765" spans="1:3" ht="15">
      <c r="A4765" s="81" t="s">
        <v>291</v>
      </c>
      <c r="B4765" s="80" t="s">
        <v>1532</v>
      </c>
      <c r="C4765" s="88" t="s">
        <v>676</v>
      </c>
    </row>
    <row r="4766" spans="1:3" ht="15">
      <c r="A4766" s="81" t="s">
        <v>291</v>
      </c>
      <c r="B4766" s="80" t="s">
        <v>1603</v>
      </c>
      <c r="C4766" s="88" t="s">
        <v>676</v>
      </c>
    </row>
    <row r="4767" spans="1:3" ht="15">
      <c r="A4767" s="81" t="s">
        <v>291</v>
      </c>
      <c r="B4767" s="80" t="s">
        <v>1533</v>
      </c>
      <c r="C4767" s="88" t="s">
        <v>676</v>
      </c>
    </row>
    <row r="4768" spans="1:3" ht="15">
      <c r="A4768" s="81" t="s">
        <v>291</v>
      </c>
      <c r="B4768" s="80" t="s">
        <v>1534</v>
      </c>
      <c r="C4768" s="88" t="s">
        <v>676</v>
      </c>
    </row>
    <row r="4769" spans="1:3" ht="15">
      <c r="A4769" s="81" t="s">
        <v>291</v>
      </c>
      <c r="B4769" s="80" t="s">
        <v>1604</v>
      </c>
      <c r="C4769" s="88" t="s">
        <v>676</v>
      </c>
    </row>
    <row r="4770" spans="1:3" ht="15">
      <c r="A4770" s="81" t="s">
        <v>291</v>
      </c>
      <c r="B4770" s="80" t="s">
        <v>1589</v>
      </c>
      <c r="C4770" s="88" t="s">
        <v>676</v>
      </c>
    </row>
    <row r="4771" spans="1:3" ht="15">
      <c r="A4771" s="81" t="s">
        <v>291</v>
      </c>
      <c r="B4771" s="80" t="s">
        <v>1605</v>
      </c>
      <c r="C4771" s="88" t="s">
        <v>676</v>
      </c>
    </row>
    <row r="4772" spans="1:3" ht="15">
      <c r="A4772" s="81" t="s">
        <v>291</v>
      </c>
      <c r="B4772" s="80" t="s">
        <v>1536</v>
      </c>
      <c r="C4772" s="88" t="s">
        <v>676</v>
      </c>
    </row>
    <row r="4773" spans="1:3" ht="15">
      <c r="A4773" s="81" t="s">
        <v>291</v>
      </c>
      <c r="B4773" s="80" t="s">
        <v>1537</v>
      </c>
      <c r="C4773" s="88" t="s">
        <v>676</v>
      </c>
    </row>
    <row r="4774" spans="1:3" ht="15">
      <c r="A4774" s="81" t="s">
        <v>290</v>
      </c>
      <c r="B4774" s="80" t="s">
        <v>1591</v>
      </c>
      <c r="C4774" s="88" t="s">
        <v>675</v>
      </c>
    </row>
    <row r="4775" spans="1:3" ht="15">
      <c r="A4775" s="81" t="s">
        <v>290</v>
      </c>
      <c r="B4775" s="80" t="s">
        <v>1516</v>
      </c>
      <c r="C4775" s="88" t="s">
        <v>675</v>
      </c>
    </row>
    <row r="4776" spans="1:3" ht="15">
      <c r="A4776" s="81" t="s">
        <v>290</v>
      </c>
      <c r="B4776" s="80" t="s">
        <v>1592</v>
      </c>
      <c r="C4776" s="88" t="s">
        <v>675</v>
      </c>
    </row>
    <row r="4777" spans="1:3" ht="15">
      <c r="A4777" s="81" t="s">
        <v>290</v>
      </c>
      <c r="B4777" s="80" t="s">
        <v>1593</v>
      </c>
      <c r="C4777" s="88" t="s">
        <v>675</v>
      </c>
    </row>
    <row r="4778" spans="1:3" ht="15">
      <c r="A4778" s="81" t="s">
        <v>290</v>
      </c>
      <c r="B4778" s="80" t="s">
        <v>1491</v>
      </c>
      <c r="C4778" s="88" t="s">
        <v>675</v>
      </c>
    </row>
    <row r="4779" spans="1:3" ht="15">
      <c r="A4779" s="81" t="s">
        <v>290</v>
      </c>
      <c r="B4779" s="80" t="s">
        <v>1588</v>
      </c>
      <c r="C4779" s="88" t="s">
        <v>675</v>
      </c>
    </row>
    <row r="4780" spans="1:3" ht="15">
      <c r="A4780" s="81" t="s">
        <v>290</v>
      </c>
      <c r="B4780" s="80" t="s">
        <v>1517</v>
      </c>
      <c r="C4780" s="88" t="s">
        <v>675</v>
      </c>
    </row>
    <row r="4781" spans="1:3" ht="15">
      <c r="A4781" s="81" t="s">
        <v>290</v>
      </c>
      <c r="B4781" s="80" t="s">
        <v>1571</v>
      </c>
      <c r="C4781" s="88" t="s">
        <v>675</v>
      </c>
    </row>
    <row r="4782" spans="1:3" ht="15">
      <c r="A4782" s="81" t="s">
        <v>290</v>
      </c>
      <c r="B4782" s="80" t="s">
        <v>1518</v>
      </c>
      <c r="C4782" s="88" t="s">
        <v>675</v>
      </c>
    </row>
    <row r="4783" spans="1:3" ht="15">
      <c r="A4783" s="81" t="s">
        <v>290</v>
      </c>
      <c r="B4783" s="80" t="s">
        <v>1519</v>
      </c>
      <c r="C4783" s="88" t="s">
        <v>675</v>
      </c>
    </row>
    <row r="4784" spans="1:3" ht="15">
      <c r="A4784" s="81" t="s">
        <v>290</v>
      </c>
      <c r="B4784" s="80" t="s">
        <v>1594</v>
      </c>
      <c r="C4784" s="88" t="s">
        <v>675</v>
      </c>
    </row>
    <row r="4785" spans="1:3" ht="15">
      <c r="A4785" s="81" t="s">
        <v>290</v>
      </c>
      <c r="B4785" s="80" t="s">
        <v>1573</v>
      </c>
      <c r="C4785" s="88" t="s">
        <v>675</v>
      </c>
    </row>
    <row r="4786" spans="1:3" ht="15">
      <c r="A4786" s="81" t="s">
        <v>290</v>
      </c>
      <c r="B4786" s="80" t="s">
        <v>1595</v>
      </c>
      <c r="C4786" s="88" t="s">
        <v>675</v>
      </c>
    </row>
    <row r="4787" spans="1:3" ht="15">
      <c r="A4787" s="81" t="s">
        <v>290</v>
      </c>
      <c r="B4787" s="80" t="s">
        <v>1596</v>
      </c>
      <c r="C4787" s="88" t="s">
        <v>675</v>
      </c>
    </row>
    <row r="4788" spans="1:3" ht="15">
      <c r="A4788" s="81" t="s">
        <v>290</v>
      </c>
      <c r="B4788" s="80" t="s">
        <v>1577</v>
      </c>
      <c r="C4788" s="88" t="s">
        <v>675</v>
      </c>
    </row>
    <row r="4789" spans="1:3" ht="15">
      <c r="A4789" s="81" t="s">
        <v>290</v>
      </c>
      <c r="B4789" s="80" t="s">
        <v>1597</v>
      </c>
      <c r="C4789" s="88" t="s">
        <v>675</v>
      </c>
    </row>
    <row r="4790" spans="1:3" ht="15">
      <c r="A4790" s="81" t="s">
        <v>290</v>
      </c>
      <c r="B4790" s="80" t="s">
        <v>1523</v>
      </c>
      <c r="C4790" s="88" t="s">
        <v>675</v>
      </c>
    </row>
    <row r="4791" spans="1:3" ht="15">
      <c r="A4791" s="81" t="s">
        <v>290</v>
      </c>
      <c r="B4791" s="80" t="s">
        <v>1524</v>
      </c>
      <c r="C4791" s="88" t="s">
        <v>675</v>
      </c>
    </row>
    <row r="4792" spans="1:3" ht="15">
      <c r="A4792" s="81" t="s">
        <v>290</v>
      </c>
      <c r="B4792" s="80" t="s">
        <v>1598</v>
      </c>
      <c r="C4792" s="88" t="s">
        <v>675</v>
      </c>
    </row>
    <row r="4793" spans="1:3" ht="15">
      <c r="A4793" s="81" t="s">
        <v>290</v>
      </c>
      <c r="B4793" s="80" t="s">
        <v>1525</v>
      </c>
      <c r="C4793" s="88" t="s">
        <v>675</v>
      </c>
    </row>
    <row r="4794" spans="1:3" ht="15">
      <c r="A4794" s="81" t="s">
        <v>290</v>
      </c>
      <c r="B4794" s="80" t="s">
        <v>1526</v>
      </c>
      <c r="C4794" s="88" t="s">
        <v>675</v>
      </c>
    </row>
    <row r="4795" spans="1:3" ht="15">
      <c r="A4795" s="81" t="s">
        <v>290</v>
      </c>
      <c r="B4795" s="80" t="s">
        <v>1527</v>
      </c>
      <c r="C4795" s="88" t="s">
        <v>675</v>
      </c>
    </row>
    <row r="4796" spans="1:3" ht="15">
      <c r="A4796" s="81" t="s">
        <v>290</v>
      </c>
      <c r="B4796" s="80" t="s">
        <v>1599</v>
      </c>
      <c r="C4796" s="88" t="s">
        <v>675</v>
      </c>
    </row>
    <row r="4797" spans="1:3" ht="15">
      <c r="A4797" s="81" t="s">
        <v>290</v>
      </c>
      <c r="B4797" s="80" t="s">
        <v>1600</v>
      </c>
      <c r="C4797" s="88" t="s">
        <v>675</v>
      </c>
    </row>
    <row r="4798" spans="1:3" ht="15">
      <c r="A4798" s="81" t="s">
        <v>290</v>
      </c>
      <c r="B4798" s="80" t="s">
        <v>1601</v>
      </c>
      <c r="C4798" s="88" t="s">
        <v>675</v>
      </c>
    </row>
    <row r="4799" spans="1:3" ht="15">
      <c r="A4799" s="81" t="s">
        <v>290</v>
      </c>
      <c r="B4799" s="80" t="s">
        <v>1575</v>
      </c>
      <c r="C4799" s="88" t="s">
        <v>675</v>
      </c>
    </row>
    <row r="4800" spans="1:3" ht="15">
      <c r="A4800" s="81" t="s">
        <v>290</v>
      </c>
      <c r="B4800" s="80" t="s">
        <v>1602</v>
      </c>
      <c r="C4800" s="88" t="s">
        <v>675</v>
      </c>
    </row>
    <row r="4801" spans="1:3" ht="15">
      <c r="A4801" s="81" t="s">
        <v>290</v>
      </c>
      <c r="B4801" s="80" t="s">
        <v>1572</v>
      </c>
      <c r="C4801" s="88" t="s">
        <v>675</v>
      </c>
    </row>
    <row r="4802" spans="1:3" ht="15">
      <c r="A4802" s="81" t="s">
        <v>290</v>
      </c>
      <c r="B4802" s="80">
        <v>21</v>
      </c>
      <c r="C4802" s="88" t="s">
        <v>675</v>
      </c>
    </row>
    <row r="4803" spans="1:3" ht="15">
      <c r="A4803" s="81" t="s">
        <v>290</v>
      </c>
      <c r="B4803" s="80" t="s">
        <v>1582</v>
      </c>
      <c r="C4803" s="88" t="s">
        <v>675</v>
      </c>
    </row>
    <row r="4804" spans="1:3" ht="15">
      <c r="A4804" s="81" t="s">
        <v>290</v>
      </c>
      <c r="B4804" s="80" t="s">
        <v>1532</v>
      </c>
      <c r="C4804" s="88" t="s">
        <v>675</v>
      </c>
    </row>
    <row r="4805" spans="1:3" ht="15">
      <c r="A4805" s="81" t="s">
        <v>290</v>
      </c>
      <c r="B4805" s="80" t="s">
        <v>1603</v>
      </c>
      <c r="C4805" s="88" t="s">
        <v>675</v>
      </c>
    </row>
    <row r="4806" spans="1:3" ht="15">
      <c r="A4806" s="81" t="s">
        <v>290</v>
      </c>
      <c r="B4806" s="80" t="s">
        <v>1533</v>
      </c>
      <c r="C4806" s="88" t="s">
        <v>675</v>
      </c>
    </row>
    <row r="4807" spans="1:3" ht="15">
      <c r="A4807" s="81" t="s">
        <v>290</v>
      </c>
      <c r="B4807" s="80" t="s">
        <v>1534</v>
      </c>
      <c r="C4807" s="88" t="s">
        <v>675</v>
      </c>
    </row>
    <row r="4808" spans="1:3" ht="15">
      <c r="A4808" s="81" t="s">
        <v>290</v>
      </c>
      <c r="B4808" s="80" t="s">
        <v>1604</v>
      </c>
      <c r="C4808" s="88" t="s">
        <v>675</v>
      </c>
    </row>
    <row r="4809" spans="1:3" ht="15">
      <c r="A4809" s="81" t="s">
        <v>290</v>
      </c>
      <c r="B4809" s="80" t="s">
        <v>1589</v>
      </c>
      <c r="C4809" s="88" t="s">
        <v>675</v>
      </c>
    </row>
    <row r="4810" spans="1:3" ht="15">
      <c r="A4810" s="81" t="s">
        <v>290</v>
      </c>
      <c r="B4810" s="80" t="s">
        <v>1605</v>
      </c>
      <c r="C4810" s="88" t="s">
        <v>675</v>
      </c>
    </row>
    <row r="4811" spans="1:3" ht="15">
      <c r="A4811" s="81" t="s">
        <v>290</v>
      </c>
      <c r="B4811" s="80" t="s">
        <v>1536</v>
      </c>
      <c r="C4811" s="88" t="s">
        <v>675</v>
      </c>
    </row>
    <row r="4812" spans="1:3" ht="15">
      <c r="A4812" s="81" t="s">
        <v>290</v>
      </c>
      <c r="B4812" s="80" t="s">
        <v>1537</v>
      </c>
      <c r="C4812" s="88" t="s">
        <v>675</v>
      </c>
    </row>
    <row r="4813" spans="1:3" ht="15">
      <c r="A4813" s="81" t="s">
        <v>289</v>
      </c>
      <c r="B4813" s="80" t="s">
        <v>1591</v>
      </c>
      <c r="C4813" s="88" t="s">
        <v>674</v>
      </c>
    </row>
    <row r="4814" spans="1:3" ht="15">
      <c r="A4814" s="81" t="s">
        <v>289</v>
      </c>
      <c r="B4814" s="80" t="s">
        <v>1516</v>
      </c>
      <c r="C4814" s="88" t="s">
        <v>674</v>
      </c>
    </row>
    <row r="4815" spans="1:3" ht="15">
      <c r="A4815" s="81" t="s">
        <v>289</v>
      </c>
      <c r="B4815" s="80" t="s">
        <v>1592</v>
      </c>
      <c r="C4815" s="88" t="s">
        <v>674</v>
      </c>
    </row>
    <row r="4816" spans="1:3" ht="15">
      <c r="A4816" s="81" t="s">
        <v>289</v>
      </c>
      <c r="B4816" s="80" t="s">
        <v>1593</v>
      </c>
      <c r="C4816" s="88" t="s">
        <v>674</v>
      </c>
    </row>
    <row r="4817" spans="1:3" ht="15">
      <c r="A4817" s="81" t="s">
        <v>289</v>
      </c>
      <c r="B4817" s="80" t="s">
        <v>1491</v>
      </c>
      <c r="C4817" s="88" t="s">
        <v>674</v>
      </c>
    </row>
    <row r="4818" spans="1:3" ht="15">
      <c r="A4818" s="81" t="s">
        <v>289</v>
      </c>
      <c r="B4818" s="80" t="s">
        <v>1588</v>
      </c>
      <c r="C4818" s="88" t="s">
        <v>674</v>
      </c>
    </row>
    <row r="4819" spans="1:3" ht="15">
      <c r="A4819" s="81" t="s">
        <v>289</v>
      </c>
      <c r="B4819" s="80" t="s">
        <v>1517</v>
      </c>
      <c r="C4819" s="88" t="s">
        <v>674</v>
      </c>
    </row>
    <row r="4820" spans="1:3" ht="15">
      <c r="A4820" s="81" t="s">
        <v>289</v>
      </c>
      <c r="B4820" s="80" t="s">
        <v>1571</v>
      </c>
      <c r="C4820" s="88" t="s">
        <v>674</v>
      </c>
    </row>
    <row r="4821" spans="1:3" ht="15">
      <c r="A4821" s="81" t="s">
        <v>289</v>
      </c>
      <c r="B4821" s="80" t="s">
        <v>1518</v>
      </c>
      <c r="C4821" s="88" t="s">
        <v>674</v>
      </c>
    </row>
    <row r="4822" spans="1:3" ht="15">
      <c r="A4822" s="81" t="s">
        <v>289</v>
      </c>
      <c r="B4822" s="80" t="s">
        <v>1519</v>
      </c>
      <c r="C4822" s="88" t="s">
        <v>674</v>
      </c>
    </row>
    <row r="4823" spans="1:3" ht="15">
      <c r="A4823" s="81" t="s">
        <v>289</v>
      </c>
      <c r="B4823" s="80" t="s">
        <v>1594</v>
      </c>
      <c r="C4823" s="88" t="s">
        <v>674</v>
      </c>
    </row>
    <row r="4824" spans="1:3" ht="15">
      <c r="A4824" s="81" t="s">
        <v>289</v>
      </c>
      <c r="B4824" s="80" t="s">
        <v>1573</v>
      </c>
      <c r="C4824" s="88" t="s">
        <v>674</v>
      </c>
    </row>
    <row r="4825" spans="1:3" ht="15">
      <c r="A4825" s="81" t="s">
        <v>289</v>
      </c>
      <c r="B4825" s="80" t="s">
        <v>1595</v>
      </c>
      <c r="C4825" s="88" t="s">
        <v>674</v>
      </c>
    </row>
    <row r="4826" spans="1:3" ht="15">
      <c r="A4826" s="81" t="s">
        <v>289</v>
      </c>
      <c r="B4826" s="80" t="s">
        <v>1596</v>
      </c>
      <c r="C4826" s="88" t="s">
        <v>674</v>
      </c>
    </row>
    <row r="4827" spans="1:3" ht="15">
      <c r="A4827" s="81" t="s">
        <v>289</v>
      </c>
      <c r="B4827" s="80" t="s">
        <v>1577</v>
      </c>
      <c r="C4827" s="88" t="s">
        <v>674</v>
      </c>
    </row>
    <row r="4828" spans="1:3" ht="15">
      <c r="A4828" s="81" t="s">
        <v>289</v>
      </c>
      <c r="B4828" s="80" t="s">
        <v>1597</v>
      </c>
      <c r="C4828" s="88" t="s">
        <v>674</v>
      </c>
    </row>
    <row r="4829" spans="1:3" ht="15">
      <c r="A4829" s="81" t="s">
        <v>289</v>
      </c>
      <c r="B4829" s="80" t="s">
        <v>1523</v>
      </c>
      <c r="C4829" s="88" t="s">
        <v>674</v>
      </c>
    </row>
    <row r="4830" spans="1:3" ht="15">
      <c r="A4830" s="81" t="s">
        <v>289</v>
      </c>
      <c r="B4830" s="80" t="s">
        <v>1524</v>
      </c>
      <c r="C4830" s="88" t="s">
        <v>674</v>
      </c>
    </row>
    <row r="4831" spans="1:3" ht="15">
      <c r="A4831" s="81" t="s">
        <v>289</v>
      </c>
      <c r="B4831" s="80" t="s">
        <v>1598</v>
      </c>
      <c r="C4831" s="88" t="s">
        <v>674</v>
      </c>
    </row>
    <row r="4832" spans="1:3" ht="15">
      <c r="A4832" s="81" t="s">
        <v>289</v>
      </c>
      <c r="B4832" s="80" t="s">
        <v>1525</v>
      </c>
      <c r="C4832" s="88" t="s">
        <v>674</v>
      </c>
    </row>
    <row r="4833" spans="1:3" ht="15">
      <c r="A4833" s="81" t="s">
        <v>289</v>
      </c>
      <c r="B4833" s="80" t="s">
        <v>1526</v>
      </c>
      <c r="C4833" s="88" t="s">
        <v>674</v>
      </c>
    </row>
    <row r="4834" spans="1:3" ht="15">
      <c r="A4834" s="81" t="s">
        <v>289</v>
      </c>
      <c r="B4834" s="80" t="s">
        <v>1527</v>
      </c>
      <c r="C4834" s="88" t="s">
        <v>674</v>
      </c>
    </row>
    <row r="4835" spans="1:3" ht="15">
      <c r="A4835" s="81" t="s">
        <v>289</v>
      </c>
      <c r="B4835" s="80" t="s">
        <v>1599</v>
      </c>
      <c r="C4835" s="88" t="s">
        <v>674</v>
      </c>
    </row>
    <row r="4836" spans="1:3" ht="15">
      <c r="A4836" s="81" t="s">
        <v>289</v>
      </c>
      <c r="B4836" s="80" t="s">
        <v>1600</v>
      </c>
      <c r="C4836" s="88" t="s">
        <v>674</v>
      </c>
    </row>
    <row r="4837" spans="1:3" ht="15">
      <c r="A4837" s="81" t="s">
        <v>289</v>
      </c>
      <c r="B4837" s="80" t="s">
        <v>1601</v>
      </c>
      <c r="C4837" s="88" t="s">
        <v>674</v>
      </c>
    </row>
    <row r="4838" spans="1:3" ht="15">
      <c r="A4838" s="81" t="s">
        <v>289</v>
      </c>
      <c r="B4838" s="80" t="s">
        <v>1575</v>
      </c>
      <c r="C4838" s="88" t="s">
        <v>674</v>
      </c>
    </row>
    <row r="4839" spans="1:3" ht="15">
      <c r="A4839" s="81" t="s">
        <v>289</v>
      </c>
      <c r="B4839" s="80" t="s">
        <v>1602</v>
      </c>
      <c r="C4839" s="88" t="s">
        <v>674</v>
      </c>
    </row>
    <row r="4840" spans="1:3" ht="15">
      <c r="A4840" s="81" t="s">
        <v>289</v>
      </c>
      <c r="B4840" s="80" t="s">
        <v>1572</v>
      </c>
      <c r="C4840" s="88" t="s">
        <v>674</v>
      </c>
    </row>
    <row r="4841" spans="1:3" ht="15">
      <c r="A4841" s="81" t="s">
        <v>289</v>
      </c>
      <c r="B4841" s="80">
        <v>21</v>
      </c>
      <c r="C4841" s="88" t="s">
        <v>674</v>
      </c>
    </row>
    <row r="4842" spans="1:3" ht="15">
      <c r="A4842" s="81" t="s">
        <v>289</v>
      </c>
      <c r="B4842" s="80" t="s">
        <v>1582</v>
      </c>
      <c r="C4842" s="88" t="s">
        <v>674</v>
      </c>
    </row>
    <row r="4843" spans="1:3" ht="15">
      <c r="A4843" s="81" t="s">
        <v>289</v>
      </c>
      <c r="B4843" s="80" t="s">
        <v>1532</v>
      </c>
      <c r="C4843" s="88" t="s">
        <v>674</v>
      </c>
    </row>
    <row r="4844" spans="1:3" ht="15">
      <c r="A4844" s="81" t="s">
        <v>289</v>
      </c>
      <c r="B4844" s="80" t="s">
        <v>1603</v>
      </c>
      <c r="C4844" s="88" t="s">
        <v>674</v>
      </c>
    </row>
    <row r="4845" spans="1:3" ht="15">
      <c r="A4845" s="81" t="s">
        <v>289</v>
      </c>
      <c r="B4845" s="80" t="s">
        <v>1533</v>
      </c>
      <c r="C4845" s="88" t="s">
        <v>674</v>
      </c>
    </row>
    <row r="4846" spans="1:3" ht="15">
      <c r="A4846" s="81" t="s">
        <v>289</v>
      </c>
      <c r="B4846" s="80" t="s">
        <v>1534</v>
      </c>
      <c r="C4846" s="88" t="s">
        <v>674</v>
      </c>
    </row>
    <row r="4847" spans="1:3" ht="15">
      <c r="A4847" s="81" t="s">
        <v>289</v>
      </c>
      <c r="B4847" s="80" t="s">
        <v>1604</v>
      </c>
      <c r="C4847" s="88" t="s">
        <v>674</v>
      </c>
    </row>
    <row r="4848" spans="1:3" ht="15">
      <c r="A4848" s="81" t="s">
        <v>289</v>
      </c>
      <c r="B4848" s="80" t="s">
        <v>1589</v>
      </c>
      <c r="C4848" s="88" t="s">
        <v>674</v>
      </c>
    </row>
    <row r="4849" spans="1:3" ht="15">
      <c r="A4849" s="81" t="s">
        <v>289</v>
      </c>
      <c r="B4849" s="80" t="s">
        <v>1605</v>
      </c>
      <c r="C4849" s="88" t="s">
        <v>674</v>
      </c>
    </row>
    <row r="4850" spans="1:3" ht="15">
      <c r="A4850" s="81" t="s">
        <v>289</v>
      </c>
      <c r="B4850" s="80" t="s">
        <v>1536</v>
      </c>
      <c r="C4850" s="88" t="s">
        <v>674</v>
      </c>
    </row>
    <row r="4851" spans="1:3" ht="15">
      <c r="A4851" s="81" t="s">
        <v>289</v>
      </c>
      <c r="B4851" s="80" t="s">
        <v>1537</v>
      </c>
      <c r="C4851" s="88" t="s">
        <v>674</v>
      </c>
    </row>
    <row r="4852" spans="1:3" ht="15">
      <c r="A4852" s="81" t="s">
        <v>288</v>
      </c>
      <c r="B4852" s="80" t="s">
        <v>1591</v>
      </c>
      <c r="C4852" s="88" t="s">
        <v>673</v>
      </c>
    </row>
    <row r="4853" spans="1:3" ht="15">
      <c r="A4853" s="81" t="s">
        <v>288</v>
      </c>
      <c r="B4853" s="80" t="s">
        <v>1516</v>
      </c>
      <c r="C4853" s="88" t="s">
        <v>673</v>
      </c>
    </row>
    <row r="4854" spans="1:3" ht="15">
      <c r="A4854" s="81" t="s">
        <v>288</v>
      </c>
      <c r="B4854" s="80" t="s">
        <v>1592</v>
      </c>
      <c r="C4854" s="88" t="s">
        <v>673</v>
      </c>
    </row>
    <row r="4855" spans="1:3" ht="15">
      <c r="A4855" s="81" t="s">
        <v>288</v>
      </c>
      <c r="B4855" s="80" t="s">
        <v>1593</v>
      </c>
      <c r="C4855" s="88" t="s">
        <v>673</v>
      </c>
    </row>
    <row r="4856" spans="1:3" ht="15">
      <c r="A4856" s="81" t="s">
        <v>288</v>
      </c>
      <c r="B4856" s="80" t="s">
        <v>1491</v>
      </c>
      <c r="C4856" s="88" t="s">
        <v>673</v>
      </c>
    </row>
    <row r="4857" spans="1:3" ht="15">
      <c r="A4857" s="81" t="s">
        <v>288</v>
      </c>
      <c r="B4857" s="80" t="s">
        <v>1588</v>
      </c>
      <c r="C4857" s="88" t="s">
        <v>673</v>
      </c>
    </row>
    <row r="4858" spans="1:3" ht="15">
      <c r="A4858" s="81" t="s">
        <v>288</v>
      </c>
      <c r="B4858" s="80" t="s">
        <v>1517</v>
      </c>
      <c r="C4858" s="88" t="s">
        <v>673</v>
      </c>
    </row>
    <row r="4859" spans="1:3" ht="15">
      <c r="A4859" s="81" t="s">
        <v>288</v>
      </c>
      <c r="B4859" s="80" t="s">
        <v>1571</v>
      </c>
      <c r="C4859" s="88" t="s">
        <v>673</v>
      </c>
    </row>
    <row r="4860" spans="1:3" ht="15">
      <c r="A4860" s="81" t="s">
        <v>288</v>
      </c>
      <c r="B4860" s="80" t="s">
        <v>1518</v>
      </c>
      <c r="C4860" s="88" t="s">
        <v>673</v>
      </c>
    </row>
    <row r="4861" spans="1:3" ht="15">
      <c r="A4861" s="81" t="s">
        <v>288</v>
      </c>
      <c r="B4861" s="80" t="s">
        <v>1519</v>
      </c>
      <c r="C4861" s="88" t="s">
        <v>673</v>
      </c>
    </row>
    <row r="4862" spans="1:3" ht="15">
      <c r="A4862" s="81" t="s">
        <v>288</v>
      </c>
      <c r="B4862" s="80" t="s">
        <v>1594</v>
      </c>
      <c r="C4862" s="88" t="s">
        <v>673</v>
      </c>
    </row>
    <row r="4863" spans="1:3" ht="15">
      <c r="A4863" s="81" t="s">
        <v>288</v>
      </c>
      <c r="B4863" s="80" t="s">
        <v>1573</v>
      </c>
      <c r="C4863" s="88" t="s">
        <v>673</v>
      </c>
    </row>
    <row r="4864" spans="1:3" ht="15">
      <c r="A4864" s="81" t="s">
        <v>288</v>
      </c>
      <c r="B4864" s="80" t="s">
        <v>1595</v>
      </c>
      <c r="C4864" s="88" t="s">
        <v>673</v>
      </c>
    </row>
    <row r="4865" spans="1:3" ht="15">
      <c r="A4865" s="81" t="s">
        <v>288</v>
      </c>
      <c r="B4865" s="80" t="s">
        <v>1596</v>
      </c>
      <c r="C4865" s="88" t="s">
        <v>673</v>
      </c>
    </row>
    <row r="4866" spans="1:3" ht="15">
      <c r="A4866" s="81" t="s">
        <v>288</v>
      </c>
      <c r="B4866" s="80" t="s">
        <v>1577</v>
      </c>
      <c r="C4866" s="88" t="s">
        <v>673</v>
      </c>
    </row>
    <row r="4867" spans="1:3" ht="15">
      <c r="A4867" s="81" t="s">
        <v>288</v>
      </c>
      <c r="B4867" s="80" t="s">
        <v>1597</v>
      </c>
      <c r="C4867" s="88" t="s">
        <v>673</v>
      </c>
    </row>
    <row r="4868" spans="1:3" ht="15">
      <c r="A4868" s="81" t="s">
        <v>288</v>
      </c>
      <c r="B4868" s="80" t="s">
        <v>1523</v>
      </c>
      <c r="C4868" s="88" t="s">
        <v>673</v>
      </c>
    </row>
    <row r="4869" spans="1:3" ht="15">
      <c r="A4869" s="81" t="s">
        <v>288</v>
      </c>
      <c r="B4869" s="80" t="s">
        <v>1524</v>
      </c>
      <c r="C4869" s="88" t="s">
        <v>673</v>
      </c>
    </row>
    <row r="4870" spans="1:3" ht="15">
      <c r="A4870" s="81" t="s">
        <v>288</v>
      </c>
      <c r="B4870" s="80" t="s">
        <v>1598</v>
      </c>
      <c r="C4870" s="88" t="s">
        <v>673</v>
      </c>
    </row>
    <row r="4871" spans="1:3" ht="15">
      <c r="A4871" s="81" t="s">
        <v>288</v>
      </c>
      <c r="B4871" s="80" t="s">
        <v>1525</v>
      </c>
      <c r="C4871" s="88" t="s">
        <v>673</v>
      </c>
    </row>
    <row r="4872" spans="1:3" ht="15">
      <c r="A4872" s="81" t="s">
        <v>288</v>
      </c>
      <c r="B4872" s="80" t="s">
        <v>1526</v>
      </c>
      <c r="C4872" s="88" t="s">
        <v>673</v>
      </c>
    </row>
    <row r="4873" spans="1:3" ht="15">
      <c r="A4873" s="81" t="s">
        <v>288</v>
      </c>
      <c r="B4873" s="80" t="s">
        <v>1527</v>
      </c>
      <c r="C4873" s="88" t="s">
        <v>673</v>
      </c>
    </row>
    <row r="4874" spans="1:3" ht="15">
      <c r="A4874" s="81" t="s">
        <v>288</v>
      </c>
      <c r="B4874" s="80" t="s">
        <v>1599</v>
      </c>
      <c r="C4874" s="88" t="s">
        <v>673</v>
      </c>
    </row>
    <row r="4875" spans="1:3" ht="15">
      <c r="A4875" s="81" t="s">
        <v>288</v>
      </c>
      <c r="B4875" s="80" t="s">
        <v>1600</v>
      </c>
      <c r="C4875" s="88" t="s">
        <v>673</v>
      </c>
    </row>
    <row r="4876" spans="1:3" ht="15">
      <c r="A4876" s="81" t="s">
        <v>288</v>
      </c>
      <c r="B4876" s="80" t="s">
        <v>1601</v>
      </c>
      <c r="C4876" s="88" t="s">
        <v>673</v>
      </c>
    </row>
    <row r="4877" spans="1:3" ht="15">
      <c r="A4877" s="81" t="s">
        <v>288</v>
      </c>
      <c r="B4877" s="80" t="s">
        <v>1575</v>
      </c>
      <c r="C4877" s="88" t="s">
        <v>673</v>
      </c>
    </row>
    <row r="4878" spans="1:3" ht="15">
      <c r="A4878" s="81" t="s">
        <v>288</v>
      </c>
      <c r="B4878" s="80" t="s">
        <v>1602</v>
      </c>
      <c r="C4878" s="88" t="s">
        <v>673</v>
      </c>
    </row>
    <row r="4879" spans="1:3" ht="15">
      <c r="A4879" s="81" t="s">
        <v>288</v>
      </c>
      <c r="B4879" s="80" t="s">
        <v>1572</v>
      </c>
      <c r="C4879" s="88" t="s">
        <v>673</v>
      </c>
    </row>
    <row r="4880" spans="1:3" ht="15">
      <c r="A4880" s="81" t="s">
        <v>288</v>
      </c>
      <c r="B4880" s="80">
        <v>21</v>
      </c>
      <c r="C4880" s="88" t="s">
        <v>673</v>
      </c>
    </row>
    <row r="4881" spans="1:3" ht="15">
      <c r="A4881" s="81" t="s">
        <v>288</v>
      </c>
      <c r="B4881" s="80" t="s">
        <v>1582</v>
      </c>
      <c r="C4881" s="88" t="s">
        <v>673</v>
      </c>
    </row>
    <row r="4882" spans="1:3" ht="15">
      <c r="A4882" s="81" t="s">
        <v>288</v>
      </c>
      <c r="B4882" s="80" t="s">
        <v>1532</v>
      </c>
      <c r="C4882" s="88" t="s">
        <v>673</v>
      </c>
    </row>
    <row r="4883" spans="1:3" ht="15">
      <c r="A4883" s="81" t="s">
        <v>288</v>
      </c>
      <c r="B4883" s="80" t="s">
        <v>1603</v>
      </c>
      <c r="C4883" s="88" t="s">
        <v>673</v>
      </c>
    </row>
    <row r="4884" spans="1:3" ht="15">
      <c r="A4884" s="81" t="s">
        <v>288</v>
      </c>
      <c r="B4884" s="80" t="s">
        <v>1533</v>
      </c>
      <c r="C4884" s="88" t="s">
        <v>673</v>
      </c>
    </row>
    <row r="4885" spans="1:3" ht="15">
      <c r="A4885" s="81" t="s">
        <v>288</v>
      </c>
      <c r="B4885" s="80" t="s">
        <v>1534</v>
      </c>
      <c r="C4885" s="88" t="s">
        <v>673</v>
      </c>
    </row>
    <row r="4886" spans="1:3" ht="15">
      <c r="A4886" s="81" t="s">
        <v>288</v>
      </c>
      <c r="B4886" s="80" t="s">
        <v>1604</v>
      </c>
      <c r="C4886" s="88" t="s">
        <v>673</v>
      </c>
    </row>
    <row r="4887" spans="1:3" ht="15">
      <c r="A4887" s="81" t="s">
        <v>288</v>
      </c>
      <c r="B4887" s="80" t="s">
        <v>1589</v>
      </c>
      <c r="C4887" s="88" t="s">
        <v>673</v>
      </c>
    </row>
    <row r="4888" spans="1:3" ht="15">
      <c r="A4888" s="81" t="s">
        <v>288</v>
      </c>
      <c r="B4888" s="80" t="s">
        <v>1605</v>
      </c>
      <c r="C4888" s="88" t="s">
        <v>673</v>
      </c>
    </row>
    <row r="4889" spans="1:3" ht="15">
      <c r="A4889" s="81" t="s">
        <v>288</v>
      </c>
      <c r="B4889" s="80" t="s">
        <v>1536</v>
      </c>
      <c r="C4889" s="88" t="s">
        <v>673</v>
      </c>
    </row>
    <row r="4890" spans="1:3" ht="15">
      <c r="A4890" s="81" t="s">
        <v>288</v>
      </c>
      <c r="B4890" s="80" t="s">
        <v>1537</v>
      </c>
      <c r="C4890" s="88" t="s">
        <v>673</v>
      </c>
    </row>
    <row r="4891" spans="1:3" ht="15">
      <c r="A4891" s="81" t="s">
        <v>287</v>
      </c>
      <c r="B4891" s="80" t="s">
        <v>1591</v>
      </c>
      <c r="C4891" s="88" t="s">
        <v>672</v>
      </c>
    </row>
    <row r="4892" spans="1:3" ht="15">
      <c r="A4892" s="81" t="s">
        <v>287</v>
      </c>
      <c r="B4892" s="80" t="s">
        <v>1516</v>
      </c>
      <c r="C4892" s="88" t="s">
        <v>672</v>
      </c>
    </row>
    <row r="4893" spans="1:3" ht="15">
      <c r="A4893" s="81" t="s">
        <v>287</v>
      </c>
      <c r="B4893" s="80" t="s">
        <v>1592</v>
      </c>
      <c r="C4893" s="88" t="s">
        <v>672</v>
      </c>
    </row>
    <row r="4894" spans="1:3" ht="15">
      <c r="A4894" s="81" t="s">
        <v>287</v>
      </c>
      <c r="B4894" s="80" t="s">
        <v>1593</v>
      </c>
      <c r="C4894" s="88" t="s">
        <v>672</v>
      </c>
    </row>
    <row r="4895" spans="1:3" ht="15">
      <c r="A4895" s="81" t="s">
        <v>287</v>
      </c>
      <c r="B4895" s="80" t="s">
        <v>1491</v>
      </c>
      <c r="C4895" s="88" t="s">
        <v>672</v>
      </c>
    </row>
    <row r="4896" spans="1:3" ht="15">
      <c r="A4896" s="81" t="s">
        <v>287</v>
      </c>
      <c r="B4896" s="80" t="s">
        <v>1588</v>
      </c>
      <c r="C4896" s="88" t="s">
        <v>672</v>
      </c>
    </row>
    <row r="4897" spans="1:3" ht="15">
      <c r="A4897" s="81" t="s">
        <v>287</v>
      </c>
      <c r="B4897" s="80" t="s">
        <v>1517</v>
      </c>
      <c r="C4897" s="88" t="s">
        <v>672</v>
      </c>
    </row>
    <row r="4898" spans="1:3" ht="15">
      <c r="A4898" s="81" t="s">
        <v>287</v>
      </c>
      <c r="B4898" s="80" t="s">
        <v>1571</v>
      </c>
      <c r="C4898" s="88" t="s">
        <v>672</v>
      </c>
    </row>
    <row r="4899" spans="1:3" ht="15">
      <c r="A4899" s="81" t="s">
        <v>287</v>
      </c>
      <c r="B4899" s="80" t="s">
        <v>1518</v>
      </c>
      <c r="C4899" s="88" t="s">
        <v>672</v>
      </c>
    </row>
    <row r="4900" spans="1:3" ht="15">
      <c r="A4900" s="81" t="s">
        <v>287</v>
      </c>
      <c r="B4900" s="80" t="s">
        <v>1519</v>
      </c>
      <c r="C4900" s="88" t="s">
        <v>672</v>
      </c>
    </row>
    <row r="4901" spans="1:3" ht="15">
      <c r="A4901" s="81" t="s">
        <v>287</v>
      </c>
      <c r="B4901" s="80" t="s">
        <v>1594</v>
      </c>
      <c r="C4901" s="88" t="s">
        <v>672</v>
      </c>
    </row>
    <row r="4902" spans="1:3" ht="15">
      <c r="A4902" s="81" t="s">
        <v>287</v>
      </c>
      <c r="B4902" s="80" t="s">
        <v>1573</v>
      </c>
      <c r="C4902" s="88" t="s">
        <v>672</v>
      </c>
    </row>
    <row r="4903" spans="1:3" ht="15">
      <c r="A4903" s="81" t="s">
        <v>287</v>
      </c>
      <c r="B4903" s="80" t="s">
        <v>1595</v>
      </c>
      <c r="C4903" s="88" t="s">
        <v>672</v>
      </c>
    </row>
    <row r="4904" spans="1:3" ht="15">
      <c r="A4904" s="81" t="s">
        <v>287</v>
      </c>
      <c r="B4904" s="80" t="s">
        <v>1596</v>
      </c>
      <c r="C4904" s="88" t="s">
        <v>672</v>
      </c>
    </row>
    <row r="4905" spans="1:3" ht="15">
      <c r="A4905" s="81" t="s">
        <v>287</v>
      </c>
      <c r="B4905" s="80" t="s">
        <v>1577</v>
      </c>
      <c r="C4905" s="88" t="s">
        <v>672</v>
      </c>
    </row>
    <row r="4906" spans="1:3" ht="15">
      <c r="A4906" s="81" t="s">
        <v>287</v>
      </c>
      <c r="B4906" s="80" t="s">
        <v>1597</v>
      </c>
      <c r="C4906" s="88" t="s">
        <v>672</v>
      </c>
    </row>
    <row r="4907" spans="1:3" ht="15">
      <c r="A4907" s="81" t="s">
        <v>287</v>
      </c>
      <c r="B4907" s="80" t="s">
        <v>1523</v>
      </c>
      <c r="C4907" s="88" t="s">
        <v>672</v>
      </c>
    </row>
    <row r="4908" spans="1:3" ht="15">
      <c r="A4908" s="81" t="s">
        <v>287</v>
      </c>
      <c r="B4908" s="80" t="s">
        <v>1524</v>
      </c>
      <c r="C4908" s="88" t="s">
        <v>672</v>
      </c>
    </row>
    <row r="4909" spans="1:3" ht="15">
      <c r="A4909" s="81" t="s">
        <v>287</v>
      </c>
      <c r="B4909" s="80" t="s">
        <v>1598</v>
      </c>
      <c r="C4909" s="88" t="s">
        <v>672</v>
      </c>
    </row>
    <row r="4910" spans="1:3" ht="15">
      <c r="A4910" s="81" t="s">
        <v>287</v>
      </c>
      <c r="B4910" s="80" t="s">
        <v>1525</v>
      </c>
      <c r="C4910" s="88" t="s">
        <v>672</v>
      </c>
    </row>
    <row r="4911" spans="1:3" ht="15">
      <c r="A4911" s="81" t="s">
        <v>287</v>
      </c>
      <c r="B4911" s="80" t="s">
        <v>1526</v>
      </c>
      <c r="C4911" s="88" t="s">
        <v>672</v>
      </c>
    </row>
    <row r="4912" spans="1:3" ht="15">
      <c r="A4912" s="81" t="s">
        <v>287</v>
      </c>
      <c r="B4912" s="80" t="s">
        <v>1527</v>
      </c>
      <c r="C4912" s="88" t="s">
        <v>672</v>
      </c>
    </row>
    <row r="4913" spans="1:3" ht="15">
      <c r="A4913" s="81" t="s">
        <v>287</v>
      </c>
      <c r="B4913" s="80" t="s">
        <v>1599</v>
      </c>
      <c r="C4913" s="88" t="s">
        <v>672</v>
      </c>
    </row>
    <row r="4914" spans="1:3" ht="15">
      <c r="A4914" s="81" t="s">
        <v>287</v>
      </c>
      <c r="B4914" s="80" t="s">
        <v>1600</v>
      </c>
      <c r="C4914" s="88" t="s">
        <v>672</v>
      </c>
    </row>
    <row r="4915" spans="1:3" ht="15">
      <c r="A4915" s="81" t="s">
        <v>287</v>
      </c>
      <c r="B4915" s="80" t="s">
        <v>1601</v>
      </c>
      <c r="C4915" s="88" t="s">
        <v>672</v>
      </c>
    </row>
    <row r="4916" spans="1:3" ht="15">
      <c r="A4916" s="81" t="s">
        <v>287</v>
      </c>
      <c r="B4916" s="80" t="s">
        <v>1575</v>
      </c>
      <c r="C4916" s="88" t="s">
        <v>672</v>
      </c>
    </row>
    <row r="4917" spans="1:3" ht="15">
      <c r="A4917" s="81" t="s">
        <v>287</v>
      </c>
      <c r="B4917" s="80" t="s">
        <v>1602</v>
      </c>
      <c r="C4917" s="88" t="s">
        <v>672</v>
      </c>
    </row>
    <row r="4918" spans="1:3" ht="15">
      <c r="A4918" s="81" t="s">
        <v>287</v>
      </c>
      <c r="B4918" s="80" t="s">
        <v>1572</v>
      </c>
      <c r="C4918" s="88" t="s">
        <v>672</v>
      </c>
    </row>
    <row r="4919" spans="1:3" ht="15">
      <c r="A4919" s="81" t="s">
        <v>287</v>
      </c>
      <c r="B4919" s="80">
        <v>21</v>
      </c>
      <c r="C4919" s="88" t="s">
        <v>672</v>
      </c>
    </row>
    <row r="4920" spans="1:3" ht="15">
      <c r="A4920" s="81" t="s">
        <v>287</v>
      </c>
      <c r="B4920" s="80" t="s">
        <v>1582</v>
      </c>
      <c r="C4920" s="88" t="s">
        <v>672</v>
      </c>
    </row>
    <row r="4921" spans="1:3" ht="15">
      <c r="A4921" s="81" t="s">
        <v>287</v>
      </c>
      <c r="B4921" s="80" t="s">
        <v>1532</v>
      </c>
      <c r="C4921" s="88" t="s">
        <v>672</v>
      </c>
    </row>
    <row r="4922" spans="1:3" ht="15">
      <c r="A4922" s="81" t="s">
        <v>287</v>
      </c>
      <c r="B4922" s="80" t="s">
        <v>1603</v>
      </c>
      <c r="C4922" s="88" t="s">
        <v>672</v>
      </c>
    </row>
    <row r="4923" spans="1:3" ht="15">
      <c r="A4923" s="81" t="s">
        <v>287</v>
      </c>
      <c r="B4923" s="80" t="s">
        <v>1533</v>
      </c>
      <c r="C4923" s="88" t="s">
        <v>672</v>
      </c>
    </row>
    <row r="4924" spans="1:3" ht="15">
      <c r="A4924" s="81" t="s">
        <v>287</v>
      </c>
      <c r="B4924" s="80" t="s">
        <v>1534</v>
      </c>
      <c r="C4924" s="88" t="s">
        <v>672</v>
      </c>
    </row>
    <row r="4925" spans="1:3" ht="15">
      <c r="A4925" s="81" t="s">
        <v>287</v>
      </c>
      <c r="B4925" s="80" t="s">
        <v>1604</v>
      </c>
      <c r="C4925" s="88" t="s">
        <v>672</v>
      </c>
    </row>
    <row r="4926" spans="1:3" ht="15">
      <c r="A4926" s="81" t="s">
        <v>287</v>
      </c>
      <c r="B4926" s="80" t="s">
        <v>1589</v>
      </c>
      <c r="C4926" s="88" t="s">
        <v>672</v>
      </c>
    </row>
    <row r="4927" spans="1:3" ht="15">
      <c r="A4927" s="81" t="s">
        <v>287</v>
      </c>
      <c r="B4927" s="80" t="s">
        <v>1605</v>
      </c>
      <c r="C4927" s="88" t="s">
        <v>672</v>
      </c>
    </row>
    <row r="4928" spans="1:3" ht="15">
      <c r="A4928" s="81" t="s">
        <v>287</v>
      </c>
      <c r="B4928" s="80" t="s">
        <v>1536</v>
      </c>
      <c r="C4928" s="88" t="s">
        <v>672</v>
      </c>
    </row>
    <row r="4929" spans="1:3" ht="15">
      <c r="A4929" s="81" t="s">
        <v>287</v>
      </c>
      <c r="B4929" s="80" t="s">
        <v>1537</v>
      </c>
      <c r="C4929" s="88" t="s">
        <v>672</v>
      </c>
    </row>
    <row r="4930" spans="1:3" ht="15">
      <c r="A4930" s="81" t="s">
        <v>286</v>
      </c>
      <c r="B4930" s="80" t="s">
        <v>1591</v>
      </c>
      <c r="C4930" s="88" t="s">
        <v>671</v>
      </c>
    </row>
    <row r="4931" spans="1:3" ht="15">
      <c r="A4931" s="81" t="s">
        <v>286</v>
      </c>
      <c r="B4931" s="80" t="s">
        <v>1516</v>
      </c>
      <c r="C4931" s="88" t="s">
        <v>671</v>
      </c>
    </row>
    <row r="4932" spans="1:3" ht="15">
      <c r="A4932" s="81" t="s">
        <v>286</v>
      </c>
      <c r="B4932" s="80" t="s">
        <v>1592</v>
      </c>
      <c r="C4932" s="88" t="s">
        <v>671</v>
      </c>
    </row>
    <row r="4933" spans="1:3" ht="15">
      <c r="A4933" s="81" t="s">
        <v>286</v>
      </c>
      <c r="B4933" s="80" t="s">
        <v>1593</v>
      </c>
      <c r="C4933" s="88" t="s">
        <v>671</v>
      </c>
    </row>
    <row r="4934" spans="1:3" ht="15">
      <c r="A4934" s="81" t="s">
        <v>286</v>
      </c>
      <c r="B4934" s="80" t="s">
        <v>1491</v>
      </c>
      <c r="C4934" s="88" t="s">
        <v>671</v>
      </c>
    </row>
    <row r="4935" spans="1:3" ht="15">
      <c r="A4935" s="81" t="s">
        <v>286</v>
      </c>
      <c r="B4935" s="80" t="s">
        <v>1588</v>
      </c>
      <c r="C4935" s="88" t="s">
        <v>671</v>
      </c>
    </row>
    <row r="4936" spans="1:3" ht="15">
      <c r="A4936" s="81" t="s">
        <v>286</v>
      </c>
      <c r="B4936" s="80" t="s">
        <v>1517</v>
      </c>
      <c r="C4936" s="88" t="s">
        <v>671</v>
      </c>
    </row>
    <row r="4937" spans="1:3" ht="15">
      <c r="A4937" s="81" t="s">
        <v>286</v>
      </c>
      <c r="B4937" s="80" t="s">
        <v>1571</v>
      </c>
      <c r="C4937" s="88" t="s">
        <v>671</v>
      </c>
    </row>
    <row r="4938" spans="1:3" ht="15">
      <c r="A4938" s="81" t="s">
        <v>286</v>
      </c>
      <c r="B4938" s="80" t="s">
        <v>1518</v>
      </c>
      <c r="C4938" s="88" t="s">
        <v>671</v>
      </c>
    </row>
    <row r="4939" spans="1:3" ht="15">
      <c r="A4939" s="81" t="s">
        <v>286</v>
      </c>
      <c r="B4939" s="80" t="s">
        <v>1519</v>
      </c>
      <c r="C4939" s="88" t="s">
        <v>671</v>
      </c>
    </row>
    <row r="4940" spans="1:3" ht="15">
      <c r="A4940" s="81" t="s">
        <v>286</v>
      </c>
      <c r="B4940" s="80" t="s">
        <v>1594</v>
      </c>
      <c r="C4940" s="88" t="s">
        <v>671</v>
      </c>
    </row>
    <row r="4941" spans="1:3" ht="15">
      <c r="A4941" s="81" t="s">
        <v>286</v>
      </c>
      <c r="B4941" s="80" t="s">
        <v>1573</v>
      </c>
      <c r="C4941" s="88" t="s">
        <v>671</v>
      </c>
    </row>
    <row r="4942" spans="1:3" ht="15">
      <c r="A4942" s="81" t="s">
        <v>286</v>
      </c>
      <c r="B4942" s="80" t="s">
        <v>1595</v>
      </c>
      <c r="C4942" s="88" t="s">
        <v>671</v>
      </c>
    </row>
    <row r="4943" spans="1:3" ht="15">
      <c r="A4943" s="81" t="s">
        <v>286</v>
      </c>
      <c r="B4943" s="80" t="s">
        <v>1596</v>
      </c>
      <c r="C4943" s="88" t="s">
        <v>671</v>
      </c>
    </row>
    <row r="4944" spans="1:3" ht="15">
      <c r="A4944" s="81" t="s">
        <v>286</v>
      </c>
      <c r="B4944" s="80" t="s">
        <v>1577</v>
      </c>
      <c r="C4944" s="88" t="s">
        <v>671</v>
      </c>
    </row>
    <row r="4945" spans="1:3" ht="15">
      <c r="A4945" s="81" t="s">
        <v>286</v>
      </c>
      <c r="B4945" s="80" t="s">
        <v>1597</v>
      </c>
      <c r="C4945" s="88" t="s">
        <v>671</v>
      </c>
    </row>
    <row r="4946" spans="1:3" ht="15">
      <c r="A4946" s="81" t="s">
        <v>286</v>
      </c>
      <c r="B4946" s="80" t="s">
        <v>1523</v>
      </c>
      <c r="C4946" s="88" t="s">
        <v>671</v>
      </c>
    </row>
    <row r="4947" spans="1:3" ht="15">
      <c r="A4947" s="81" t="s">
        <v>286</v>
      </c>
      <c r="B4947" s="80" t="s">
        <v>1524</v>
      </c>
      <c r="C4947" s="88" t="s">
        <v>671</v>
      </c>
    </row>
    <row r="4948" spans="1:3" ht="15">
      <c r="A4948" s="81" t="s">
        <v>286</v>
      </c>
      <c r="B4948" s="80" t="s">
        <v>1598</v>
      </c>
      <c r="C4948" s="88" t="s">
        <v>671</v>
      </c>
    </row>
    <row r="4949" spans="1:3" ht="15">
      <c r="A4949" s="81" t="s">
        <v>286</v>
      </c>
      <c r="B4949" s="80" t="s">
        <v>1525</v>
      </c>
      <c r="C4949" s="88" t="s">
        <v>671</v>
      </c>
    </row>
    <row r="4950" spans="1:3" ht="15">
      <c r="A4950" s="81" t="s">
        <v>286</v>
      </c>
      <c r="B4950" s="80" t="s">
        <v>1526</v>
      </c>
      <c r="C4950" s="88" t="s">
        <v>671</v>
      </c>
    </row>
    <row r="4951" spans="1:3" ht="15">
      <c r="A4951" s="81" t="s">
        <v>286</v>
      </c>
      <c r="B4951" s="80" t="s">
        <v>1527</v>
      </c>
      <c r="C4951" s="88" t="s">
        <v>671</v>
      </c>
    </row>
    <row r="4952" spans="1:3" ht="15">
      <c r="A4952" s="81" t="s">
        <v>286</v>
      </c>
      <c r="B4952" s="80" t="s">
        <v>1599</v>
      </c>
      <c r="C4952" s="88" t="s">
        <v>671</v>
      </c>
    </row>
    <row r="4953" spans="1:3" ht="15">
      <c r="A4953" s="81" t="s">
        <v>286</v>
      </c>
      <c r="B4953" s="80" t="s">
        <v>1600</v>
      </c>
      <c r="C4953" s="88" t="s">
        <v>671</v>
      </c>
    </row>
    <row r="4954" spans="1:3" ht="15">
      <c r="A4954" s="81" t="s">
        <v>286</v>
      </c>
      <c r="B4954" s="80" t="s">
        <v>1601</v>
      </c>
      <c r="C4954" s="88" t="s">
        <v>671</v>
      </c>
    </row>
    <row r="4955" spans="1:3" ht="15">
      <c r="A4955" s="81" t="s">
        <v>286</v>
      </c>
      <c r="B4955" s="80" t="s">
        <v>1575</v>
      </c>
      <c r="C4955" s="88" t="s">
        <v>671</v>
      </c>
    </row>
    <row r="4956" spans="1:3" ht="15">
      <c r="A4956" s="81" t="s">
        <v>286</v>
      </c>
      <c r="B4956" s="80" t="s">
        <v>1602</v>
      </c>
      <c r="C4956" s="88" t="s">
        <v>671</v>
      </c>
    </row>
    <row r="4957" spans="1:3" ht="15">
      <c r="A4957" s="81" t="s">
        <v>286</v>
      </c>
      <c r="B4957" s="80" t="s">
        <v>1572</v>
      </c>
      <c r="C4957" s="88" t="s">
        <v>671</v>
      </c>
    </row>
    <row r="4958" spans="1:3" ht="15">
      <c r="A4958" s="81" t="s">
        <v>286</v>
      </c>
      <c r="B4958" s="80">
        <v>21</v>
      </c>
      <c r="C4958" s="88" t="s">
        <v>671</v>
      </c>
    </row>
    <row r="4959" spans="1:3" ht="15">
      <c r="A4959" s="81" t="s">
        <v>286</v>
      </c>
      <c r="B4959" s="80" t="s">
        <v>1582</v>
      </c>
      <c r="C4959" s="88" t="s">
        <v>671</v>
      </c>
    </row>
    <row r="4960" spans="1:3" ht="15">
      <c r="A4960" s="81" t="s">
        <v>286</v>
      </c>
      <c r="B4960" s="80" t="s">
        <v>1532</v>
      </c>
      <c r="C4960" s="88" t="s">
        <v>671</v>
      </c>
    </row>
    <row r="4961" spans="1:3" ht="15">
      <c r="A4961" s="81" t="s">
        <v>286</v>
      </c>
      <c r="B4961" s="80" t="s">
        <v>1603</v>
      </c>
      <c r="C4961" s="88" t="s">
        <v>671</v>
      </c>
    </row>
    <row r="4962" spans="1:3" ht="15">
      <c r="A4962" s="81" t="s">
        <v>286</v>
      </c>
      <c r="B4962" s="80" t="s">
        <v>1533</v>
      </c>
      <c r="C4962" s="88" t="s">
        <v>671</v>
      </c>
    </row>
    <row r="4963" spans="1:3" ht="15">
      <c r="A4963" s="81" t="s">
        <v>286</v>
      </c>
      <c r="B4963" s="80" t="s">
        <v>1534</v>
      </c>
      <c r="C4963" s="88" t="s">
        <v>671</v>
      </c>
    </row>
    <row r="4964" spans="1:3" ht="15">
      <c r="A4964" s="81" t="s">
        <v>286</v>
      </c>
      <c r="B4964" s="80" t="s">
        <v>1604</v>
      </c>
      <c r="C4964" s="88" t="s">
        <v>671</v>
      </c>
    </row>
    <row r="4965" spans="1:3" ht="15">
      <c r="A4965" s="81" t="s">
        <v>286</v>
      </c>
      <c r="B4965" s="80" t="s">
        <v>1589</v>
      </c>
      <c r="C4965" s="88" t="s">
        <v>671</v>
      </c>
    </row>
    <row r="4966" spans="1:3" ht="15">
      <c r="A4966" s="81" t="s">
        <v>286</v>
      </c>
      <c r="B4966" s="80" t="s">
        <v>1605</v>
      </c>
      <c r="C4966" s="88" t="s">
        <v>671</v>
      </c>
    </row>
    <row r="4967" spans="1:3" ht="15">
      <c r="A4967" s="81" t="s">
        <v>286</v>
      </c>
      <c r="B4967" s="80" t="s">
        <v>1536</v>
      </c>
      <c r="C4967" s="88" t="s">
        <v>671</v>
      </c>
    </row>
    <row r="4968" spans="1:3" ht="15">
      <c r="A4968" s="81" t="s">
        <v>286</v>
      </c>
      <c r="B4968" s="80" t="s">
        <v>1537</v>
      </c>
      <c r="C4968" s="88" t="s">
        <v>671</v>
      </c>
    </row>
    <row r="4969" spans="1:3" ht="15">
      <c r="A4969" s="81" t="s">
        <v>285</v>
      </c>
      <c r="B4969" s="80" t="s">
        <v>1591</v>
      </c>
      <c r="C4969" s="88" t="s">
        <v>670</v>
      </c>
    </row>
    <row r="4970" spans="1:3" ht="15">
      <c r="A4970" s="81" t="s">
        <v>285</v>
      </c>
      <c r="B4970" s="80" t="s">
        <v>1516</v>
      </c>
      <c r="C4970" s="88" t="s">
        <v>670</v>
      </c>
    </row>
    <row r="4971" spans="1:3" ht="15">
      <c r="A4971" s="81" t="s">
        <v>285</v>
      </c>
      <c r="B4971" s="80" t="s">
        <v>1592</v>
      </c>
      <c r="C4971" s="88" t="s">
        <v>670</v>
      </c>
    </row>
    <row r="4972" spans="1:3" ht="15">
      <c r="A4972" s="81" t="s">
        <v>285</v>
      </c>
      <c r="B4972" s="80" t="s">
        <v>1593</v>
      </c>
      <c r="C4972" s="88" t="s">
        <v>670</v>
      </c>
    </row>
    <row r="4973" spans="1:3" ht="15">
      <c r="A4973" s="81" t="s">
        <v>285</v>
      </c>
      <c r="B4973" s="80" t="s">
        <v>1491</v>
      </c>
      <c r="C4973" s="88" t="s">
        <v>670</v>
      </c>
    </row>
    <row r="4974" spans="1:3" ht="15">
      <c r="A4974" s="81" t="s">
        <v>285</v>
      </c>
      <c r="B4974" s="80" t="s">
        <v>1588</v>
      </c>
      <c r="C4974" s="88" t="s">
        <v>670</v>
      </c>
    </row>
    <row r="4975" spans="1:3" ht="15">
      <c r="A4975" s="81" t="s">
        <v>285</v>
      </c>
      <c r="B4975" s="80" t="s">
        <v>1517</v>
      </c>
      <c r="C4975" s="88" t="s">
        <v>670</v>
      </c>
    </row>
    <row r="4976" spans="1:3" ht="15">
      <c r="A4976" s="81" t="s">
        <v>285</v>
      </c>
      <c r="B4976" s="80" t="s">
        <v>1571</v>
      </c>
      <c r="C4976" s="88" t="s">
        <v>670</v>
      </c>
    </row>
    <row r="4977" spans="1:3" ht="15">
      <c r="A4977" s="81" t="s">
        <v>285</v>
      </c>
      <c r="B4977" s="80" t="s">
        <v>1518</v>
      </c>
      <c r="C4977" s="88" t="s">
        <v>670</v>
      </c>
    </row>
    <row r="4978" spans="1:3" ht="15">
      <c r="A4978" s="81" t="s">
        <v>285</v>
      </c>
      <c r="B4978" s="80" t="s">
        <v>1519</v>
      </c>
      <c r="C4978" s="88" t="s">
        <v>670</v>
      </c>
    </row>
    <row r="4979" spans="1:3" ht="15">
      <c r="A4979" s="81" t="s">
        <v>285</v>
      </c>
      <c r="B4979" s="80" t="s">
        <v>1594</v>
      </c>
      <c r="C4979" s="88" t="s">
        <v>670</v>
      </c>
    </row>
    <row r="4980" spans="1:3" ht="15">
      <c r="A4980" s="81" t="s">
        <v>285</v>
      </c>
      <c r="B4980" s="80" t="s">
        <v>1573</v>
      </c>
      <c r="C4980" s="88" t="s">
        <v>670</v>
      </c>
    </row>
    <row r="4981" spans="1:3" ht="15">
      <c r="A4981" s="81" t="s">
        <v>285</v>
      </c>
      <c r="B4981" s="80" t="s">
        <v>1595</v>
      </c>
      <c r="C4981" s="88" t="s">
        <v>670</v>
      </c>
    </row>
    <row r="4982" spans="1:3" ht="15">
      <c r="A4982" s="81" t="s">
        <v>285</v>
      </c>
      <c r="B4982" s="80" t="s">
        <v>1596</v>
      </c>
      <c r="C4982" s="88" t="s">
        <v>670</v>
      </c>
    </row>
    <row r="4983" spans="1:3" ht="15">
      <c r="A4983" s="81" t="s">
        <v>285</v>
      </c>
      <c r="B4983" s="80" t="s">
        <v>1577</v>
      </c>
      <c r="C4983" s="88" t="s">
        <v>670</v>
      </c>
    </row>
    <row r="4984" spans="1:3" ht="15">
      <c r="A4984" s="81" t="s">
        <v>285</v>
      </c>
      <c r="B4984" s="80" t="s">
        <v>1597</v>
      </c>
      <c r="C4984" s="88" t="s">
        <v>670</v>
      </c>
    </row>
    <row r="4985" spans="1:3" ht="15">
      <c r="A4985" s="81" t="s">
        <v>285</v>
      </c>
      <c r="B4985" s="80" t="s">
        <v>1523</v>
      </c>
      <c r="C4985" s="88" t="s">
        <v>670</v>
      </c>
    </row>
    <row r="4986" spans="1:3" ht="15">
      <c r="A4986" s="81" t="s">
        <v>285</v>
      </c>
      <c r="B4986" s="80" t="s">
        <v>1524</v>
      </c>
      <c r="C4986" s="88" t="s">
        <v>670</v>
      </c>
    </row>
    <row r="4987" spans="1:3" ht="15">
      <c r="A4987" s="81" t="s">
        <v>285</v>
      </c>
      <c r="B4987" s="80" t="s">
        <v>1598</v>
      </c>
      <c r="C4987" s="88" t="s">
        <v>670</v>
      </c>
    </row>
    <row r="4988" spans="1:3" ht="15">
      <c r="A4988" s="81" t="s">
        <v>285</v>
      </c>
      <c r="B4988" s="80" t="s">
        <v>1525</v>
      </c>
      <c r="C4988" s="88" t="s">
        <v>670</v>
      </c>
    </row>
    <row r="4989" spans="1:3" ht="15">
      <c r="A4989" s="81" t="s">
        <v>285</v>
      </c>
      <c r="B4989" s="80" t="s">
        <v>1526</v>
      </c>
      <c r="C4989" s="88" t="s">
        <v>670</v>
      </c>
    </row>
    <row r="4990" spans="1:3" ht="15">
      <c r="A4990" s="81" t="s">
        <v>285</v>
      </c>
      <c r="B4990" s="80" t="s">
        <v>1527</v>
      </c>
      <c r="C4990" s="88" t="s">
        <v>670</v>
      </c>
    </row>
    <row r="4991" spans="1:3" ht="15">
      <c r="A4991" s="81" t="s">
        <v>285</v>
      </c>
      <c r="B4991" s="80" t="s">
        <v>1599</v>
      </c>
      <c r="C4991" s="88" t="s">
        <v>670</v>
      </c>
    </row>
    <row r="4992" spans="1:3" ht="15">
      <c r="A4992" s="81" t="s">
        <v>285</v>
      </c>
      <c r="B4992" s="80" t="s">
        <v>1600</v>
      </c>
      <c r="C4992" s="88" t="s">
        <v>670</v>
      </c>
    </row>
    <row r="4993" spans="1:3" ht="15">
      <c r="A4993" s="81" t="s">
        <v>285</v>
      </c>
      <c r="B4993" s="80" t="s">
        <v>1601</v>
      </c>
      <c r="C4993" s="88" t="s">
        <v>670</v>
      </c>
    </row>
    <row r="4994" spans="1:3" ht="15">
      <c r="A4994" s="81" t="s">
        <v>285</v>
      </c>
      <c r="B4994" s="80" t="s">
        <v>1575</v>
      </c>
      <c r="C4994" s="88" t="s">
        <v>670</v>
      </c>
    </row>
    <row r="4995" spans="1:3" ht="15">
      <c r="A4995" s="81" t="s">
        <v>285</v>
      </c>
      <c r="B4995" s="80" t="s">
        <v>1602</v>
      </c>
      <c r="C4995" s="88" t="s">
        <v>670</v>
      </c>
    </row>
    <row r="4996" spans="1:3" ht="15">
      <c r="A4996" s="81" t="s">
        <v>285</v>
      </c>
      <c r="B4996" s="80" t="s">
        <v>1572</v>
      </c>
      <c r="C4996" s="88" t="s">
        <v>670</v>
      </c>
    </row>
    <row r="4997" spans="1:3" ht="15">
      <c r="A4997" s="81" t="s">
        <v>285</v>
      </c>
      <c r="B4997" s="80">
        <v>21</v>
      </c>
      <c r="C4997" s="88" t="s">
        <v>670</v>
      </c>
    </row>
    <row r="4998" spans="1:3" ht="15">
      <c r="A4998" s="81" t="s">
        <v>285</v>
      </c>
      <c r="B4998" s="80" t="s">
        <v>1582</v>
      </c>
      <c r="C4998" s="88" t="s">
        <v>670</v>
      </c>
    </row>
    <row r="4999" spans="1:3" ht="15">
      <c r="A4999" s="81" t="s">
        <v>285</v>
      </c>
      <c r="B4999" s="80" t="s">
        <v>1532</v>
      </c>
      <c r="C4999" s="88" t="s">
        <v>670</v>
      </c>
    </row>
    <row r="5000" spans="1:3" ht="15">
      <c r="A5000" s="81" t="s">
        <v>285</v>
      </c>
      <c r="B5000" s="80" t="s">
        <v>1603</v>
      </c>
      <c r="C5000" s="88" t="s">
        <v>670</v>
      </c>
    </row>
    <row r="5001" spans="1:3" ht="15">
      <c r="A5001" s="81" t="s">
        <v>285</v>
      </c>
      <c r="B5001" s="80" t="s">
        <v>1533</v>
      </c>
      <c r="C5001" s="88" t="s">
        <v>670</v>
      </c>
    </row>
    <row r="5002" spans="1:3" ht="15">
      <c r="A5002" s="81" t="s">
        <v>285</v>
      </c>
      <c r="B5002" s="80" t="s">
        <v>1534</v>
      </c>
      <c r="C5002" s="88" t="s">
        <v>670</v>
      </c>
    </row>
    <row r="5003" spans="1:3" ht="15">
      <c r="A5003" s="81" t="s">
        <v>285</v>
      </c>
      <c r="B5003" s="80" t="s">
        <v>1604</v>
      </c>
      <c r="C5003" s="88" t="s">
        <v>670</v>
      </c>
    </row>
    <row r="5004" spans="1:3" ht="15">
      <c r="A5004" s="81" t="s">
        <v>285</v>
      </c>
      <c r="B5004" s="80" t="s">
        <v>1589</v>
      </c>
      <c r="C5004" s="88" t="s">
        <v>670</v>
      </c>
    </row>
    <row r="5005" spans="1:3" ht="15">
      <c r="A5005" s="81" t="s">
        <v>285</v>
      </c>
      <c r="B5005" s="80" t="s">
        <v>1605</v>
      </c>
      <c r="C5005" s="88" t="s">
        <v>670</v>
      </c>
    </row>
    <row r="5006" spans="1:3" ht="15">
      <c r="A5006" s="81" t="s">
        <v>285</v>
      </c>
      <c r="B5006" s="80" t="s">
        <v>1536</v>
      </c>
      <c r="C5006" s="88" t="s">
        <v>670</v>
      </c>
    </row>
    <row r="5007" spans="1:3" ht="15">
      <c r="A5007" s="81" t="s">
        <v>285</v>
      </c>
      <c r="B5007" s="80" t="s">
        <v>1537</v>
      </c>
      <c r="C5007" s="88" t="s">
        <v>670</v>
      </c>
    </row>
    <row r="5008" spans="1:3" ht="15">
      <c r="A5008" s="81" t="s">
        <v>284</v>
      </c>
      <c r="B5008" s="80" t="s">
        <v>1591</v>
      </c>
      <c r="C5008" s="88" t="s">
        <v>669</v>
      </c>
    </row>
    <row r="5009" spans="1:3" ht="15">
      <c r="A5009" s="81" t="s">
        <v>284</v>
      </c>
      <c r="B5009" s="80" t="s">
        <v>1516</v>
      </c>
      <c r="C5009" s="88" t="s">
        <v>669</v>
      </c>
    </row>
    <row r="5010" spans="1:3" ht="15">
      <c r="A5010" s="81" t="s">
        <v>284</v>
      </c>
      <c r="B5010" s="80" t="s">
        <v>1592</v>
      </c>
      <c r="C5010" s="88" t="s">
        <v>669</v>
      </c>
    </row>
    <row r="5011" spans="1:3" ht="15">
      <c r="A5011" s="81" t="s">
        <v>284</v>
      </c>
      <c r="B5011" s="80" t="s">
        <v>1593</v>
      </c>
      <c r="C5011" s="88" t="s">
        <v>669</v>
      </c>
    </row>
    <row r="5012" spans="1:3" ht="15">
      <c r="A5012" s="81" t="s">
        <v>284</v>
      </c>
      <c r="B5012" s="80" t="s">
        <v>1491</v>
      </c>
      <c r="C5012" s="88" t="s">
        <v>669</v>
      </c>
    </row>
    <row r="5013" spans="1:3" ht="15">
      <c r="A5013" s="81" t="s">
        <v>284</v>
      </c>
      <c r="B5013" s="80" t="s">
        <v>1588</v>
      </c>
      <c r="C5013" s="88" t="s">
        <v>669</v>
      </c>
    </row>
    <row r="5014" spans="1:3" ht="15">
      <c r="A5014" s="81" t="s">
        <v>284</v>
      </c>
      <c r="B5014" s="80" t="s">
        <v>1517</v>
      </c>
      <c r="C5014" s="88" t="s">
        <v>669</v>
      </c>
    </row>
    <row r="5015" spans="1:3" ht="15">
      <c r="A5015" s="81" t="s">
        <v>284</v>
      </c>
      <c r="B5015" s="80" t="s">
        <v>1571</v>
      </c>
      <c r="C5015" s="88" t="s">
        <v>669</v>
      </c>
    </row>
    <row r="5016" spans="1:3" ht="15">
      <c r="A5016" s="81" t="s">
        <v>284</v>
      </c>
      <c r="B5016" s="80" t="s">
        <v>1518</v>
      </c>
      <c r="C5016" s="88" t="s">
        <v>669</v>
      </c>
    </row>
    <row r="5017" spans="1:3" ht="15">
      <c r="A5017" s="81" t="s">
        <v>284</v>
      </c>
      <c r="B5017" s="80" t="s">
        <v>1519</v>
      </c>
      <c r="C5017" s="88" t="s">
        <v>669</v>
      </c>
    </row>
    <row r="5018" spans="1:3" ht="15">
      <c r="A5018" s="81" t="s">
        <v>284</v>
      </c>
      <c r="B5018" s="80" t="s">
        <v>1594</v>
      </c>
      <c r="C5018" s="88" t="s">
        <v>669</v>
      </c>
    </row>
    <row r="5019" spans="1:3" ht="15">
      <c r="A5019" s="81" t="s">
        <v>284</v>
      </c>
      <c r="B5019" s="80" t="s">
        <v>1573</v>
      </c>
      <c r="C5019" s="88" t="s">
        <v>669</v>
      </c>
    </row>
    <row r="5020" spans="1:3" ht="15">
      <c r="A5020" s="81" t="s">
        <v>284</v>
      </c>
      <c r="B5020" s="80" t="s">
        <v>1595</v>
      </c>
      <c r="C5020" s="88" t="s">
        <v>669</v>
      </c>
    </row>
    <row r="5021" spans="1:3" ht="15">
      <c r="A5021" s="81" t="s">
        <v>284</v>
      </c>
      <c r="B5021" s="80" t="s">
        <v>1596</v>
      </c>
      <c r="C5021" s="88" t="s">
        <v>669</v>
      </c>
    </row>
    <row r="5022" spans="1:3" ht="15">
      <c r="A5022" s="81" t="s">
        <v>284</v>
      </c>
      <c r="B5022" s="80" t="s">
        <v>1577</v>
      </c>
      <c r="C5022" s="88" t="s">
        <v>669</v>
      </c>
    </row>
    <row r="5023" spans="1:3" ht="15">
      <c r="A5023" s="81" t="s">
        <v>284</v>
      </c>
      <c r="B5023" s="80" t="s">
        <v>1597</v>
      </c>
      <c r="C5023" s="88" t="s">
        <v>669</v>
      </c>
    </row>
    <row r="5024" spans="1:3" ht="15">
      <c r="A5024" s="81" t="s">
        <v>284</v>
      </c>
      <c r="B5024" s="80" t="s">
        <v>1523</v>
      </c>
      <c r="C5024" s="88" t="s">
        <v>669</v>
      </c>
    </row>
    <row r="5025" spans="1:3" ht="15">
      <c r="A5025" s="81" t="s">
        <v>284</v>
      </c>
      <c r="B5025" s="80" t="s">
        <v>1524</v>
      </c>
      <c r="C5025" s="88" t="s">
        <v>669</v>
      </c>
    </row>
    <row r="5026" spans="1:3" ht="15">
      <c r="A5026" s="81" t="s">
        <v>284</v>
      </c>
      <c r="B5026" s="80" t="s">
        <v>1598</v>
      </c>
      <c r="C5026" s="88" t="s">
        <v>669</v>
      </c>
    </row>
    <row r="5027" spans="1:3" ht="15">
      <c r="A5027" s="81" t="s">
        <v>284</v>
      </c>
      <c r="B5027" s="80" t="s">
        <v>1525</v>
      </c>
      <c r="C5027" s="88" t="s">
        <v>669</v>
      </c>
    </row>
    <row r="5028" spans="1:3" ht="15">
      <c r="A5028" s="81" t="s">
        <v>284</v>
      </c>
      <c r="B5028" s="80" t="s">
        <v>1526</v>
      </c>
      <c r="C5028" s="88" t="s">
        <v>669</v>
      </c>
    </row>
    <row r="5029" spans="1:3" ht="15">
      <c r="A5029" s="81" t="s">
        <v>284</v>
      </c>
      <c r="B5029" s="80" t="s">
        <v>1527</v>
      </c>
      <c r="C5029" s="88" t="s">
        <v>669</v>
      </c>
    </row>
    <row r="5030" spans="1:3" ht="15">
      <c r="A5030" s="81" t="s">
        <v>284</v>
      </c>
      <c r="B5030" s="80" t="s">
        <v>1599</v>
      </c>
      <c r="C5030" s="88" t="s">
        <v>669</v>
      </c>
    </row>
    <row r="5031" spans="1:3" ht="15">
      <c r="A5031" s="81" t="s">
        <v>284</v>
      </c>
      <c r="B5031" s="80" t="s">
        <v>1600</v>
      </c>
      <c r="C5031" s="88" t="s">
        <v>669</v>
      </c>
    </row>
    <row r="5032" spans="1:3" ht="15">
      <c r="A5032" s="81" t="s">
        <v>284</v>
      </c>
      <c r="B5032" s="80" t="s">
        <v>1601</v>
      </c>
      <c r="C5032" s="88" t="s">
        <v>669</v>
      </c>
    </row>
    <row r="5033" spans="1:3" ht="15">
      <c r="A5033" s="81" t="s">
        <v>284</v>
      </c>
      <c r="B5033" s="80" t="s">
        <v>1575</v>
      </c>
      <c r="C5033" s="88" t="s">
        <v>669</v>
      </c>
    </row>
    <row r="5034" spans="1:3" ht="15">
      <c r="A5034" s="81" t="s">
        <v>284</v>
      </c>
      <c r="B5034" s="80" t="s">
        <v>1602</v>
      </c>
      <c r="C5034" s="88" t="s">
        <v>669</v>
      </c>
    </row>
    <row r="5035" spans="1:3" ht="15">
      <c r="A5035" s="81" t="s">
        <v>284</v>
      </c>
      <c r="B5035" s="80" t="s">
        <v>1572</v>
      </c>
      <c r="C5035" s="88" t="s">
        <v>669</v>
      </c>
    </row>
    <row r="5036" spans="1:3" ht="15">
      <c r="A5036" s="81" t="s">
        <v>284</v>
      </c>
      <c r="B5036" s="80">
        <v>21</v>
      </c>
      <c r="C5036" s="88" t="s">
        <v>669</v>
      </c>
    </row>
    <row r="5037" spans="1:3" ht="15">
      <c r="A5037" s="81" t="s">
        <v>284</v>
      </c>
      <c r="B5037" s="80" t="s">
        <v>1582</v>
      </c>
      <c r="C5037" s="88" t="s">
        <v>669</v>
      </c>
    </row>
    <row r="5038" spans="1:3" ht="15">
      <c r="A5038" s="81" t="s">
        <v>284</v>
      </c>
      <c r="B5038" s="80" t="s">
        <v>1532</v>
      </c>
      <c r="C5038" s="88" t="s">
        <v>669</v>
      </c>
    </row>
    <row r="5039" spans="1:3" ht="15">
      <c r="A5039" s="81" t="s">
        <v>284</v>
      </c>
      <c r="B5039" s="80" t="s">
        <v>1603</v>
      </c>
      <c r="C5039" s="88" t="s">
        <v>669</v>
      </c>
    </row>
    <row r="5040" spans="1:3" ht="15">
      <c r="A5040" s="81" t="s">
        <v>284</v>
      </c>
      <c r="B5040" s="80" t="s">
        <v>1533</v>
      </c>
      <c r="C5040" s="88" t="s">
        <v>669</v>
      </c>
    </row>
    <row r="5041" spans="1:3" ht="15">
      <c r="A5041" s="81" t="s">
        <v>284</v>
      </c>
      <c r="B5041" s="80" t="s">
        <v>1534</v>
      </c>
      <c r="C5041" s="88" t="s">
        <v>669</v>
      </c>
    </row>
    <row r="5042" spans="1:3" ht="15">
      <c r="A5042" s="81" t="s">
        <v>284</v>
      </c>
      <c r="B5042" s="80" t="s">
        <v>1604</v>
      </c>
      <c r="C5042" s="88" t="s">
        <v>669</v>
      </c>
    </row>
    <row r="5043" spans="1:3" ht="15">
      <c r="A5043" s="81" t="s">
        <v>284</v>
      </c>
      <c r="B5043" s="80" t="s">
        <v>1589</v>
      </c>
      <c r="C5043" s="88" t="s">
        <v>669</v>
      </c>
    </row>
    <row r="5044" spans="1:3" ht="15">
      <c r="A5044" s="81" t="s">
        <v>284</v>
      </c>
      <c r="B5044" s="80" t="s">
        <v>1605</v>
      </c>
      <c r="C5044" s="88" t="s">
        <v>669</v>
      </c>
    </row>
    <row r="5045" spans="1:3" ht="15">
      <c r="A5045" s="81" t="s">
        <v>284</v>
      </c>
      <c r="B5045" s="80" t="s">
        <v>1536</v>
      </c>
      <c r="C5045" s="88" t="s">
        <v>669</v>
      </c>
    </row>
    <row r="5046" spans="1:3" ht="15">
      <c r="A5046" s="81" t="s">
        <v>284</v>
      </c>
      <c r="B5046" s="80" t="s">
        <v>1537</v>
      </c>
      <c r="C5046" s="88" t="s">
        <v>669</v>
      </c>
    </row>
    <row r="5047" spans="1:3" ht="15">
      <c r="A5047" s="81" t="s">
        <v>283</v>
      </c>
      <c r="B5047" s="80" t="s">
        <v>1591</v>
      </c>
      <c r="C5047" s="88" t="s">
        <v>668</v>
      </c>
    </row>
    <row r="5048" spans="1:3" ht="15">
      <c r="A5048" s="81" t="s">
        <v>283</v>
      </c>
      <c r="B5048" s="80" t="s">
        <v>1516</v>
      </c>
      <c r="C5048" s="88" t="s">
        <v>668</v>
      </c>
    </row>
    <row r="5049" spans="1:3" ht="15">
      <c r="A5049" s="81" t="s">
        <v>283</v>
      </c>
      <c r="B5049" s="80" t="s">
        <v>1592</v>
      </c>
      <c r="C5049" s="88" t="s">
        <v>668</v>
      </c>
    </row>
    <row r="5050" spans="1:3" ht="15">
      <c r="A5050" s="81" t="s">
        <v>283</v>
      </c>
      <c r="B5050" s="80" t="s">
        <v>1593</v>
      </c>
      <c r="C5050" s="88" t="s">
        <v>668</v>
      </c>
    </row>
    <row r="5051" spans="1:3" ht="15">
      <c r="A5051" s="81" t="s">
        <v>283</v>
      </c>
      <c r="B5051" s="80" t="s">
        <v>1491</v>
      </c>
      <c r="C5051" s="88" t="s">
        <v>668</v>
      </c>
    </row>
    <row r="5052" spans="1:3" ht="15">
      <c r="A5052" s="81" t="s">
        <v>283</v>
      </c>
      <c r="B5052" s="80" t="s">
        <v>1588</v>
      </c>
      <c r="C5052" s="88" t="s">
        <v>668</v>
      </c>
    </row>
    <row r="5053" spans="1:3" ht="15">
      <c r="A5053" s="81" t="s">
        <v>283</v>
      </c>
      <c r="B5053" s="80" t="s">
        <v>1517</v>
      </c>
      <c r="C5053" s="88" t="s">
        <v>668</v>
      </c>
    </row>
    <row r="5054" spans="1:3" ht="15">
      <c r="A5054" s="81" t="s">
        <v>283</v>
      </c>
      <c r="B5054" s="80" t="s">
        <v>1571</v>
      </c>
      <c r="C5054" s="88" t="s">
        <v>668</v>
      </c>
    </row>
    <row r="5055" spans="1:3" ht="15">
      <c r="A5055" s="81" t="s">
        <v>283</v>
      </c>
      <c r="B5055" s="80" t="s">
        <v>1518</v>
      </c>
      <c r="C5055" s="88" t="s">
        <v>668</v>
      </c>
    </row>
    <row r="5056" spans="1:3" ht="15">
      <c r="A5056" s="81" t="s">
        <v>283</v>
      </c>
      <c r="B5056" s="80" t="s">
        <v>1519</v>
      </c>
      <c r="C5056" s="88" t="s">
        <v>668</v>
      </c>
    </row>
    <row r="5057" spans="1:3" ht="15">
      <c r="A5057" s="81" t="s">
        <v>283</v>
      </c>
      <c r="B5057" s="80" t="s">
        <v>1594</v>
      </c>
      <c r="C5057" s="88" t="s">
        <v>668</v>
      </c>
    </row>
    <row r="5058" spans="1:3" ht="15">
      <c r="A5058" s="81" t="s">
        <v>283</v>
      </c>
      <c r="B5058" s="80" t="s">
        <v>1573</v>
      </c>
      <c r="C5058" s="88" t="s">
        <v>668</v>
      </c>
    </row>
    <row r="5059" spans="1:3" ht="15">
      <c r="A5059" s="81" t="s">
        <v>283</v>
      </c>
      <c r="B5059" s="80" t="s">
        <v>1595</v>
      </c>
      <c r="C5059" s="88" t="s">
        <v>668</v>
      </c>
    </row>
    <row r="5060" spans="1:3" ht="15">
      <c r="A5060" s="81" t="s">
        <v>283</v>
      </c>
      <c r="B5060" s="80" t="s">
        <v>1596</v>
      </c>
      <c r="C5060" s="88" t="s">
        <v>668</v>
      </c>
    </row>
    <row r="5061" spans="1:3" ht="15">
      <c r="A5061" s="81" t="s">
        <v>283</v>
      </c>
      <c r="B5061" s="80" t="s">
        <v>1577</v>
      </c>
      <c r="C5061" s="88" t="s">
        <v>668</v>
      </c>
    </row>
    <row r="5062" spans="1:3" ht="15">
      <c r="A5062" s="81" t="s">
        <v>283</v>
      </c>
      <c r="B5062" s="80" t="s">
        <v>1597</v>
      </c>
      <c r="C5062" s="88" t="s">
        <v>668</v>
      </c>
    </row>
    <row r="5063" spans="1:3" ht="15">
      <c r="A5063" s="81" t="s">
        <v>283</v>
      </c>
      <c r="B5063" s="80" t="s">
        <v>1523</v>
      </c>
      <c r="C5063" s="88" t="s">
        <v>668</v>
      </c>
    </row>
    <row r="5064" spans="1:3" ht="15">
      <c r="A5064" s="81" t="s">
        <v>283</v>
      </c>
      <c r="B5064" s="80" t="s">
        <v>1524</v>
      </c>
      <c r="C5064" s="88" t="s">
        <v>668</v>
      </c>
    </row>
    <row r="5065" spans="1:3" ht="15">
      <c r="A5065" s="81" t="s">
        <v>283</v>
      </c>
      <c r="B5065" s="80" t="s">
        <v>1598</v>
      </c>
      <c r="C5065" s="88" t="s">
        <v>668</v>
      </c>
    </row>
    <row r="5066" spans="1:3" ht="15">
      <c r="A5066" s="81" t="s">
        <v>283</v>
      </c>
      <c r="B5066" s="80" t="s">
        <v>1525</v>
      </c>
      <c r="C5066" s="88" t="s">
        <v>668</v>
      </c>
    </row>
    <row r="5067" spans="1:3" ht="15">
      <c r="A5067" s="81" t="s">
        <v>283</v>
      </c>
      <c r="B5067" s="80" t="s">
        <v>1526</v>
      </c>
      <c r="C5067" s="88" t="s">
        <v>668</v>
      </c>
    </row>
    <row r="5068" spans="1:3" ht="15">
      <c r="A5068" s="81" t="s">
        <v>283</v>
      </c>
      <c r="B5068" s="80" t="s">
        <v>1527</v>
      </c>
      <c r="C5068" s="88" t="s">
        <v>668</v>
      </c>
    </row>
    <row r="5069" spans="1:3" ht="15">
      <c r="A5069" s="81" t="s">
        <v>283</v>
      </c>
      <c r="B5069" s="80" t="s">
        <v>1599</v>
      </c>
      <c r="C5069" s="88" t="s">
        <v>668</v>
      </c>
    </row>
    <row r="5070" spans="1:3" ht="15">
      <c r="A5070" s="81" t="s">
        <v>283</v>
      </c>
      <c r="B5070" s="80" t="s">
        <v>1600</v>
      </c>
      <c r="C5070" s="88" t="s">
        <v>668</v>
      </c>
    </row>
    <row r="5071" spans="1:3" ht="15">
      <c r="A5071" s="81" t="s">
        <v>283</v>
      </c>
      <c r="B5071" s="80" t="s">
        <v>1601</v>
      </c>
      <c r="C5071" s="88" t="s">
        <v>668</v>
      </c>
    </row>
    <row r="5072" spans="1:3" ht="15">
      <c r="A5072" s="81" t="s">
        <v>283</v>
      </c>
      <c r="B5072" s="80" t="s">
        <v>1575</v>
      </c>
      <c r="C5072" s="88" t="s">
        <v>668</v>
      </c>
    </row>
    <row r="5073" spans="1:3" ht="15">
      <c r="A5073" s="81" t="s">
        <v>283</v>
      </c>
      <c r="B5073" s="80" t="s">
        <v>1602</v>
      </c>
      <c r="C5073" s="88" t="s">
        <v>668</v>
      </c>
    </row>
    <row r="5074" spans="1:3" ht="15">
      <c r="A5074" s="81" t="s">
        <v>283</v>
      </c>
      <c r="B5074" s="80" t="s">
        <v>1572</v>
      </c>
      <c r="C5074" s="88" t="s">
        <v>668</v>
      </c>
    </row>
    <row r="5075" spans="1:3" ht="15">
      <c r="A5075" s="81" t="s">
        <v>283</v>
      </c>
      <c r="B5075" s="80">
        <v>21</v>
      </c>
      <c r="C5075" s="88" t="s">
        <v>668</v>
      </c>
    </row>
    <row r="5076" spans="1:3" ht="15">
      <c r="A5076" s="81" t="s">
        <v>283</v>
      </c>
      <c r="B5076" s="80" t="s">
        <v>1582</v>
      </c>
      <c r="C5076" s="88" t="s">
        <v>668</v>
      </c>
    </row>
    <row r="5077" spans="1:3" ht="15">
      <c r="A5077" s="81" t="s">
        <v>283</v>
      </c>
      <c r="B5077" s="80" t="s">
        <v>1532</v>
      </c>
      <c r="C5077" s="88" t="s">
        <v>668</v>
      </c>
    </row>
    <row r="5078" spans="1:3" ht="15">
      <c r="A5078" s="81" t="s">
        <v>283</v>
      </c>
      <c r="B5078" s="80" t="s">
        <v>1603</v>
      </c>
      <c r="C5078" s="88" t="s">
        <v>668</v>
      </c>
    </row>
    <row r="5079" spans="1:3" ht="15">
      <c r="A5079" s="81" t="s">
        <v>283</v>
      </c>
      <c r="B5079" s="80" t="s">
        <v>1533</v>
      </c>
      <c r="C5079" s="88" t="s">
        <v>668</v>
      </c>
    </row>
    <row r="5080" spans="1:3" ht="15">
      <c r="A5080" s="81" t="s">
        <v>283</v>
      </c>
      <c r="B5080" s="80" t="s">
        <v>1534</v>
      </c>
      <c r="C5080" s="88" t="s">
        <v>668</v>
      </c>
    </row>
    <row r="5081" spans="1:3" ht="15">
      <c r="A5081" s="81" t="s">
        <v>283</v>
      </c>
      <c r="B5081" s="80" t="s">
        <v>1604</v>
      </c>
      <c r="C5081" s="88" t="s">
        <v>668</v>
      </c>
    </row>
    <row r="5082" spans="1:3" ht="15">
      <c r="A5082" s="81" t="s">
        <v>283</v>
      </c>
      <c r="B5082" s="80" t="s">
        <v>1589</v>
      </c>
      <c r="C5082" s="88" t="s">
        <v>668</v>
      </c>
    </row>
    <row r="5083" spans="1:3" ht="15">
      <c r="A5083" s="81" t="s">
        <v>283</v>
      </c>
      <c r="B5083" s="80" t="s">
        <v>1605</v>
      </c>
      <c r="C5083" s="88" t="s">
        <v>668</v>
      </c>
    </row>
    <row r="5084" spans="1:3" ht="15">
      <c r="A5084" s="81" t="s">
        <v>283</v>
      </c>
      <c r="B5084" s="80" t="s">
        <v>1536</v>
      </c>
      <c r="C5084" s="88" t="s">
        <v>668</v>
      </c>
    </row>
    <row r="5085" spans="1:3" ht="15">
      <c r="A5085" s="81" t="s">
        <v>283</v>
      </c>
      <c r="B5085" s="80" t="s">
        <v>1537</v>
      </c>
      <c r="C5085" s="88" t="s">
        <v>668</v>
      </c>
    </row>
    <row r="5086" spans="1:3" ht="15">
      <c r="A5086" s="81" t="s">
        <v>282</v>
      </c>
      <c r="B5086" s="80" t="s">
        <v>1591</v>
      </c>
      <c r="C5086" s="88" t="s">
        <v>667</v>
      </c>
    </row>
    <row r="5087" spans="1:3" ht="15">
      <c r="A5087" s="81" t="s">
        <v>282</v>
      </c>
      <c r="B5087" s="80" t="s">
        <v>1516</v>
      </c>
      <c r="C5087" s="88" t="s">
        <v>667</v>
      </c>
    </row>
    <row r="5088" spans="1:3" ht="15">
      <c r="A5088" s="81" t="s">
        <v>282</v>
      </c>
      <c r="B5088" s="80" t="s">
        <v>1592</v>
      </c>
      <c r="C5088" s="88" t="s">
        <v>667</v>
      </c>
    </row>
    <row r="5089" spans="1:3" ht="15">
      <c r="A5089" s="81" t="s">
        <v>282</v>
      </c>
      <c r="B5089" s="80" t="s">
        <v>1593</v>
      </c>
      <c r="C5089" s="88" t="s">
        <v>667</v>
      </c>
    </row>
    <row r="5090" spans="1:3" ht="15">
      <c r="A5090" s="81" t="s">
        <v>282</v>
      </c>
      <c r="B5090" s="80" t="s">
        <v>1491</v>
      </c>
      <c r="C5090" s="88" t="s">
        <v>667</v>
      </c>
    </row>
    <row r="5091" spans="1:3" ht="15">
      <c r="A5091" s="81" t="s">
        <v>282</v>
      </c>
      <c r="B5091" s="80" t="s">
        <v>1588</v>
      </c>
      <c r="C5091" s="88" t="s">
        <v>667</v>
      </c>
    </row>
    <row r="5092" spans="1:3" ht="15">
      <c r="A5092" s="81" t="s">
        <v>282</v>
      </c>
      <c r="B5092" s="80" t="s">
        <v>1517</v>
      </c>
      <c r="C5092" s="88" t="s">
        <v>667</v>
      </c>
    </row>
    <row r="5093" spans="1:3" ht="15">
      <c r="A5093" s="81" t="s">
        <v>282</v>
      </c>
      <c r="B5093" s="80" t="s">
        <v>1571</v>
      </c>
      <c r="C5093" s="88" t="s">
        <v>667</v>
      </c>
    </row>
    <row r="5094" spans="1:3" ht="15">
      <c r="A5094" s="81" t="s">
        <v>282</v>
      </c>
      <c r="B5094" s="80" t="s">
        <v>1518</v>
      </c>
      <c r="C5094" s="88" t="s">
        <v>667</v>
      </c>
    </row>
    <row r="5095" spans="1:3" ht="15">
      <c r="A5095" s="81" t="s">
        <v>282</v>
      </c>
      <c r="B5095" s="80" t="s">
        <v>1519</v>
      </c>
      <c r="C5095" s="88" t="s">
        <v>667</v>
      </c>
    </row>
    <row r="5096" spans="1:3" ht="15">
      <c r="A5096" s="81" t="s">
        <v>282</v>
      </c>
      <c r="B5096" s="80" t="s">
        <v>1594</v>
      </c>
      <c r="C5096" s="88" t="s">
        <v>667</v>
      </c>
    </row>
    <row r="5097" spans="1:3" ht="15">
      <c r="A5097" s="81" t="s">
        <v>282</v>
      </c>
      <c r="B5097" s="80" t="s">
        <v>1573</v>
      </c>
      <c r="C5097" s="88" t="s">
        <v>667</v>
      </c>
    </row>
    <row r="5098" spans="1:3" ht="15">
      <c r="A5098" s="81" t="s">
        <v>282</v>
      </c>
      <c r="B5098" s="80" t="s">
        <v>1595</v>
      </c>
      <c r="C5098" s="88" t="s">
        <v>667</v>
      </c>
    </row>
    <row r="5099" spans="1:3" ht="15">
      <c r="A5099" s="81" t="s">
        <v>282</v>
      </c>
      <c r="B5099" s="80" t="s">
        <v>1596</v>
      </c>
      <c r="C5099" s="88" t="s">
        <v>667</v>
      </c>
    </row>
    <row r="5100" spans="1:3" ht="15">
      <c r="A5100" s="81" t="s">
        <v>282</v>
      </c>
      <c r="B5100" s="80" t="s">
        <v>1577</v>
      </c>
      <c r="C5100" s="88" t="s">
        <v>667</v>
      </c>
    </row>
    <row r="5101" spans="1:3" ht="15">
      <c r="A5101" s="81" t="s">
        <v>282</v>
      </c>
      <c r="B5101" s="80" t="s">
        <v>1597</v>
      </c>
      <c r="C5101" s="88" t="s">
        <v>667</v>
      </c>
    </row>
    <row r="5102" spans="1:3" ht="15">
      <c r="A5102" s="81" t="s">
        <v>282</v>
      </c>
      <c r="B5102" s="80" t="s">
        <v>1523</v>
      </c>
      <c r="C5102" s="88" t="s">
        <v>667</v>
      </c>
    </row>
    <row r="5103" spans="1:3" ht="15">
      <c r="A5103" s="81" t="s">
        <v>282</v>
      </c>
      <c r="B5103" s="80" t="s">
        <v>1524</v>
      </c>
      <c r="C5103" s="88" t="s">
        <v>667</v>
      </c>
    </row>
    <row r="5104" spans="1:3" ht="15">
      <c r="A5104" s="81" t="s">
        <v>282</v>
      </c>
      <c r="B5104" s="80" t="s">
        <v>1598</v>
      </c>
      <c r="C5104" s="88" t="s">
        <v>667</v>
      </c>
    </row>
    <row r="5105" spans="1:3" ht="15">
      <c r="A5105" s="81" t="s">
        <v>282</v>
      </c>
      <c r="B5105" s="80" t="s">
        <v>1525</v>
      </c>
      <c r="C5105" s="88" t="s">
        <v>667</v>
      </c>
    </row>
    <row r="5106" spans="1:3" ht="15">
      <c r="A5106" s="81" t="s">
        <v>282</v>
      </c>
      <c r="B5106" s="80" t="s">
        <v>1526</v>
      </c>
      <c r="C5106" s="88" t="s">
        <v>667</v>
      </c>
    </row>
    <row r="5107" spans="1:3" ht="15">
      <c r="A5107" s="81" t="s">
        <v>282</v>
      </c>
      <c r="B5107" s="80" t="s">
        <v>1527</v>
      </c>
      <c r="C5107" s="88" t="s">
        <v>667</v>
      </c>
    </row>
    <row r="5108" spans="1:3" ht="15">
      <c r="A5108" s="81" t="s">
        <v>282</v>
      </c>
      <c r="B5108" s="80" t="s">
        <v>1599</v>
      </c>
      <c r="C5108" s="88" t="s">
        <v>667</v>
      </c>
    </row>
    <row r="5109" spans="1:3" ht="15">
      <c r="A5109" s="81" t="s">
        <v>282</v>
      </c>
      <c r="B5109" s="80" t="s">
        <v>1600</v>
      </c>
      <c r="C5109" s="88" t="s">
        <v>667</v>
      </c>
    </row>
    <row r="5110" spans="1:3" ht="15">
      <c r="A5110" s="81" t="s">
        <v>282</v>
      </c>
      <c r="B5110" s="80" t="s">
        <v>1601</v>
      </c>
      <c r="C5110" s="88" t="s">
        <v>667</v>
      </c>
    </row>
    <row r="5111" spans="1:3" ht="15">
      <c r="A5111" s="81" t="s">
        <v>282</v>
      </c>
      <c r="B5111" s="80" t="s">
        <v>1575</v>
      </c>
      <c r="C5111" s="88" t="s">
        <v>667</v>
      </c>
    </row>
    <row r="5112" spans="1:3" ht="15">
      <c r="A5112" s="81" t="s">
        <v>282</v>
      </c>
      <c r="B5112" s="80" t="s">
        <v>1602</v>
      </c>
      <c r="C5112" s="88" t="s">
        <v>667</v>
      </c>
    </row>
    <row r="5113" spans="1:3" ht="15">
      <c r="A5113" s="81" t="s">
        <v>282</v>
      </c>
      <c r="B5113" s="80" t="s">
        <v>1572</v>
      </c>
      <c r="C5113" s="88" t="s">
        <v>667</v>
      </c>
    </row>
    <row r="5114" spans="1:3" ht="15">
      <c r="A5114" s="81" t="s">
        <v>282</v>
      </c>
      <c r="B5114" s="80">
        <v>21</v>
      </c>
      <c r="C5114" s="88" t="s">
        <v>667</v>
      </c>
    </row>
    <row r="5115" spans="1:3" ht="15">
      <c r="A5115" s="81" t="s">
        <v>282</v>
      </c>
      <c r="B5115" s="80" t="s">
        <v>1582</v>
      </c>
      <c r="C5115" s="88" t="s">
        <v>667</v>
      </c>
    </row>
    <row r="5116" spans="1:3" ht="15">
      <c r="A5116" s="81" t="s">
        <v>282</v>
      </c>
      <c r="B5116" s="80" t="s">
        <v>1532</v>
      </c>
      <c r="C5116" s="88" t="s">
        <v>667</v>
      </c>
    </row>
    <row r="5117" spans="1:3" ht="15">
      <c r="A5117" s="81" t="s">
        <v>282</v>
      </c>
      <c r="B5117" s="80" t="s">
        <v>1603</v>
      </c>
      <c r="C5117" s="88" t="s">
        <v>667</v>
      </c>
    </row>
    <row r="5118" spans="1:3" ht="15">
      <c r="A5118" s="81" t="s">
        <v>282</v>
      </c>
      <c r="B5118" s="80" t="s">
        <v>1533</v>
      </c>
      <c r="C5118" s="88" t="s">
        <v>667</v>
      </c>
    </row>
    <row r="5119" spans="1:3" ht="15">
      <c r="A5119" s="81" t="s">
        <v>282</v>
      </c>
      <c r="B5119" s="80" t="s">
        <v>1534</v>
      </c>
      <c r="C5119" s="88" t="s">
        <v>667</v>
      </c>
    </row>
    <row r="5120" spans="1:3" ht="15">
      <c r="A5120" s="81" t="s">
        <v>282</v>
      </c>
      <c r="B5120" s="80" t="s">
        <v>1604</v>
      </c>
      <c r="C5120" s="88" t="s">
        <v>667</v>
      </c>
    </row>
    <row r="5121" spans="1:3" ht="15">
      <c r="A5121" s="81" t="s">
        <v>282</v>
      </c>
      <c r="B5121" s="80" t="s">
        <v>1589</v>
      </c>
      <c r="C5121" s="88" t="s">
        <v>667</v>
      </c>
    </row>
    <row r="5122" spans="1:3" ht="15">
      <c r="A5122" s="81" t="s">
        <v>282</v>
      </c>
      <c r="B5122" s="80" t="s">
        <v>1605</v>
      </c>
      <c r="C5122" s="88" t="s">
        <v>667</v>
      </c>
    </row>
    <row r="5123" spans="1:3" ht="15">
      <c r="A5123" s="81" t="s">
        <v>282</v>
      </c>
      <c r="B5123" s="80" t="s">
        <v>1536</v>
      </c>
      <c r="C5123" s="88" t="s">
        <v>667</v>
      </c>
    </row>
    <row r="5124" spans="1:3" ht="15">
      <c r="A5124" s="81" t="s">
        <v>282</v>
      </c>
      <c r="B5124" s="80" t="s">
        <v>1537</v>
      </c>
      <c r="C5124" s="88" t="s">
        <v>667</v>
      </c>
    </row>
    <row r="5125" spans="1:3" ht="15">
      <c r="A5125" s="81" t="s">
        <v>281</v>
      </c>
      <c r="B5125" s="80" t="s">
        <v>1591</v>
      </c>
      <c r="C5125" s="88" t="s">
        <v>666</v>
      </c>
    </row>
    <row r="5126" spans="1:3" ht="15">
      <c r="A5126" s="81" t="s">
        <v>281</v>
      </c>
      <c r="B5126" s="80" t="s">
        <v>1516</v>
      </c>
      <c r="C5126" s="88" t="s">
        <v>666</v>
      </c>
    </row>
    <row r="5127" spans="1:3" ht="15">
      <c r="A5127" s="81" t="s">
        <v>281</v>
      </c>
      <c r="B5127" s="80" t="s">
        <v>1592</v>
      </c>
      <c r="C5127" s="88" t="s">
        <v>666</v>
      </c>
    </row>
    <row r="5128" spans="1:3" ht="15">
      <c r="A5128" s="81" t="s">
        <v>281</v>
      </c>
      <c r="B5128" s="80" t="s">
        <v>1593</v>
      </c>
      <c r="C5128" s="88" t="s">
        <v>666</v>
      </c>
    </row>
    <row r="5129" spans="1:3" ht="15">
      <c r="A5129" s="81" t="s">
        <v>281</v>
      </c>
      <c r="B5129" s="80" t="s">
        <v>1491</v>
      </c>
      <c r="C5129" s="88" t="s">
        <v>666</v>
      </c>
    </row>
    <row r="5130" spans="1:3" ht="15">
      <c r="A5130" s="81" t="s">
        <v>281</v>
      </c>
      <c r="B5130" s="80" t="s">
        <v>1588</v>
      </c>
      <c r="C5130" s="88" t="s">
        <v>666</v>
      </c>
    </row>
    <row r="5131" spans="1:3" ht="15">
      <c r="A5131" s="81" t="s">
        <v>281</v>
      </c>
      <c r="B5131" s="80" t="s">
        <v>1517</v>
      </c>
      <c r="C5131" s="88" t="s">
        <v>666</v>
      </c>
    </row>
    <row r="5132" spans="1:3" ht="15">
      <c r="A5132" s="81" t="s">
        <v>281</v>
      </c>
      <c r="B5132" s="80" t="s">
        <v>1571</v>
      </c>
      <c r="C5132" s="88" t="s">
        <v>666</v>
      </c>
    </row>
    <row r="5133" spans="1:3" ht="15">
      <c r="A5133" s="81" t="s">
        <v>281</v>
      </c>
      <c r="B5133" s="80" t="s">
        <v>1518</v>
      </c>
      <c r="C5133" s="88" t="s">
        <v>666</v>
      </c>
    </row>
    <row r="5134" spans="1:3" ht="15">
      <c r="A5134" s="81" t="s">
        <v>281</v>
      </c>
      <c r="B5134" s="80" t="s">
        <v>1519</v>
      </c>
      <c r="C5134" s="88" t="s">
        <v>666</v>
      </c>
    </row>
    <row r="5135" spans="1:3" ht="15">
      <c r="A5135" s="81" t="s">
        <v>281</v>
      </c>
      <c r="B5135" s="80" t="s">
        <v>1594</v>
      </c>
      <c r="C5135" s="88" t="s">
        <v>666</v>
      </c>
    </row>
    <row r="5136" spans="1:3" ht="15">
      <c r="A5136" s="81" t="s">
        <v>281</v>
      </c>
      <c r="B5136" s="80" t="s">
        <v>1573</v>
      </c>
      <c r="C5136" s="88" t="s">
        <v>666</v>
      </c>
    </row>
    <row r="5137" spans="1:3" ht="15">
      <c r="A5137" s="81" t="s">
        <v>281</v>
      </c>
      <c r="B5137" s="80" t="s">
        <v>1595</v>
      </c>
      <c r="C5137" s="88" t="s">
        <v>666</v>
      </c>
    </row>
    <row r="5138" spans="1:3" ht="15">
      <c r="A5138" s="81" t="s">
        <v>281</v>
      </c>
      <c r="B5138" s="80" t="s">
        <v>1596</v>
      </c>
      <c r="C5138" s="88" t="s">
        <v>666</v>
      </c>
    </row>
    <row r="5139" spans="1:3" ht="15">
      <c r="A5139" s="81" t="s">
        <v>281</v>
      </c>
      <c r="B5139" s="80" t="s">
        <v>1577</v>
      </c>
      <c r="C5139" s="88" t="s">
        <v>666</v>
      </c>
    </row>
    <row r="5140" spans="1:3" ht="15">
      <c r="A5140" s="81" t="s">
        <v>281</v>
      </c>
      <c r="B5140" s="80" t="s">
        <v>1597</v>
      </c>
      <c r="C5140" s="88" t="s">
        <v>666</v>
      </c>
    </row>
    <row r="5141" spans="1:3" ht="15">
      <c r="A5141" s="81" t="s">
        <v>281</v>
      </c>
      <c r="B5141" s="80" t="s">
        <v>1523</v>
      </c>
      <c r="C5141" s="88" t="s">
        <v>666</v>
      </c>
    </row>
    <row r="5142" spans="1:3" ht="15">
      <c r="A5142" s="81" t="s">
        <v>281</v>
      </c>
      <c r="B5142" s="80" t="s">
        <v>1524</v>
      </c>
      <c r="C5142" s="88" t="s">
        <v>666</v>
      </c>
    </row>
    <row r="5143" spans="1:3" ht="15">
      <c r="A5143" s="81" t="s">
        <v>281</v>
      </c>
      <c r="B5143" s="80" t="s">
        <v>1598</v>
      </c>
      <c r="C5143" s="88" t="s">
        <v>666</v>
      </c>
    </row>
    <row r="5144" spans="1:3" ht="15">
      <c r="A5144" s="81" t="s">
        <v>281</v>
      </c>
      <c r="B5144" s="80" t="s">
        <v>1525</v>
      </c>
      <c r="C5144" s="88" t="s">
        <v>666</v>
      </c>
    </row>
    <row r="5145" spans="1:3" ht="15">
      <c r="A5145" s="81" t="s">
        <v>281</v>
      </c>
      <c r="B5145" s="80" t="s">
        <v>1526</v>
      </c>
      <c r="C5145" s="88" t="s">
        <v>666</v>
      </c>
    </row>
    <row r="5146" spans="1:3" ht="15">
      <c r="A5146" s="81" t="s">
        <v>281</v>
      </c>
      <c r="B5146" s="80" t="s">
        <v>1527</v>
      </c>
      <c r="C5146" s="88" t="s">
        <v>666</v>
      </c>
    </row>
    <row r="5147" spans="1:3" ht="15">
      <c r="A5147" s="81" t="s">
        <v>281</v>
      </c>
      <c r="B5147" s="80" t="s">
        <v>1599</v>
      </c>
      <c r="C5147" s="88" t="s">
        <v>666</v>
      </c>
    </row>
    <row r="5148" spans="1:3" ht="15">
      <c r="A5148" s="81" t="s">
        <v>281</v>
      </c>
      <c r="B5148" s="80" t="s">
        <v>1600</v>
      </c>
      <c r="C5148" s="88" t="s">
        <v>666</v>
      </c>
    </row>
    <row r="5149" spans="1:3" ht="15">
      <c r="A5149" s="81" t="s">
        <v>281</v>
      </c>
      <c r="B5149" s="80" t="s">
        <v>1601</v>
      </c>
      <c r="C5149" s="88" t="s">
        <v>666</v>
      </c>
    </row>
    <row r="5150" spans="1:3" ht="15">
      <c r="A5150" s="81" t="s">
        <v>281</v>
      </c>
      <c r="B5150" s="80" t="s">
        <v>1575</v>
      </c>
      <c r="C5150" s="88" t="s">
        <v>666</v>
      </c>
    </row>
    <row r="5151" spans="1:3" ht="15">
      <c r="A5151" s="81" t="s">
        <v>281</v>
      </c>
      <c r="B5151" s="80" t="s">
        <v>1602</v>
      </c>
      <c r="C5151" s="88" t="s">
        <v>666</v>
      </c>
    </row>
    <row r="5152" spans="1:3" ht="15">
      <c r="A5152" s="81" t="s">
        <v>281</v>
      </c>
      <c r="B5152" s="80" t="s">
        <v>1572</v>
      </c>
      <c r="C5152" s="88" t="s">
        <v>666</v>
      </c>
    </row>
    <row r="5153" spans="1:3" ht="15">
      <c r="A5153" s="81" t="s">
        <v>281</v>
      </c>
      <c r="B5153" s="80">
        <v>21</v>
      </c>
      <c r="C5153" s="88" t="s">
        <v>666</v>
      </c>
    </row>
    <row r="5154" spans="1:3" ht="15">
      <c r="A5154" s="81" t="s">
        <v>281</v>
      </c>
      <c r="B5154" s="80" t="s">
        <v>1582</v>
      </c>
      <c r="C5154" s="88" t="s">
        <v>666</v>
      </c>
    </row>
    <row r="5155" spans="1:3" ht="15">
      <c r="A5155" s="81" t="s">
        <v>281</v>
      </c>
      <c r="B5155" s="80" t="s">
        <v>1532</v>
      </c>
      <c r="C5155" s="88" t="s">
        <v>666</v>
      </c>
    </row>
    <row r="5156" spans="1:3" ht="15">
      <c r="A5156" s="81" t="s">
        <v>281</v>
      </c>
      <c r="B5156" s="80" t="s">
        <v>1603</v>
      </c>
      <c r="C5156" s="88" t="s">
        <v>666</v>
      </c>
    </row>
    <row r="5157" spans="1:3" ht="15">
      <c r="A5157" s="81" t="s">
        <v>281</v>
      </c>
      <c r="B5157" s="80" t="s">
        <v>1533</v>
      </c>
      <c r="C5157" s="88" t="s">
        <v>666</v>
      </c>
    </row>
    <row r="5158" spans="1:3" ht="15">
      <c r="A5158" s="81" t="s">
        <v>281</v>
      </c>
      <c r="B5158" s="80" t="s">
        <v>1534</v>
      </c>
      <c r="C5158" s="88" t="s">
        <v>666</v>
      </c>
    </row>
    <row r="5159" spans="1:3" ht="15">
      <c r="A5159" s="81" t="s">
        <v>281</v>
      </c>
      <c r="B5159" s="80" t="s">
        <v>1604</v>
      </c>
      <c r="C5159" s="88" t="s">
        <v>666</v>
      </c>
    </row>
    <row r="5160" spans="1:3" ht="15">
      <c r="A5160" s="81" t="s">
        <v>281</v>
      </c>
      <c r="B5160" s="80" t="s">
        <v>1589</v>
      </c>
      <c r="C5160" s="88" t="s">
        <v>666</v>
      </c>
    </row>
    <row r="5161" spans="1:3" ht="15">
      <c r="A5161" s="81" t="s">
        <v>281</v>
      </c>
      <c r="B5161" s="80" t="s">
        <v>1605</v>
      </c>
      <c r="C5161" s="88" t="s">
        <v>666</v>
      </c>
    </row>
    <row r="5162" spans="1:3" ht="15">
      <c r="A5162" s="81" t="s">
        <v>281</v>
      </c>
      <c r="B5162" s="80" t="s">
        <v>1536</v>
      </c>
      <c r="C5162" s="88" t="s">
        <v>666</v>
      </c>
    </row>
    <row r="5163" spans="1:3" ht="15">
      <c r="A5163" s="81" t="s">
        <v>281</v>
      </c>
      <c r="B5163" s="80" t="s">
        <v>1537</v>
      </c>
      <c r="C5163" s="88" t="s">
        <v>666</v>
      </c>
    </row>
    <row r="5164" spans="1:3" ht="15">
      <c r="A5164" s="81" t="s">
        <v>280</v>
      </c>
      <c r="B5164" s="80" t="s">
        <v>1591</v>
      </c>
      <c r="C5164" s="88" t="s">
        <v>665</v>
      </c>
    </row>
    <row r="5165" spans="1:3" ht="15">
      <c r="A5165" s="81" t="s">
        <v>280</v>
      </c>
      <c r="B5165" s="80" t="s">
        <v>1516</v>
      </c>
      <c r="C5165" s="88" t="s">
        <v>665</v>
      </c>
    </row>
    <row r="5166" spans="1:3" ht="15">
      <c r="A5166" s="81" t="s">
        <v>280</v>
      </c>
      <c r="B5166" s="80" t="s">
        <v>1592</v>
      </c>
      <c r="C5166" s="88" t="s">
        <v>665</v>
      </c>
    </row>
    <row r="5167" spans="1:3" ht="15">
      <c r="A5167" s="81" t="s">
        <v>280</v>
      </c>
      <c r="B5167" s="80" t="s">
        <v>1593</v>
      </c>
      <c r="C5167" s="88" t="s">
        <v>665</v>
      </c>
    </row>
    <row r="5168" spans="1:3" ht="15">
      <c r="A5168" s="81" t="s">
        <v>280</v>
      </c>
      <c r="B5168" s="80" t="s">
        <v>1491</v>
      </c>
      <c r="C5168" s="88" t="s">
        <v>665</v>
      </c>
    </row>
    <row r="5169" spans="1:3" ht="15">
      <c r="A5169" s="81" t="s">
        <v>280</v>
      </c>
      <c r="B5169" s="80" t="s">
        <v>1588</v>
      </c>
      <c r="C5169" s="88" t="s">
        <v>665</v>
      </c>
    </row>
    <row r="5170" spans="1:3" ht="15">
      <c r="A5170" s="81" t="s">
        <v>280</v>
      </c>
      <c r="B5170" s="80" t="s">
        <v>1517</v>
      </c>
      <c r="C5170" s="88" t="s">
        <v>665</v>
      </c>
    </row>
    <row r="5171" spans="1:3" ht="15">
      <c r="A5171" s="81" t="s">
        <v>280</v>
      </c>
      <c r="B5171" s="80" t="s">
        <v>1571</v>
      </c>
      <c r="C5171" s="88" t="s">
        <v>665</v>
      </c>
    </row>
    <row r="5172" spans="1:3" ht="15">
      <c r="A5172" s="81" t="s">
        <v>280</v>
      </c>
      <c r="B5172" s="80" t="s">
        <v>1518</v>
      </c>
      <c r="C5172" s="88" t="s">
        <v>665</v>
      </c>
    </row>
    <row r="5173" spans="1:3" ht="15">
      <c r="A5173" s="81" t="s">
        <v>280</v>
      </c>
      <c r="B5173" s="80" t="s">
        <v>1519</v>
      </c>
      <c r="C5173" s="88" t="s">
        <v>665</v>
      </c>
    </row>
    <row r="5174" spans="1:3" ht="15">
      <c r="A5174" s="81" t="s">
        <v>280</v>
      </c>
      <c r="B5174" s="80" t="s">
        <v>1594</v>
      </c>
      <c r="C5174" s="88" t="s">
        <v>665</v>
      </c>
    </row>
    <row r="5175" spans="1:3" ht="15">
      <c r="A5175" s="81" t="s">
        <v>280</v>
      </c>
      <c r="B5175" s="80" t="s">
        <v>1573</v>
      </c>
      <c r="C5175" s="88" t="s">
        <v>665</v>
      </c>
    </row>
    <row r="5176" spans="1:3" ht="15">
      <c r="A5176" s="81" t="s">
        <v>280</v>
      </c>
      <c r="B5176" s="80" t="s">
        <v>1595</v>
      </c>
      <c r="C5176" s="88" t="s">
        <v>665</v>
      </c>
    </row>
    <row r="5177" spans="1:3" ht="15">
      <c r="A5177" s="81" t="s">
        <v>280</v>
      </c>
      <c r="B5177" s="80" t="s">
        <v>1596</v>
      </c>
      <c r="C5177" s="88" t="s">
        <v>665</v>
      </c>
    </row>
    <row r="5178" spans="1:3" ht="15">
      <c r="A5178" s="81" t="s">
        <v>280</v>
      </c>
      <c r="B5178" s="80" t="s">
        <v>1577</v>
      </c>
      <c r="C5178" s="88" t="s">
        <v>665</v>
      </c>
    </row>
    <row r="5179" spans="1:3" ht="15">
      <c r="A5179" s="81" t="s">
        <v>280</v>
      </c>
      <c r="B5179" s="80" t="s">
        <v>1597</v>
      </c>
      <c r="C5179" s="88" t="s">
        <v>665</v>
      </c>
    </row>
    <row r="5180" spans="1:3" ht="15">
      <c r="A5180" s="81" t="s">
        <v>280</v>
      </c>
      <c r="B5180" s="80" t="s">
        <v>1523</v>
      </c>
      <c r="C5180" s="88" t="s">
        <v>665</v>
      </c>
    </row>
    <row r="5181" spans="1:3" ht="15">
      <c r="A5181" s="81" t="s">
        <v>280</v>
      </c>
      <c r="B5181" s="80" t="s">
        <v>1524</v>
      </c>
      <c r="C5181" s="88" t="s">
        <v>665</v>
      </c>
    </row>
    <row r="5182" spans="1:3" ht="15">
      <c r="A5182" s="81" t="s">
        <v>280</v>
      </c>
      <c r="B5182" s="80" t="s">
        <v>1598</v>
      </c>
      <c r="C5182" s="88" t="s">
        <v>665</v>
      </c>
    </row>
    <row r="5183" spans="1:3" ht="15">
      <c r="A5183" s="81" t="s">
        <v>280</v>
      </c>
      <c r="B5183" s="80" t="s">
        <v>1525</v>
      </c>
      <c r="C5183" s="88" t="s">
        <v>665</v>
      </c>
    </row>
    <row r="5184" spans="1:3" ht="15">
      <c r="A5184" s="81" t="s">
        <v>280</v>
      </c>
      <c r="B5184" s="80" t="s">
        <v>1526</v>
      </c>
      <c r="C5184" s="88" t="s">
        <v>665</v>
      </c>
    </row>
    <row r="5185" spans="1:3" ht="15">
      <c r="A5185" s="81" t="s">
        <v>280</v>
      </c>
      <c r="B5185" s="80" t="s">
        <v>1527</v>
      </c>
      <c r="C5185" s="88" t="s">
        <v>665</v>
      </c>
    </row>
    <row r="5186" spans="1:3" ht="15">
      <c r="A5186" s="81" t="s">
        <v>280</v>
      </c>
      <c r="B5186" s="80" t="s">
        <v>1599</v>
      </c>
      <c r="C5186" s="88" t="s">
        <v>665</v>
      </c>
    </row>
    <row r="5187" spans="1:3" ht="15">
      <c r="A5187" s="81" t="s">
        <v>280</v>
      </c>
      <c r="B5187" s="80" t="s">
        <v>1600</v>
      </c>
      <c r="C5187" s="88" t="s">
        <v>665</v>
      </c>
    </row>
    <row r="5188" spans="1:3" ht="15">
      <c r="A5188" s="81" t="s">
        <v>280</v>
      </c>
      <c r="B5188" s="80" t="s">
        <v>1601</v>
      </c>
      <c r="C5188" s="88" t="s">
        <v>665</v>
      </c>
    </row>
    <row r="5189" spans="1:3" ht="15">
      <c r="A5189" s="81" t="s">
        <v>280</v>
      </c>
      <c r="B5189" s="80" t="s">
        <v>1575</v>
      </c>
      <c r="C5189" s="88" t="s">
        <v>665</v>
      </c>
    </row>
    <row r="5190" spans="1:3" ht="15">
      <c r="A5190" s="81" t="s">
        <v>280</v>
      </c>
      <c r="B5190" s="80" t="s">
        <v>1602</v>
      </c>
      <c r="C5190" s="88" t="s">
        <v>665</v>
      </c>
    </row>
    <row r="5191" spans="1:3" ht="15">
      <c r="A5191" s="81" t="s">
        <v>280</v>
      </c>
      <c r="B5191" s="80" t="s">
        <v>1572</v>
      </c>
      <c r="C5191" s="88" t="s">
        <v>665</v>
      </c>
    </row>
    <row r="5192" spans="1:3" ht="15">
      <c r="A5192" s="81" t="s">
        <v>280</v>
      </c>
      <c r="B5192" s="80">
        <v>21</v>
      </c>
      <c r="C5192" s="88" t="s">
        <v>665</v>
      </c>
    </row>
    <row r="5193" spans="1:3" ht="15">
      <c r="A5193" s="81" t="s">
        <v>280</v>
      </c>
      <c r="B5193" s="80" t="s">
        <v>1582</v>
      </c>
      <c r="C5193" s="88" t="s">
        <v>665</v>
      </c>
    </row>
    <row r="5194" spans="1:3" ht="15">
      <c r="A5194" s="81" t="s">
        <v>280</v>
      </c>
      <c r="B5194" s="80" t="s">
        <v>1532</v>
      </c>
      <c r="C5194" s="88" t="s">
        <v>665</v>
      </c>
    </row>
    <row r="5195" spans="1:3" ht="15">
      <c r="A5195" s="81" t="s">
        <v>280</v>
      </c>
      <c r="B5195" s="80" t="s">
        <v>1603</v>
      </c>
      <c r="C5195" s="88" t="s">
        <v>665</v>
      </c>
    </row>
    <row r="5196" spans="1:3" ht="15">
      <c r="A5196" s="81" t="s">
        <v>280</v>
      </c>
      <c r="B5196" s="80" t="s">
        <v>1533</v>
      </c>
      <c r="C5196" s="88" t="s">
        <v>665</v>
      </c>
    </row>
    <row r="5197" spans="1:3" ht="15">
      <c r="A5197" s="81" t="s">
        <v>280</v>
      </c>
      <c r="B5197" s="80" t="s">
        <v>1534</v>
      </c>
      <c r="C5197" s="88" t="s">
        <v>665</v>
      </c>
    </row>
    <row r="5198" spans="1:3" ht="15">
      <c r="A5198" s="81" t="s">
        <v>280</v>
      </c>
      <c r="B5198" s="80" t="s">
        <v>1604</v>
      </c>
      <c r="C5198" s="88" t="s">
        <v>665</v>
      </c>
    </row>
    <row r="5199" spans="1:3" ht="15">
      <c r="A5199" s="81" t="s">
        <v>280</v>
      </c>
      <c r="B5199" s="80" t="s">
        <v>1589</v>
      </c>
      <c r="C5199" s="88" t="s">
        <v>665</v>
      </c>
    </row>
    <row r="5200" spans="1:3" ht="15">
      <c r="A5200" s="81" t="s">
        <v>280</v>
      </c>
      <c r="B5200" s="80" t="s">
        <v>1605</v>
      </c>
      <c r="C5200" s="88" t="s">
        <v>665</v>
      </c>
    </row>
    <row r="5201" spans="1:3" ht="15">
      <c r="A5201" s="81" t="s">
        <v>280</v>
      </c>
      <c r="B5201" s="80" t="s">
        <v>1536</v>
      </c>
      <c r="C5201" s="88" t="s">
        <v>665</v>
      </c>
    </row>
    <row r="5202" spans="1:3" ht="15">
      <c r="A5202" s="81" t="s">
        <v>280</v>
      </c>
      <c r="B5202" s="80" t="s">
        <v>1537</v>
      </c>
      <c r="C5202" s="88" t="s">
        <v>665</v>
      </c>
    </row>
    <row r="5203" spans="1:3" ht="15">
      <c r="A5203" s="81" t="s">
        <v>279</v>
      </c>
      <c r="B5203" s="80" t="s">
        <v>1591</v>
      </c>
      <c r="C5203" s="88" t="s">
        <v>664</v>
      </c>
    </row>
    <row r="5204" spans="1:3" ht="15">
      <c r="A5204" s="81" t="s">
        <v>279</v>
      </c>
      <c r="B5204" s="80" t="s">
        <v>1516</v>
      </c>
      <c r="C5204" s="88" t="s">
        <v>664</v>
      </c>
    </row>
    <row r="5205" spans="1:3" ht="15">
      <c r="A5205" s="81" t="s">
        <v>279</v>
      </c>
      <c r="B5205" s="80" t="s">
        <v>1592</v>
      </c>
      <c r="C5205" s="88" t="s">
        <v>664</v>
      </c>
    </row>
    <row r="5206" spans="1:3" ht="15">
      <c r="A5206" s="81" t="s">
        <v>279</v>
      </c>
      <c r="B5206" s="80" t="s">
        <v>1593</v>
      </c>
      <c r="C5206" s="88" t="s">
        <v>664</v>
      </c>
    </row>
    <row r="5207" spans="1:3" ht="15">
      <c r="A5207" s="81" t="s">
        <v>279</v>
      </c>
      <c r="B5207" s="80" t="s">
        <v>1491</v>
      </c>
      <c r="C5207" s="88" t="s">
        <v>664</v>
      </c>
    </row>
    <row r="5208" spans="1:3" ht="15">
      <c r="A5208" s="81" t="s">
        <v>279</v>
      </c>
      <c r="B5208" s="80" t="s">
        <v>1588</v>
      </c>
      <c r="C5208" s="88" t="s">
        <v>664</v>
      </c>
    </row>
    <row r="5209" spans="1:3" ht="15">
      <c r="A5209" s="81" t="s">
        <v>279</v>
      </c>
      <c r="B5209" s="80" t="s">
        <v>1517</v>
      </c>
      <c r="C5209" s="88" t="s">
        <v>664</v>
      </c>
    </row>
    <row r="5210" spans="1:3" ht="15">
      <c r="A5210" s="81" t="s">
        <v>279</v>
      </c>
      <c r="B5210" s="80" t="s">
        <v>1571</v>
      </c>
      <c r="C5210" s="88" t="s">
        <v>664</v>
      </c>
    </row>
    <row r="5211" spans="1:3" ht="15">
      <c r="A5211" s="81" t="s">
        <v>279</v>
      </c>
      <c r="B5211" s="80" t="s">
        <v>1518</v>
      </c>
      <c r="C5211" s="88" t="s">
        <v>664</v>
      </c>
    </row>
    <row r="5212" spans="1:3" ht="15">
      <c r="A5212" s="81" t="s">
        <v>279</v>
      </c>
      <c r="B5212" s="80" t="s">
        <v>1519</v>
      </c>
      <c r="C5212" s="88" t="s">
        <v>664</v>
      </c>
    </row>
    <row r="5213" spans="1:3" ht="15">
      <c r="A5213" s="81" t="s">
        <v>279</v>
      </c>
      <c r="B5213" s="80" t="s">
        <v>1594</v>
      </c>
      <c r="C5213" s="88" t="s">
        <v>664</v>
      </c>
    </row>
    <row r="5214" spans="1:3" ht="15">
      <c r="A5214" s="81" t="s">
        <v>279</v>
      </c>
      <c r="B5214" s="80" t="s">
        <v>1573</v>
      </c>
      <c r="C5214" s="88" t="s">
        <v>664</v>
      </c>
    </row>
    <row r="5215" spans="1:3" ht="15">
      <c r="A5215" s="81" t="s">
        <v>279</v>
      </c>
      <c r="B5215" s="80" t="s">
        <v>1595</v>
      </c>
      <c r="C5215" s="88" t="s">
        <v>664</v>
      </c>
    </row>
    <row r="5216" spans="1:3" ht="15">
      <c r="A5216" s="81" t="s">
        <v>279</v>
      </c>
      <c r="B5216" s="80" t="s">
        <v>1596</v>
      </c>
      <c r="C5216" s="88" t="s">
        <v>664</v>
      </c>
    </row>
    <row r="5217" spans="1:3" ht="15">
      <c r="A5217" s="81" t="s">
        <v>279</v>
      </c>
      <c r="B5217" s="80" t="s">
        <v>1577</v>
      </c>
      <c r="C5217" s="88" t="s">
        <v>664</v>
      </c>
    </row>
    <row r="5218" spans="1:3" ht="15">
      <c r="A5218" s="81" t="s">
        <v>279</v>
      </c>
      <c r="B5218" s="80" t="s">
        <v>1597</v>
      </c>
      <c r="C5218" s="88" t="s">
        <v>664</v>
      </c>
    </row>
    <row r="5219" spans="1:3" ht="15">
      <c r="A5219" s="81" t="s">
        <v>279</v>
      </c>
      <c r="B5219" s="80" t="s">
        <v>1523</v>
      </c>
      <c r="C5219" s="88" t="s">
        <v>664</v>
      </c>
    </row>
    <row r="5220" spans="1:3" ht="15">
      <c r="A5220" s="81" t="s">
        <v>279</v>
      </c>
      <c r="B5220" s="80" t="s">
        <v>1524</v>
      </c>
      <c r="C5220" s="88" t="s">
        <v>664</v>
      </c>
    </row>
    <row r="5221" spans="1:3" ht="15">
      <c r="A5221" s="81" t="s">
        <v>279</v>
      </c>
      <c r="B5221" s="80" t="s">
        <v>1598</v>
      </c>
      <c r="C5221" s="88" t="s">
        <v>664</v>
      </c>
    </row>
    <row r="5222" spans="1:3" ht="15">
      <c r="A5222" s="81" t="s">
        <v>279</v>
      </c>
      <c r="B5222" s="80" t="s">
        <v>1525</v>
      </c>
      <c r="C5222" s="88" t="s">
        <v>664</v>
      </c>
    </row>
    <row r="5223" spans="1:3" ht="15">
      <c r="A5223" s="81" t="s">
        <v>279</v>
      </c>
      <c r="B5223" s="80" t="s">
        <v>1526</v>
      </c>
      <c r="C5223" s="88" t="s">
        <v>664</v>
      </c>
    </row>
    <row r="5224" spans="1:3" ht="15">
      <c r="A5224" s="81" t="s">
        <v>279</v>
      </c>
      <c r="B5224" s="80" t="s">
        <v>1527</v>
      </c>
      <c r="C5224" s="88" t="s">
        <v>664</v>
      </c>
    </row>
    <row r="5225" spans="1:3" ht="15">
      <c r="A5225" s="81" t="s">
        <v>279</v>
      </c>
      <c r="B5225" s="80" t="s">
        <v>1599</v>
      </c>
      <c r="C5225" s="88" t="s">
        <v>664</v>
      </c>
    </row>
    <row r="5226" spans="1:3" ht="15">
      <c r="A5226" s="81" t="s">
        <v>279</v>
      </c>
      <c r="B5226" s="80" t="s">
        <v>1600</v>
      </c>
      <c r="C5226" s="88" t="s">
        <v>664</v>
      </c>
    </row>
    <row r="5227" spans="1:3" ht="15">
      <c r="A5227" s="81" t="s">
        <v>279</v>
      </c>
      <c r="B5227" s="80" t="s">
        <v>1601</v>
      </c>
      <c r="C5227" s="88" t="s">
        <v>664</v>
      </c>
    </row>
    <row r="5228" spans="1:3" ht="15">
      <c r="A5228" s="81" t="s">
        <v>279</v>
      </c>
      <c r="B5228" s="80" t="s">
        <v>1575</v>
      </c>
      <c r="C5228" s="88" t="s">
        <v>664</v>
      </c>
    </row>
    <row r="5229" spans="1:3" ht="15">
      <c r="A5229" s="81" t="s">
        <v>279</v>
      </c>
      <c r="B5229" s="80" t="s">
        <v>1602</v>
      </c>
      <c r="C5229" s="88" t="s">
        <v>664</v>
      </c>
    </row>
    <row r="5230" spans="1:3" ht="15">
      <c r="A5230" s="81" t="s">
        <v>279</v>
      </c>
      <c r="B5230" s="80" t="s">
        <v>1572</v>
      </c>
      <c r="C5230" s="88" t="s">
        <v>664</v>
      </c>
    </row>
    <row r="5231" spans="1:3" ht="15">
      <c r="A5231" s="81" t="s">
        <v>279</v>
      </c>
      <c r="B5231" s="80">
        <v>21</v>
      </c>
      <c r="C5231" s="88" t="s">
        <v>664</v>
      </c>
    </row>
    <row r="5232" spans="1:3" ht="15">
      <c r="A5232" s="81" t="s">
        <v>279</v>
      </c>
      <c r="B5232" s="80" t="s">
        <v>1582</v>
      </c>
      <c r="C5232" s="88" t="s">
        <v>664</v>
      </c>
    </row>
    <row r="5233" spans="1:3" ht="15">
      <c r="A5233" s="81" t="s">
        <v>279</v>
      </c>
      <c r="B5233" s="80" t="s">
        <v>1532</v>
      </c>
      <c r="C5233" s="88" t="s">
        <v>664</v>
      </c>
    </row>
    <row r="5234" spans="1:3" ht="15">
      <c r="A5234" s="81" t="s">
        <v>279</v>
      </c>
      <c r="B5234" s="80" t="s">
        <v>1603</v>
      </c>
      <c r="C5234" s="88" t="s">
        <v>664</v>
      </c>
    </row>
    <row r="5235" spans="1:3" ht="15">
      <c r="A5235" s="81" t="s">
        <v>279</v>
      </c>
      <c r="B5235" s="80" t="s">
        <v>1533</v>
      </c>
      <c r="C5235" s="88" t="s">
        <v>664</v>
      </c>
    </row>
    <row r="5236" spans="1:3" ht="15">
      <c r="A5236" s="81" t="s">
        <v>279</v>
      </c>
      <c r="B5236" s="80" t="s">
        <v>1534</v>
      </c>
      <c r="C5236" s="88" t="s">
        <v>664</v>
      </c>
    </row>
    <row r="5237" spans="1:3" ht="15">
      <c r="A5237" s="81" t="s">
        <v>279</v>
      </c>
      <c r="B5237" s="80" t="s">
        <v>1604</v>
      </c>
      <c r="C5237" s="88" t="s">
        <v>664</v>
      </c>
    </row>
    <row r="5238" spans="1:3" ht="15">
      <c r="A5238" s="81" t="s">
        <v>279</v>
      </c>
      <c r="B5238" s="80" t="s">
        <v>1589</v>
      </c>
      <c r="C5238" s="88" t="s">
        <v>664</v>
      </c>
    </row>
    <row r="5239" spans="1:3" ht="15">
      <c r="A5239" s="81" t="s">
        <v>279</v>
      </c>
      <c r="B5239" s="80" t="s">
        <v>1605</v>
      </c>
      <c r="C5239" s="88" t="s">
        <v>664</v>
      </c>
    </row>
    <row r="5240" spans="1:3" ht="15">
      <c r="A5240" s="81" t="s">
        <v>279</v>
      </c>
      <c r="B5240" s="80" t="s">
        <v>1536</v>
      </c>
      <c r="C5240" s="88" t="s">
        <v>664</v>
      </c>
    </row>
    <row r="5241" spans="1:3" ht="15">
      <c r="A5241" s="81" t="s">
        <v>279</v>
      </c>
      <c r="B5241" s="80" t="s">
        <v>1537</v>
      </c>
      <c r="C5241" s="88" t="s">
        <v>664</v>
      </c>
    </row>
    <row r="5242" spans="1:3" ht="15">
      <c r="A5242" s="81" t="s">
        <v>278</v>
      </c>
      <c r="B5242" s="80" t="s">
        <v>1591</v>
      </c>
      <c r="C5242" s="88" t="s">
        <v>663</v>
      </c>
    </row>
    <row r="5243" spans="1:3" ht="15">
      <c r="A5243" s="81" t="s">
        <v>278</v>
      </c>
      <c r="B5243" s="80" t="s">
        <v>1516</v>
      </c>
      <c r="C5243" s="88" t="s">
        <v>663</v>
      </c>
    </row>
    <row r="5244" spans="1:3" ht="15">
      <c r="A5244" s="81" t="s">
        <v>278</v>
      </c>
      <c r="B5244" s="80" t="s">
        <v>1592</v>
      </c>
      <c r="C5244" s="88" t="s">
        <v>663</v>
      </c>
    </row>
    <row r="5245" spans="1:3" ht="15">
      <c r="A5245" s="81" t="s">
        <v>278</v>
      </c>
      <c r="B5245" s="80" t="s">
        <v>1593</v>
      </c>
      <c r="C5245" s="88" t="s">
        <v>663</v>
      </c>
    </row>
    <row r="5246" spans="1:3" ht="15">
      <c r="A5246" s="81" t="s">
        <v>278</v>
      </c>
      <c r="B5246" s="80" t="s">
        <v>1491</v>
      </c>
      <c r="C5246" s="88" t="s">
        <v>663</v>
      </c>
    </row>
    <row r="5247" spans="1:3" ht="15">
      <c r="A5247" s="81" t="s">
        <v>278</v>
      </c>
      <c r="B5247" s="80" t="s">
        <v>1588</v>
      </c>
      <c r="C5247" s="88" t="s">
        <v>663</v>
      </c>
    </row>
    <row r="5248" spans="1:3" ht="15">
      <c r="A5248" s="81" t="s">
        <v>278</v>
      </c>
      <c r="B5248" s="80" t="s">
        <v>1517</v>
      </c>
      <c r="C5248" s="88" t="s">
        <v>663</v>
      </c>
    </row>
    <row r="5249" spans="1:3" ht="15">
      <c r="A5249" s="81" t="s">
        <v>278</v>
      </c>
      <c r="B5249" s="80" t="s">
        <v>1571</v>
      </c>
      <c r="C5249" s="88" t="s">
        <v>663</v>
      </c>
    </row>
    <row r="5250" spans="1:3" ht="15">
      <c r="A5250" s="81" t="s">
        <v>278</v>
      </c>
      <c r="B5250" s="80" t="s">
        <v>1518</v>
      </c>
      <c r="C5250" s="88" t="s">
        <v>663</v>
      </c>
    </row>
    <row r="5251" spans="1:3" ht="15">
      <c r="A5251" s="81" t="s">
        <v>278</v>
      </c>
      <c r="B5251" s="80" t="s">
        <v>1519</v>
      </c>
      <c r="C5251" s="88" t="s">
        <v>663</v>
      </c>
    </row>
    <row r="5252" spans="1:3" ht="15">
      <c r="A5252" s="81" t="s">
        <v>278</v>
      </c>
      <c r="B5252" s="80" t="s">
        <v>1594</v>
      </c>
      <c r="C5252" s="88" t="s">
        <v>663</v>
      </c>
    </row>
    <row r="5253" spans="1:3" ht="15">
      <c r="A5253" s="81" t="s">
        <v>278</v>
      </c>
      <c r="B5253" s="80" t="s">
        <v>1573</v>
      </c>
      <c r="C5253" s="88" t="s">
        <v>663</v>
      </c>
    </row>
    <row r="5254" spans="1:3" ht="15">
      <c r="A5254" s="81" t="s">
        <v>278</v>
      </c>
      <c r="B5254" s="80" t="s">
        <v>1595</v>
      </c>
      <c r="C5254" s="88" t="s">
        <v>663</v>
      </c>
    </row>
    <row r="5255" spans="1:3" ht="15">
      <c r="A5255" s="81" t="s">
        <v>278</v>
      </c>
      <c r="B5255" s="80" t="s">
        <v>1596</v>
      </c>
      <c r="C5255" s="88" t="s">
        <v>663</v>
      </c>
    </row>
    <row r="5256" spans="1:3" ht="15">
      <c r="A5256" s="81" t="s">
        <v>278</v>
      </c>
      <c r="B5256" s="80" t="s">
        <v>1577</v>
      </c>
      <c r="C5256" s="88" t="s">
        <v>663</v>
      </c>
    </row>
    <row r="5257" spans="1:3" ht="15">
      <c r="A5257" s="81" t="s">
        <v>278</v>
      </c>
      <c r="B5257" s="80" t="s">
        <v>1597</v>
      </c>
      <c r="C5257" s="88" t="s">
        <v>663</v>
      </c>
    </row>
    <row r="5258" spans="1:3" ht="15">
      <c r="A5258" s="81" t="s">
        <v>278</v>
      </c>
      <c r="B5258" s="80" t="s">
        <v>1523</v>
      </c>
      <c r="C5258" s="88" t="s">
        <v>663</v>
      </c>
    </row>
    <row r="5259" spans="1:3" ht="15">
      <c r="A5259" s="81" t="s">
        <v>278</v>
      </c>
      <c r="B5259" s="80" t="s">
        <v>1524</v>
      </c>
      <c r="C5259" s="88" t="s">
        <v>663</v>
      </c>
    </row>
    <row r="5260" spans="1:3" ht="15">
      <c r="A5260" s="81" t="s">
        <v>278</v>
      </c>
      <c r="B5260" s="80" t="s">
        <v>1598</v>
      </c>
      <c r="C5260" s="88" t="s">
        <v>663</v>
      </c>
    </row>
    <row r="5261" spans="1:3" ht="15">
      <c r="A5261" s="81" t="s">
        <v>278</v>
      </c>
      <c r="B5261" s="80" t="s">
        <v>1525</v>
      </c>
      <c r="C5261" s="88" t="s">
        <v>663</v>
      </c>
    </row>
    <row r="5262" spans="1:3" ht="15">
      <c r="A5262" s="81" t="s">
        <v>278</v>
      </c>
      <c r="B5262" s="80" t="s">
        <v>1526</v>
      </c>
      <c r="C5262" s="88" t="s">
        <v>663</v>
      </c>
    </row>
    <row r="5263" spans="1:3" ht="15">
      <c r="A5263" s="81" t="s">
        <v>278</v>
      </c>
      <c r="B5263" s="80" t="s">
        <v>1527</v>
      </c>
      <c r="C5263" s="88" t="s">
        <v>663</v>
      </c>
    </row>
    <row r="5264" spans="1:3" ht="15">
      <c r="A5264" s="81" t="s">
        <v>278</v>
      </c>
      <c r="B5264" s="80" t="s">
        <v>1599</v>
      </c>
      <c r="C5264" s="88" t="s">
        <v>663</v>
      </c>
    </row>
    <row r="5265" spans="1:3" ht="15">
      <c r="A5265" s="81" t="s">
        <v>278</v>
      </c>
      <c r="B5265" s="80" t="s">
        <v>1600</v>
      </c>
      <c r="C5265" s="88" t="s">
        <v>663</v>
      </c>
    </row>
    <row r="5266" spans="1:3" ht="15">
      <c r="A5266" s="81" t="s">
        <v>278</v>
      </c>
      <c r="B5266" s="80" t="s">
        <v>1601</v>
      </c>
      <c r="C5266" s="88" t="s">
        <v>663</v>
      </c>
    </row>
    <row r="5267" spans="1:3" ht="15">
      <c r="A5267" s="81" t="s">
        <v>278</v>
      </c>
      <c r="B5267" s="80" t="s">
        <v>1575</v>
      </c>
      <c r="C5267" s="88" t="s">
        <v>663</v>
      </c>
    </row>
    <row r="5268" spans="1:3" ht="15">
      <c r="A5268" s="81" t="s">
        <v>278</v>
      </c>
      <c r="B5268" s="80" t="s">
        <v>1602</v>
      </c>
      <c r="C5268" s="88" t="s">
        <v>663</v>
      </c>
    </row>
    <row r="5269" spans="1:3" ht="15">
      <c r="A5269" s="81" t="s">
        <v>278</v>
      </c>
      <c r="B5269" s="80" t="s">
        <v>1572</v>
      </c>
      <c r="C5269" s="88" t="s">
        <v>663</v>
      </c>
    </row>
    <row r="5270" spans="1:3" ht="15">
      <c r="A5270" s="81" t="s">
        <v>278</v>
      </c>
      <c r="B5270" s="80">
        <v>21</v>
      </c>
      <c r="C5270" s="88" t="s">
        <v>663</v>
      </c>
    </row>
    <row r="5271" spans="1:3" ht="15">
      <c r="A5271" s="81" t="s">
        <v>278</v>
      </c>
      <c r="B5271" s="80" t="s">
        <v>1582</v>
      </c>
      <c r="C5271" s="88" t="s">
        <v>663</v>
      </c>
    </row>
    <row r="5272" spans="1:3" ht="15">
      <c r="A5272" s="81" t="s">
        <v>278</v>
      </c>
      <c r="B5272" s="80" t="s">
        <v>1532</v>
      </c>
      <c r="C5272" s="88" t="s">
        <v>663</v>
      </c>
    </row>
    <row r="5273" spans="1:3" ht="15">
      <c r="A5273" s="81" t="s">
        <v>278</v>
      </c>
      <c r="B5273" s="80" t="s">
        <v>1603</v>
      </c>
      <c r="C5273" s="88" t="s">
        <v>663</v>
      </c>
    </row>
    <row r="5274" spans="1:3" ht="15">
      <c r="A5274" s="81" t="s">
        <v>278</v>
      </c>
      <c r="B5274" s="80" t="s">
        <v>1533</v>
      </c>
      <c r="C5274" s="88" t="s">
        <v>663</v>
      </c>
    </row>
    <row r="5275" spans="1:3" ht="15">
      <c r="A5275" s="81" t="s">
        <v>278</v>
      </c>
      <c r="B5275" s="80" t="s">
        <v>1534</v>
      </c>
      <c r="C5275" s="88" t="s">
        <v>663</v>
      </c>
    </row>
    <row r="5276" spans="1:3" ht="15">
      <c r="A5276" s="81" t="s">
        <v>278</v>
      </c>
      <c r="B5276" s="80" t="s">
        <v>1604</v>
      </c>
      <c r="C5276" s="88" t="s">
        <v>663</v>
      </c>
    </row>
    <row r="5277" spans="1:3" ht="15">
      <c r="A5277" s="81" t="s">
        <v>278</v>
      </c>
      <c r="B5277" s="80" t="s">
        <v>1589</v>
      </c>
      <c r="C5277" s="88" t="s">
        <v>663</v>
      </c>
    </row>
    <row r="5278" spans="1:3" ht="15">
      <c r="A5278" s="81" t="s">
        <v>278</v>
      </c>
      <c r="B5278" s="80" t="s">
        <v>1605</v>
      </c>
      <c r="C5278" s="88" t="s">
        <v>663</v>
      </c>
    </row>
    <row r="5279" spans="1:3" ht="15">
      <c r="A5279" s="81" t="s">
        <v>278</v>
      </c>
      <c r="B5279" s="80" t="s">
        <v>1536</v>
      </c>
      <c r="C5279" s="88" t="s">
        <v>663</v>
      </c>
    </row>
    <row r="5280" spans="1:3" ht="15">
      <c r="A5280" s="81" t="s">
        <v>278</v>
      </c>
      <c r="B5280" s="80" t="s">
        <v>1537</v>
      </c>
      <c r="C5280" s="88" t="s">
        <v>663</v>
      </c>
    </row>
    <row r="5281" spans="1:3" ht="15">
      <c r="A5281" s="81" t="s">
        <v>277</v>
      </c>
      <c r="B5281" s="80" t="s">
        <v>1591</v>
      </c>
      <c r="C5281" s="88" t="s">
        <v>662</v>
      </c>
    </row>
    <row r="5282" spans="1:3" ht="15">
      <c r="A5282" s="81" t="s">
        <v>277</v>
      </c>
      <c r="B5282" s="80" t="s">
        <v>1516</v>
      </c>
      <c r="C5282" s="88" t="s">
        <v>662</v>
      </c>
    </row>
    <row r="5283" spans="1:3" ht="15">
      <c r="A5283" s="81" t="s">
        <v>277</v>
      </c>
      <c r="B5283" s="80" t="s">
        <v>1592</v>
      </c>
      <c r="C5283" s="88" t="s">
        <v>662</v>
      </c>
    </row>
    <row r="5284" spans="1:3" ht="15">
      <c r="A5284" s="81" t="s">
        <v>277</v>
      </c>
      <c r="B5284" s="80" t="s">
        <v>1593</v>
      </c>
      <c r="C5284" s="88" t="s">
        <v>662</v>
      </c>
    </row>
    <row r="5285" spans="1:3" ht="15">
      <c r="A5285" s="81" t="s">
        <v>277</v>
      </c>
      <c r="B5285" s="80" t="s">
        <v>1491</v>
      </c>
      <c r="C5285" s="88" t="s">
        <v>662</v>
      </c>
    </row>
    <row r="5286" spans="1:3" ht="15">
      <c r="A5286" s="81" t="s">
        <v>277</v>
      </c>
      <c r="B5286" s="80" t="s">
        <v>1588</v>
      </c>
      <c r="C5286" s="88" t="s">
        <v>662</v>
      </c>
    </row>
    <row r="5287" spans="1:3" ht="15">
      <c r="A5287" s="81" t="s">
        <v>277</v>
      </c>
      <c r="B5287" s="80" t="s">
        <v>1517</v>
      </c>
      <c r="C5287" s="88" t="s">
        <v>662</v>
      </c>
    </row>
    <row r="5288" spans="1:3" ht="15">
      <c r="A5288" s="81" t="s">
        <v>277</v>
      </c>
      <c r="B5288" s="80" t="s">
        <v>1571</v>
      </c>
      <c r="C5288" s="88" t="s">
        <v>662</v>
      </c>
    </row>
    <row r="5289" spans="1:3" ht="15">
      <c r="A5289" s="81" t="s">
        <v>277</v>
      </c>
      <c r="B5289" s="80" t="s">
        <v>1518</v>
      </c>
      <c r="C5289" s="88" t="s">
        <v>662</v>
      </c>
    </row>
    <row r="5290" spans="1:3" ht="15">
      <c r="A5290" s="81" t="s">
        <v>277</v>
      </c>
      <c r="B5290" s="80" t="s">
        <v>1519</v>
      </c>
      <c r="C5290" s="88" t="s">
        <v>662</v>
      </c>
    </row>
    <row r="5291" spans="1:3" ht="15">
      <c r="A5291" s="81" t="s">
        <v>277</v>
      </c>
      <c r="B5291" s="80" t="s">
        <v>1594</v>
      </c>
      <c r="C5291" s="88" t="s">
        <v>662</v>
      </c>
    </row>
    <row r="5292" spans="1:3" ht="15">
      <c r="A5292" s="81" t="s">
        <v>277</v>
      </c>
      <c r="B5292" s="80" t="s">
        <v>1573</v>
      </c>
      <c r="C5292" s="88" t="s">
        <v>662</v>
      </c>
    </row>
    <row r="5293" spans="1:3" ht="15">
      <c r="A5293" s="81" t="s">
        <v>277</v>
      </c>
      <c r="B5293" s="80" t="s">
        <v>1595</v>
      </c>
      <c r="C5293" s="88" t="s">
        <v>662</v>
      </c>
    </row>
    <row r="5294" spans="1:3" ht="15">
      <c r="A5294" s="81" t="s">
        <v>277</v>
      </c>
      <c r="B5294" s="80" t="s">
        <v>1596</v>
      </c>
      <c r="C5294" s="88" t="s">
        <v>662</v>
      </c>
    </row>
    <row r="5295" spans="1:3" ht="15">
      <c r="A5295" s="81" t="s">
        <v>277</v>
      </c>
      <c r="B5295" s="80" t="s">
        <v>1577</v>
      </c>
      <c r="C5295" s="88" t="s">
        <v>662</v>
      </c>
    </row>
    <row r="5296" spans="1:3" ht="15">
      <c r="A5296" s="81" t="s">
        <v>277</v>
      </c>
      <c r="B5296" s="80" t="s">
        <v>1597</v>
      </c>
      <c r="C5296" s="88" t="s">
        <v>662</v>
      </c>
    </row>
    <row r="5297" spans="1:3" ht="15">
      <c r="A5297" s="81" t="s">
        <v>277</v>
      </c>
      <c r="B5297" s="80" t="s">
        <v>1523</v>
      </c>
      <c r="C5297" s="88" t="s">
        <v>662</v>
      </c>
    </row>
    <row r="5298" spans="1:3" ht="15">
      <c r="A5298" s="81" t="s">
        <v>277</v>
      </c>
      <c r="B5298" s="80" t="s">
        <v>1524</v>
      </c>
      <c r="C5298" s="88" t="s">
        <v>662</v>
      </c>
    </row>
    <row r="5299" spans="1:3" ht="15">
      <c r="A5299" s="81" t="s">
        <v>277</v>
      </c>
      <c r="B5299" s="80" t="s">
        <v>1598</v>
      </c>
      <c r="C5299" s="88" t="s">
        <v>662</v>
      </c>
    </row>
    <row r="5300" spans="1:3" ht="15">
      <c r="A5300" s="81" t="s">
        <v>277</v>
      </c>
      <c r="B5300" s="80" t="s">
        <v>1525</v>
      </c>
      <c r="C5300" s="88" t="s">
        <v>662</v>
      </c>
    </row>
    <row r="5301" spans="1:3" ht="15">
      <c r="A5301" s="81" t="s">
        <v>277</v>
      </c>
      <c r="B5301" s="80" t="s">
        <v>1526</v>
      </c>
      <c r="C5301" s="88" t="s">
        <v>662</v>
      </c>
    </row>
    <row r="5302" spans="1:3" ht="15">
      <c r="A5302" s="81" t="s">
        <v>277</v>
      </c>
      <c r="B5302" s="80" t="s">
        <v>1527</v>
      </c>
      <c r="C5302" s="88" t="s">
        <v>662</v>
      </c>
    </row>
    <row r="5303" spans="1:3" ht="15">
      <c r="A5303" s="81" t="s">
        <v>277</v>
      </c>
      <c r="B5303" s="80" t="s">
        <v>1599</v>
      </c>
      <c r="C5303" s="88" t="s">
        <v>662</v>
      </c>
    </row>
    <row r="5304" spans="1:3" ht="15">
      <c r="A5304" s="81" t="s">
        <v>277</v>
      </c>
      <c r="B5304" s="80" t="s">
        <v>1600</v>
      </c>
      <c r="C5304" s="88" t="s">
        <v>662</v>
      </c>
    </row>
    <row r="5305" spans="1:3" ht="15">
      <c r="A5305" s="81" t="s">
        <v>277</v>
      </c>
      <c r="B5305" s="80" t="s">
        <v>1601</v>
      </c>
      <c r="C5305" s="88" t="s">
        <v>662</v>
      </c>
    </row>
    <row r="5306" spans="1:3" ht="15">
      <c r="A5306" s="81" t="s">
        <v>277</v>
      </c>
      <c r="B5306" s="80" t="s">
        <v>1575</v>
      </c>
      <c r="C5306" s="88" t="s">
        <v>662</v>
      </c>
    </row>
    <row r="5307" spans="1:3" ht="15">
      <c r="A5307" s="81" t="s">
        <v>277</v>
      </c>
      <c r="B5307" s="80" t="s">
        <v>1602</v>
      </c>
      <c r="C5307" s="88" t="s">
        <v>662</v>
      </c>
    </row>
    <row r="5308" spans="1:3" ht="15">
      <c r="A5308" s="81" t="s">
        <v>277</v>
      </c>
      <c r="B5308" s="80" t="s">
        <v>1572</v>
      </c>
      <c r="C5308" s="88" t="s">
        <v>662</v>
      </c>
    </row>
    <row r="5309" spans="1:3" ht="15">
      <c r="A5309" s="81" t="s">
        <v>277</v>
      </c>
      <c r="B5309" s="80">
        <v>21</v>
      </c>
      <c r="C5309" s="88" t="s">
        <v>662</v>
      </c>
    </row>
    <row r="5310" spans="1:3" ht="15">
      <c r="A5310" s="81" t="s">
        <v>277</v>
      </c>
      <c r="B5310" s="80" t="s">
        <v>1582</v>
      </c>
      <c r="C5310" s="88" t="s">
        <v>662</v>
      </c>
    </row>
    <row r="5311" spans="1:3" ht="15">
      <c r="A5311" s="81" t="s">
        <v>277</v>
      </c>
      <c r="B5311" s="80" t="s">
        <v>1532</v>
      </c>
      <c r="C5311" s="88" t="s">
        <v>662</v>
      </c>
    </row>
    <row r="5312" spans="1:3" ht="15">
      <c r="A5312" s="81" t="s">
        <v>277</v>
      </c>
      <c r="B5312" s="80" t="s">
        <v>1603</v>
      </c>
      <c r="C5312" s="88" t="s">
        <v>662</v>
      </c>
    </row>
    <row r="5313" spans="1:3" ht="15">
      <c r="A5313" s="81" t="s">
        <v>277</v>
      </c>
      <c r="B5313" s="80" t="s">
        <v>1533</v>
      </c>
      <c r="C5313" s="88" t="s">
        <v>662</v>
      </c>
    </row>
    <row r="5314" spans="1:3" ht="15">
      <c r="A5314" s="81" t="s">
        <v>277</v>
      </c>
      <c r="B5314" s="80" t="s">
        <v>1534</v>
      </c>
      <c r="C5314" s="88" t="s">
        <v>662</v>
      </c>
    </row>
    <row r="5315" spans="1:3" ht="15">
      <c r="A5315" s="81" t="s">
        <v>277</v>
      </c>
      <c r="B5315" s="80" t="s">
        <v>1604</v>
      </c>
      <c r="C5315" s="88" t="s">
        <v>662</v>
      </c>
    </row>
    <row r="5316" spans="1:3" ht="15">
      <c r="A5316" s="81" t="s">
        <v>277</v>
      </c>
      <c r="B5316" s="80" t="s">
        <v>1589</v>
      </c>
      <c r="C5316" s="88" t="s">
        <v>662</v>
      </c>
    </row>
    <row r="5317" spans="1:3" ht="15">
      <c r="A5317" s="81" t="s">
        <v>277</v>
      </c>
      <c r="B5317" s="80" t="s">
        <v>1605</v>
      </c>
      <c r="C5317" s="88" t="s">
        <v>662</v>
      </c>
    </row>
    <row r="5318" spans="1:3" ht="15">
      <c r="A5318" s="81" t="s">
        <v>277</v>
      </c>
      <c r="B5318" s="80" t="s">
        <v>1536</v>
      </c>
      <c r="C5318" s="88" t="s">
        <v>662</v>
      </c>
    </row>
    <row r="5319" spans="1:3" ht="15">
      <c r="A5319" s="81" t="s">
        <v>277</v>
      </c>
      <c r="B5319" s="80" t="s">
        <v>1537</v>
      </c>
      <c r="C5319" s="88" t="s">
        <v>662</v>
      </c>
    </row>
    <row r="5320" spans="1:3" ht="15">
      <c r="A5320" s="81" t="s">
        <v>276</v>
      </c>
      <c r="B5320" s="80" t="s">
        <v>1591</v>
      </c>
      <c r="C5320" s="88" t="s">
        <v>661</v>
      </c>
    </row>
    <row r="5321" spans="1:3" ht="15">
      <c r="A5321" s="81" t="s">
        <v>276</v>
      </c>
      <c r="B5321" s="80" t="s">
        <v>1516</v>
      </c>
      <c r="C5321" s="88" t="s">
        <v>661</v>
      </c>
    </row>
    <row r="5322" spans="1:3" ht="15">
      <c r="A5322" s="81" t="s">
        <v>276</v>
      </c>
      <c r="B5322" s="80" t="s">
        <v>1592</v>
      </c>
      <c r="C5322" s="88" t="s">
        <v>661</v>
      </c>
    </row>
    <row r="5323" spans="1:3" ht="15">
      <c r="A5323" s="81" t="s">
        <v>276</v>
      </c>
      <c r="B5323" s="80" t="s">
        <v>1593</v>
      </c>
      <c r="C5323" s="88" t="s">
        <v>661</v>
      </c>
    </row>
    <row r="5324" spans="1:3" ht="15">
      <c r="A5324" s="81" t="s">
        <v>276</v>
      </c>
      <c r="B5324" s="80" t="s">
        <v>1491</v>
      </c>
      <c r="C5324" s="88" t="s">
        <v>661</v>
      </c>
    </row>
    <row r="5325" spans="1:3" ht="15">
      <c r="A5325" s="81" t="s">
        <v>276</v>
      </c>
      <c r="B5325" s="80" t="s">
        <v>1588</v>
      </c>
      <c r="C5325" s="88" t="s">
        <v>661</v>
      </c>
    </row>
    <row r="5326" spans="1:3" ht="15">
      <c r="A5326" s="81" t="s">
        <v>276</v>
      </c>
      <c r="B5326" s="80" t="s">
        <v>1517</v>
      </c>
      <c r="C5326" s="88" t="s">
        <v>661</v>
      </c>
    </row>
    <row r="5327" spans="1:3" ht="15">
      <c r="A5327" s="81" t="s">
        <v>276</v>
      </c>
      <c r="B5327" s="80" t="s">
        <v>1571</v>
      </c>
      <c r="C5327" s="88" t="s">
        <v>661</v>
      </c>
    </row>
    <row r="5328" spans="1:3" ht="15">
      <c r="A5328" s="81" t="s">
        <v>276</v>
      </c>
      <c r="B5328" s="80" t="s">
        <v>1518</v>
      </c>
      <c r="C5328" s="88" t="s">
        <v>661</v>
      </c>
    </row>
    <row r="5329" spans="1:3" ht="15">
      <c r="A5329" s="81" t="s">
        <v>276</v>
      </c>
      <c r="B5329" s="80" t="s">
        <v>1519</v>
      </c>
      <c r="C5329" s="88" t="s">
        <v>661</v>
      </c>
    </row>
    <row r="5330" spans="1:3" ht="15">
      <c r="A5330" s="81" t="s">
        <v>276</v>
      </c>
      <c r="B5330" s="80" t="s">
        <v>1594</v>
      </c>
      <c r="C5330" s="88" t="s">
        <v>661</v>
      </c>
    </row>
    <row r="5331" spans="1:3" ht="15">
      <c r="A5331" s="81" t="s">
        <v>276</v>
      </c>
      <c r="B5331" s="80" t="s">
        <v>1573</v>
      </c>
      <c r="C5331" s="88" t="s">
        <v>661</v>
      </c>
    </row>
    <row r="5332" spans="1:3" ht="15">
      <c r="A5332" s="81" t="s">
        <v>276</v>
      </c>
      <c r="B5332" s="80" t="s">
        <v>1595</v>
      </c>
      <c r="C5332" s="88" t="s">
        <v>661</v>
      </c>
    </row>
    <row r="5333" spans="1:3" ht="15">
      <c r="A5333" s="81" t="s">
        <v>276</v>
      </c>
      <c r="B5333" s="80" t="s">
        <v>1596</v>
      </c>
      <c r="C5333" s="88" t="s">
        <v>661</v>
      </c>
    </row>
    <row r="5334" spans="1:3" ht="15">
      <c r="A5334" s="81" t="s">
        <v>276</v>
      </c>
      <c r="B5334" s="80" t="s">
        <v>1577</v>
      </c>
      <c r="C5334" s="88" t="s">
        <v>661</v>
      </c>
    </row>
    <row r="5335" spans="1:3" ht="15">
      <c r="A5335" s="81" t="s">
        <v>276</v>
      </c>
      <c r="B5335" s="80" t="s">
        <v>1597</v>
      </c>
      <c r="C5335" s="88" t="s">
        <v>661</v>
      </c>
    </row>
    <row r="5336" spans="1:3" ht="15">
      <c r="A5336" s="81" t="s">
        <v>276</v>
      </c>
      <c r="B5336" s="80" t="s">
        <v>1523</v>
      </c>
      <c r="C5336" s="88" t="s">
        <v>661</v>
      </c>
    </row>
    <row r="5337" spans="1:3" ht="15">
      <c r="A5337" s="81" t="s">
        <v>276</v>
      </c>
      <c r="B5337" s="80" t="s">
        <v>1524</v>
      </c>
      <c r="C5337" s="88" t="s">
        <v>661</v>
      </c>
    </row>
    <row r="5338" spans="1:3" ht="15">
      <c r="A5338" s="81" t="s">
        <v>276</v>
      </c>
      <c r="B5338" s="80" t="s">
        <v>1598</v>
      </c>
      <c r="C5338" s="88" t="s">
        <v>661</v>
      </c>
    </row>
    <row r="5339" spans="1:3" ht="15">
      <c r="A5339" s="81" t="s">
        <v>276</v>
      </c>
      <c r="B5339" s="80" t="s">
        <v>1525</v>
      </c>
      <c r="C5339" s="88" t="s">
        <v>661</v>
      </c>
    </row>
    <row r="5340" spans="1:3" ht="15">
      <c r="A5340" s="81" t="s">
        <v>276</v>
      </c>
      <c r="B5340" s="80" t="s">
        <v>1526</v>
      </c>
      <c r="C5340" s="88" t="s">
        <v>661</v>
      </c>
    </row>
    <row r="5341" spans="1:3" ht="15">
      <c r="A5341" s="81" t="s">
        <v>276</v>
      </c>
      <c r="B5341" s="80" t="s">
        <v>1527</v>
      </c>
      <c r="C5341" s="88" t="s">
        <v>661</v>
      </c>
    </row>
    <row r="5342" spans="1:3" ht="15">
      <c r="A5342" s="81" t="s">
        <v>276</v>
      </c>
      <c r="B5342" s="80" t="s">
        <v>1599</v>
      </c>
      <c r="C5342" s="88" t="s">
        <v>661</v>
      </c>
    </row>
    <row r="5343" spans="1:3" ht="15">
      <c r="A5343" s="81" t="s">
        <v>276</v>
      </c>
      <c r="B5343" s="80" t="s">
        <v>1600</v>
      </c>
      <c r="C5343" s="88" t="s">
        <v>661</v>
      </c>
    </row>
    <row r="5344" spans="1:3" ht="15">
      <c r="A5344" s="81" t="s">
        <v>276</v>
      </c>
      <c r="B5344" s="80" t="s">
        <v>1601</v>
      </c>
      <c r="C5344" s="88" t="s">
        <v>661</v>
      </c>
    </row>
    <row r="5345" spans="1:3" ht="15">
      <c r="A5345" s="81" t="s">
        <v>276</v>
      </c>
      <c r="B5345" s="80" t="s">
        <v>1575</v>
      </c>
      <c r="C5345" s="88" t="s">
        <v>661</v>
      </c>
    </row>
    <row r="5346" spans="1:3" ht="15">
      <c r="A5346" s="81" t="s">
        <v>276</v>
      </c>
      <c r="B5346" s="80" t="s">
        <v>1602</v>
      </c>
      <c r="C5346" s="88" t="s">
        <v>661</v>
      </c>
    </row>
    <row r="5347" spans="1:3" ht="15">
      <c r="A5347" s="81" t="s">
        <v>276</v>
      </c>
      <c r="B5347" s="80" t="s">
        <v>1572</v>
      </c>
      <c r="C5347" s="88" t="s">
        <v>661</v>
      </c>
    </row>
    <row r="5348" spans="1:3" ht="15">
      <c r="A5348" s="81" t="s">
        <v>276</v>
      </c>
      <c r="B5348" s="80">
        <v>21</v>
      </c>
      <c r="C5348" s="88" t="s">
        <v>661</v>
      </c>
    </row>
    <row r="5349" spans="1:3" ht="15">
      <c r="A5349" s="81" t="s">
        <v>276</v>
      </c>
      <c r="B5349" s="80" t="s">
        <v>1582</v>
      </c>
      <c r="C5349" s="88" t="s">
        <v>661</v>
      </c>
    </row>
    <row r="5350" spans="1:3" ht="15">
      <c r="A5350" s="81" t="s">
        <v>276</v>
      </c>
      <c r="B5350" s="80" t="s">
        <v>1532</v>
      </c>
      <c r="C5350" s="88" t="s">
        <v>661</v>
      </c>
    </row>
    <row r="5351" spans="1:3" ht="15">
      <c r="A5351" s="81" t="s">
        <v>276</v>
      </c>
      <c r="B5351" s="80" t="s">
        <v>1603</v>
      </c>
      <c r="C5351" s="88" t="s">
        <v>661</v>
      </c>
    </row>
    <row r="5352" spans="1:3" ht="15">
      <c r="A5352" s="81" t="s">
        <v>276</v>
      </c>
      <c r="B5352" s="80" t="s">
        <v>1533</v>
      </c>
      <c r="C5352" s="88" t="s">
        <v>661</v>
      </c>
    </row>
    <row r="5353" spans="1:3" ht="15">
      <c r="A5353" s="81" t="s">
        <v>276</v>
      </c>
      <c r="B5353" s="80" t="s">
        <v>1534</v>
      </c>
      <c r="C5353" s="88" t="s">
        <v>661</v>
      </c>
    </row>
    <row r="5354" spans="1:3" ht="15">
      <c r="A5354" s="81" t="s">
        <v>276</v>
      </c>
      <c r="B5354" s="80" t="s">
        <v>1604</v>
      </c>
      <c r="C5354" s="88" t="s">
        <v>661</v>
      </c>
    </row>
    <row r="5355" spans="1:3" ht="15">
      <c r="A5355" s="81" t="s">
        <v>276</v>
      </c>
      <c r="B5355" s="80" t="s">
        <v>1589</v>
      </c>
      <c r="C5355" s="88" t="s">
        <v>661</v>
      </c>
    </row>
    <row r="5356" spans="1:3" ht="15">
      <c r="A5356" s="81" t="s">
        <v>276</v>
      </c>
      <c r="B5356" s="80" t="s">
        <v>1605</v>
      </c>
      <c r="C5356" s="88" t="s">
        <v>661</v>
      </c>
    </row>
    <row r="5357" spans="1:3" ht="15">
      <c r="A5357" s="81" t="s">
        <v>276</v>
      </c>
      <c r="B5357" s="80" t="s">
        <v>1536</v>
      </c>
      <c r="C5357" s="88" t="s">
        <v>661</v>
      </c>
    </row>
    <row r="5358" spans="1:3" ht="15">
      <c r="A5358" s="81" t="s">
        <v>276</v>
      </c>
      <c r="B5358" s="80" t="s">
        <v>1537</v>
      </c>
      <c r="C5358" s="88" t="s">
        <v>661</v>
      </c>
    </row>
    <row r="5359" spans="1:3" ht="15">
      <c r="A5359" s="81" t="s">
        <v>275</v>
      </c>
      <c r="B5359" s="80" t="s">
        <v>1591</v>
      </c>
      <c r="C5359" s="88" t="s">
        <v>660</v>
      </c>
    </row>
    <row r="5360" spans="1:3" ht="15">
      <c r="A5360" s="81" t="s">
        <v>275</v>
      </c>
      <c r="B5360" s="80" t="s">
        <v>1516</v>
      </c>
      <c r="C5360" s="88" t="s">
        <v>660</v>
      </c>
    </row>
    <row r="5361" spans="1:3" ht="15">
      <c r="A5361" s="81" t="s">
        <v>275</v>
      </c>
      <c r="B5361" s="80" t="s">
        <v>1592</v>
      </c>
      <c r="C5361" s="88" t="s">
        <v>660</v>
      </c>
    </row>
    <row r="5362" spans="1:3" ht="15">
      <c r="A5362" s="81" t="s">
        <v>275</v>
      </c>
      <c r="B5362" s="80" t="s">
        <v>1593</v>
      </c>
      <c r="C5362" s="88" t="s">
        <v>660</v>
      </c>
    </row>
    <row r="5363" spans="1:3" ht="15">
      <c r="A5363" s="81" t="s">
        <v>275</v>
      </c>
      <c r="B5363" s="80" t="s">
        <v>1491</v>
      </c>
      <c r="C5363" s="88" t="s">
        <v>660</v>
      </c>
    </row>
    <row r="5364" spans="1:3" ht="15">
      <c r="A5364" s="81" t="s">
        <v>275</v>
      </c>
      <c r="B5364" s="80" t="s">
        <v>1588</v>
      </c>
      <c r="C5364" s="88" t="s">
        <v>660</v>
      </c>
    </row>
    <row r="5365" spans="1:3" ht="15">
      <c r="A5365" s="81" t="s">
        <v>275</v>
      </c>
      <c r="B5365" s="80" t="s">
        <v>1517</v>
      </c>
      <c r="C5365" s="88" t="s">
        <v>660</v>
      </c>
    </row>
    <row r="5366" spans="1:3" ht="15">
      <c r="A5366" s="81" t="s">
        <v>275</v>
      </c>
      <c r="B5366" s="80" t="s">
        <v>1571</v>
      </c>
      <c r="C5366" s="88" t="s">
        <v>660</v>
      </c>
    </row>
    <row r="5367" spans="1:3" ht="15">
      <c r="A5367" s="81" t="s">
        <v>275</v>
      </c>
      <c r="B5367" s="80" t="s">
        <v>1518</v>
      </c>
      <c r="C5367" s="88" t="s">
        <v>660</v>
      </c>
    </row>
    <row r="5368" spans="1:3" ht="15">
      <c r="A5368" s="81" t="s">
        <v>275</v>
      </c>
      <c r="B5368" s="80" t="s">
        <v>1519</v>
      </c>
      <c r="C5368" s="88" t="s">
        <v>660</v>
      </c>
    </row>
    <row r="5369" spans="1:3" ht="15">
      <c r="A5369" s="81" t="s">
        <v>275</v>
      </c>
      <c r="B5369" s="80" t="s">
        <v>1594</v>
      </c>
      <c r="C5369" s="88" t="s">
        <v>660</v>
      </c>
    </row>
    <row r="5370" spans="1:3" ht="15">
      <c r="A5370" s="81" t="s">
        <v>275</v>
      </c>
      <c r="B5370" s="80" t="s">
        <v>1573</v>
      </c>
      <c r="C5370" s="88" t="s">
        <v>660</v>
      </c>
    </row>
    <row r="5371" spans="1:3" ht="15">
      <c r="A5371" s="81" t="s">
        <v>275</v>
      </c>
      <c r="B5371" s="80" t="s">
        <v>1595</v>
      </c>
      <c r="C5371" s="88" t="s">
        <v>660</v>
      </c>
    </row>
    <row r="5372" spans="1:3" ht="15">
      <c r="A5372" s="81" t="s">
        <v>275</v>
      </c>
      <c r="B5372" s="80" t="s">
        <v>1596</v>
      </c>
      <c r="C5372" s="88" t="s">
        <v>660</v>
      </c>
    </row>
    <row r="5373" spans="1:3" ht="15">
      <c r="A5373" s="81" t="s">
        <v>275</v>
      </c>
      <c r="B5373" s="80" t="s">
        <v>1577</v>
      </c>
      <c r="C5373" s="88" t="s">
        <v>660</v>
      </c>
    </row>
    <row r="5374" spans="1:3" ht="15">
      <c r="A5374" s="81" t="s">
        <v>275</v>
      </c>
      <c r="B5374" s="80" t="s">
        <v>1597</v>
      </c>
      <c r="C5374" s="88" t="s">
        <v>660</v>
      </c>
    </row>
    <row r="5375" spans="1:3" ht="15">
      <c r="A5375" s="81" t="s">
        <v>275</v>
      </c>
      <c r="B5375" s="80" t="s">
        <v>1523</v>
      </c>
      <c r="C5375" s="88" t="s">
        <v>660</v>
      </c>
    </row>
    <row r="5376" spans="1:3" ht="15">
      <c r="A5376" s="81" t="s">
        <v>275</v>
      </c>
      <c r="B5376" s="80" t="s">
        <v>1524</v>
      </c>
      <c r="C5376" s="88" t="s">
        <v>660</v>
      </c>
    </row>
    <row r="5377" spans="1:3" ht="15">
      <c r="A5377" s="81" t="s">
        <v>275</v>
      </c>
      <c r="B5377" s="80" t="s">
        <v>1598</v>
      </c>
      <c r="C5377" s="88" t="s">
        <v>660</v>
      </c>
    </row>
    <row r="5378" spans="1:3" ht="15">
      <c r="A5378" s="81" t="s">
        <v>275</v>
      </c>
      <c r="B5378" s="80" t="s">
        <v>1525</v>
      </c>
      <c r="C5378" s="88" t="s">
        <v>660</v>
      </c>
    </row>
    <row r="5379" spans="1:3" ht="15">
      <c r="A5379" s="81" t="s">
        <v>275</v>
      </c>
      <c r="B5379" s="80" t="s">
        <v>1526</v>
      </c>
      <c r="C5379" s="88" t="s">
        <v>660</v>
      </c>
    </row>
    <row r="5380" spans="1:3" ht="15">
      <c r="A5380" s="81" t="s">
        <v>275</v>
      </c>
      <c r="B5380" s="80" t="s">
        <v>1527</v>
      </c>
      <c r="C5380" s="88" t="s">
        <v>660</v>
      </c>
    </row>
    <row r="5381" spans="1:3" ht="15">
      <c r="A5381" s="81" t="s">
        <v>275</v>
      </c>
      <c r="B5381" s="80" t="s">
        <v>1599</v>
      </c>
      <c r="C5381" s="88" t="s">
        <v>660</v>
      </c>
    </row>
    <row r="5382" spans="1:3" ht="15">
      <c r="A5382" s="81" t="s">
        <v>275</v>
      </c>
      <c r="B5382" s="80" t="s">
        <v>1600</v>
      </c>
      <c r="C5382" s="88" t="s">
        <v>660</v>
      </c>
    </row>
    <row r="5383" spans="1:3" ht="15">
      <c r="A5383" s="81" t="s">
        <v>275</v>
      </c>
      <c r="B5383" s="80" t="s">
        <v>1601</v>
      </c>
      <c r="C5383" s="88" t="s">
        <v>660</v>
      </c>
    </row>
    <row r="5384" spans="1:3" ht="15">
      <c r="A5384" s="81" t="s">
        <v>275</v>
      </c>
      <c r="B5384" s="80" t="s">
        <v>1575</v>
      </c>
      <c r="C5384" s="88" t="s">
        <v>660</v>
      </c>
    </row>
    <row r="5385" spans="1:3" ht="15">
      <c r="A5385" s="81" t="s">
        <v>275</v>
      </c>
      <c r="B5385" s="80" t="s">
        <v>1602</v>
      </c>
      <c r="C5385" s="88" t="s">
        <v>660</v>
      </c>
    </row>
    <row r="5386" spans="1:3" ht="15">
      <c r="A5386" s="81" t="s">
        <v>275</v>
      </c>
      <c r="B5386" s="80" t="s">
        <v>1572</v>
      </c>
      <c r="C5386" s="88" t="s">
        <v>660</v>
      </c>
    </row>
    <row r="5387" spans="1:3" ht="15">
      <c r="A5387" s="81" t="s">
        <v>275</v>
      </c>
      <c r="B5387" s="80">
        <v>21</v>
      </c>
      <c r="C5387" s="88" t="s">
        <v>660</v>
      </c>
    </row>
    <row r="5388" spans="1:3" ht="15">
      <c r="A5388" s="81" t="s">
        <v>275</v>
      </c>
      <c r="B5388" s="80" t="s">
        <v>1582</v>
      </c>
      <c r="C5388" s="88" t="s">
        <v>660</v>
      </c>
    </row>
    <row r="5389" spans="1:3" ht="15">
      <c r="A5389" s="81" t="s">
        <v>275</v>
      </c>
      <c r="B5389" s="80" t="s">
        <v>1532</v>
      </c>
      <c r="C5389" s="88" t="s">
        <v>660</v>
      </c>
    </row>
    <row r="5390" spans="1:3" ht="15">
      <c r="A5390" s="81" t="s">
        <v>275</v>
      </c>
      <c r="B5390" s="80" t="s">
        <v>1603</v>
      </c>
      <c r="C5390" s="88" t="s">
        <v>660</v>
      </c>
    </row>
    <row r="5391" spans="1:3" ht="15">
      <c r="A5391" s="81" t="s">
        <v>275</v>
      </c>
      <c r="B5391" s="80" t="s">
        <v>1533</v>
      </c>
      <c r="C5391" s="88" t="s">
        <v>660</v>
      </c>
    </row>
    <row r="5392" spans="1:3" ht="15">
      <c r="A5392" s="81" t="s">
        <v>275</v>
      </c>
      <c r="B5392" s="80" t="s">
        <v>1534</v>
      </c>
      <c r="C5392" s="88" t="s">
        <v>660</v>
      </c>
    </row>
    <row r="5393" spans="1:3" ht="15">
      <c r="A5393" s="81" t="s">
        <v>275</v>
      </c>
      <c r="B5393" s="80" t="s">
        <v>1604</v>
      </c>
      <c r="C5393" s="88" t="s">
        <v>660</v>
      </c>
    </row>
    <row r="5394" spans="1:3" ht="15">
      <c r="A5394" s="81" t="s">
        <v>275</v>
      </c>
      <c r="B5394" s="80" t="s">
        <v>1589</v>
      </c>
      <c r="C5394" s="88" t="s">
        <v>660</v>
      </c>
    </row>
    <row r="5395" spans="1:3" ht="15">
      <c r="A5395" s="81" t="s">
        <v>275</v>
      </c>
      <c r="B5395" s="80" t="s">
        <v>1605</v>
      </c>
      <c r="C5395" s="88" t="s">
        <v>660</v>
      </c>
    </row>
    <row r="5396" spans="1:3" ht="15">
      <c r="A5396" s="81" t="s">
        <v>275</v>
      </c>
      <c r="B5396" s="80" t="s">
        <v>1536</v>
      </c>
      <c r="C5396" s="88" t="s">
        <v>660</v>
      </c>
    </row>
    <row r="5397" spans="1:3" ht="15">
      <c r="A5397" s="81" t="s">
        <v>275</v>
      </c>
      <c r="B5397" s="80" t="s">
        <v>1537</v>
      </c>
      <c r="C5397" s="88" t="s">
        <v>660</v>
      </c>
    </row>
    <row r="5398" spans="1:3" ht="15">
      <c r="A5398" s="81" t="s">
        <v>274</v>
      </c>
      <c r="B5398" s="80" t="s">
        <v>1591</v>
      </c>
      <c r="C5398" s="88" t="s">
        <v>659</v>
      </c>
    </row>
    <row r="5399" spans="1:3" ht="15">
      <c r="A5399" s="81" t="s">
        <v>274</v>
      </c>
      <c r="B5399" s="80" t="s">
        <v>1516</v>
      </c>
      <c r="C5399" s="88" t="s">
        <v>659</v>
      </c>
    </row>
    <row r="5400" spans="1:3" ht="15">
      <c r="A5400" s="81" t="s">
        <v>274</v>
      </c>
      <c r="B5400" s="80" t="s">
        <v>1592</v>
      </c>
      <c r="C5400" s="88" t="s">
        <v>659</v>
      </c>
    </row>
    <row r="5401" spans="1:3" ht="15">
      <c r="A5401" s="81" t="s">
        <v>274</v>
      </c>
      <c r="B5401" s="80" t="s">
        <v>1593</v>
      </c>
      <c r="C5401" s="88" t="s">
        <v>659</v>
      </c>
    </row>
    <row r="5402" spans="1:3" ht="15">
      <c r="A5402" s="81" t="s">
        <v>274</v>
      </c>
      <c r="B5402" s="80" t="s">
        <v>1491</v>
      </c>
      <c r="C5402" s="88" t="s">
        <v>659</v>
      </c>
    </row>
    <row r="5403" spans="1:3" ht="15">
      <c r="A5403" s="81" t="s">
        <v>274</v>
      </c>
      <c r="B5403" s="80" t="s">
        <v>1588</v>
      </c>
      <c r="C5403" s="88" t="s">
        <v>659</v>
      </c>
    </row>
    <row r="5404" spans="1:3" ht="15">
      <c r="A5404" s="81" t="s">
        <v>274</v>
      </c>
      <c r="B5404" s="80" t="s">
        <v>1517</v>
      </c>
      <c r="C5404" s="88" t="s">
        <v>659</v>
      </c>
    </row>
    <row r="5405" spans="1:3" ht="15">
      <c r="A5405" s="81" t="s">
        <v>274</v>
      </c>
      <c r="B5405" s="80" t="s">
        <v>1571</v>
      </c>
      <c r="C5405" s="88" t="s">
        <v>659</v>
      </c>
    </row>
    <row r="5406" spans="1:3" ht="15">
      <c r="A5406" s="81" t="s">
        <v>274</v>
      </c>
      <c r="B5406" s="80" t="s">
        <v>1518</v>
      </c>
      <c r="C5406" s="88" t="s">
        <v>659</v>
      </c>
    </row>
    <row r="5407" spans="1:3" ht="15">
      <c r="A5407" s="81" t="s">
        <v>274</v>
      </c>
      <c r="B5407" s="80" t="s">
        <v>1519</v>
      </c>
      <c r="C5407" s="88" t="s">
        <v>659</v>
      </c>
    </row>
    <row r="5408" spans="1:3" ht="15">
      <c r="A5408" s="81" t="s">
        <v>274</v>
      </c>
      <c r="B5408" s="80" t="s">
        <v>1594</v>
      </c>
      <c r="C5408" s="88" t="s">
        <v>659</v>
      </c>
    </row>
    <row r="5409" spans="1:3" ht="15">
      <c r="A5409" s="81" t="s">
        <v>274</v>
      </c>
      <c r="B5409" s="80" t="s">
        <v>1573</v>
      </c>
      <c r="C5409" s="88" t="s">
        <v>659</v>
      </c>
    </row>
    <row r="5410" spans="1:3" ht="15">
      <c r="A5410" s="81" t="s">
        <v>274</v>
      </c>
      <c r="B5410" s="80" t="s">
        <v>1595</v>
      </c>
      <c r="C5410" s="88" t="s">
        <v>659</v>
      </c>
    </row>
    <row r="5411" spans="1:3" ht="15">
      <c r="A5411" s="81" t="s">
        <v>274</v>
      </c>
      <c r="B5411" s="80" t="s">
        <v>1596</v>
      </c>
      <c r="C5411" s="88" t="s">
        <v>659</v>
      </c>
    </row>
    <row r="5412" spans="1:3" ht="15">
      <c r="A5412" s="81" t="s">
        <v>274</v>
      </c>
      <c r="B5412" s="80" t="s">
        <v>1577</v>
      </c>
      <c r="C5412" s="88" t="s">
        <v>659</v>
      </c>
    </row>
    <row r="5413" spans="1:3" ht="15">
      <c r="A5413" s="81" t="s">
        <v>274</v>
      </c>
      <c r="B5413" s="80" t="s">
        <v>1597</v>
      </c>
      <c r="C5413" s="88" t="s">
        <v>659</v>
      </c>
    </row>
    <row r="5414" spans="1:3" ht="15">
      <c r="A5414" s="81" t="s">
        <v>274</v>
      </c>
      <c r="B5414" s="80" t="s">
        <v>1523</v>
      </c>
      <c r="C5414" s="88" t="s">
        <v>659</v>
      </c>
    </row>
    <row r="5415" spans="1:3" ht="15">
      <c r="A5415" s="81" t="s">
        <v>274</v>
      </c>
      <c r="B5415" s="80" t="s">
        <v>1524</v>
      </c>
      <c r="C5415" s="88" t="s">
        <v>659</v>
      </c>
    </row>
    <row r="5416" spans="1:3" ht="15">
      <c r="A5416" s="81" t="s">
        <v>274</v>
      </c>
      <c r="B5416" s="80" t="s">
        <v>1598</v>
      </c>
      <c r="C5416" s="88" t="s">
        <v>659</v>
      </c>
    </row>
    <row r="5417" spans="1:3" ht="15">
      <c r="A5417" s="81" t="s">
        <v>274</v>
      </c>
      <c r="B5417" s="80" t="s">
        <v>1525</v>
      </c>
      <c r="C5417" s="88" t="s">
        <v>659</v>
      </c>
    </row>
    <row r="5418" spans="1:3" ht="15">
      <c r="A5418" s="81" t="s">
        <v>274</v>
      </c>
      <c r="B5418" s="80" t="s">
        <v>1526</v>
      </c>
      <c r="C5418" s="88" t="s">
        <v>659</v>
      </c>
    </row>
    <row r="5419" spans="1:3" ht="15">
      <c r="A5419" s="81" t="s">
        <v>274</v>
      </c>
      <c r="B5419" s="80" t="s">
        <v>1527</v>
      </c>
      <c r="C5419" s="88" t="s">
        <v>659</v>
      </c>
    </row>
    <row r="5420" spans="1:3" ht="15">
      <c r="A5420" s="81" t="s">
        <v>274</v>
      </c>
      <c r="B5420" s="80" t="s">
        <v>1599</v>
      </c>
      <c r="C5420" s="88" t="s">
        <v>659</v>
      </c>
    </row>
    <row r="5421" spans="1:3" ht="15">
      <c r="A5421" s="81" t="s">
        <v>274</v>
      </c>
      <c r="B5421" s="80" t="s">
        <v>1600</v>
      </c>
      <c r="C5421" s="88" t="s">
        <v>659</v>
      </c>
    </row>
    <row r="5422" spans="1:3" ht="15">
      <c r="A5422" s="81" t="s">
        <v>274</v>
      </c>
      <c r="B5422" s="80" t="s">
        <v>1601</v>
      </c>
      <c r="C5422" s="88" t="s">
        <v>659</v>
      </c>
    </row>
    <row r="5423" spans="1:3" ht="15">
      <c r="A5423" s="81" t="s">
        <v>274</v>
      </c>
      <c r="B5423" s="80" t="s">
        <v>1575</v>
      </c>
      <c r="C5423" s="88" t="s">
        <v>659</v>
      </c>
    </row>
    <row r="5424" spans="1:3" ht="15">
      <c r="A5424" s="81" t="s">
        <v>274</v>
      </c>
      <c r="B5424" s="80" t="s">
        <v>1602</v>
      </c>
      <c r="C5424" s="88" t="s">
        <v>659</v>
      </c>
    </row>
    <row r="5425" spans="1:3" ht="15">
      <c r="A5425" s="81" t="s">
        <v>274</v>
      </c>
      <c r="B5425" s="80" t="s">
        <v>1572</v>
      </c>
      <c r="C5425" s="88" t="s">
        <v>659</v>
      </c>
    </row>
    <row r="5426" spans="1:3" ht="15">
      <c r="A5426" s="81" t="s">
        <v>274</v>
      </c>
      <c r="B5426" s="80">
        <v>21</v>
      </c>
      <c r="C5426" s="88" t="s">
        <v>659</v>
      </c>
    </row>
    <row r="5427" spans="1:3" ht="15">
      <c r="A5427" s="81" t="s">
        <v>274</v>
      </c>
      <c r="B5427" s="80" t="s">
        <v>1582</v>
      </c>
      <c r="C5427" s="88" t="s">
        <v>659</v>
      </c>
    </row>
    <row r="5428" spans="1:3" ht="15">
      <c r="A5428" s="81" t="s">
        <v>274</v>
      </c>
      <c r="B5428" s="80" t="s">
        <v>1532</v>
      </c>
      <c r="C5428" s="88" t="s">
        <v>659</v>
      </c>
    </row>
    <row r="5429" spans="1:3" ht="15">
      <c r="A5429" s="81" t="s">
        <v>274</v>
      </c>
      <c r="B5429" s="80" t="s">
        <v>1603</v>
      </c>
      <c r="C5429" s="88" t="s">
        <v>659</v>
      </c>
    </row>
    <row r="5430" spans="1:3" ht="15">
      <c r="A5430" s="81" t="s">
        <v>274</v>
      </c>
      <c r="B5430" s="80" t="s">
        <v>1533</v>
      </c>
      <c r="C5430" s="88" t="s">
        <v>659</v>
      </c>
    </row>
    <row r="5431" spans="1:3" ht="15">
      <c r="A5431" s="81" t="s">
        <v>274</v>
      </c>
      <c r="B5431" s="80" t="s">
        <v>1534</v>
      </c>
      <c r="C5431" s="88" t="s">
        <v>659</v>
      </c>
    </row>
    <row r="5432" spans="1:3" ht="15">
      <c r="A5432" s="81" t="s">
        <v>274</v>
      </c>
      <c r="B5432" s="80" t="s">
        <v>1604</v>
      </c>
      <c r="C5432" s="88" t="s">
        <v>659</v>
      </c>
    </row>
    <row r="5433" spans="1:3" ht="15">
      <c r="A5433" s="81" t="s">
        <v>274</v>
      </c>
      <c r="B5433" s="80" t="s">
        <v>1589</v>
      </c>
      <c r="C5433" s="88" t="s">
        <v>659</v>
      </c>
    </row>
    <row r="5434" spans="1:3" ht="15">
      <c r="A5434" s="81" t="s">
        <v>274</v>
      </c>
      <c r="B5434" s="80" t="s">
        <v>1605</v>
      </c>
      <c r="C5434" s="88" t="s">
        <v>659</v>
      </c>
    </row>
    <row r="5435" spans="1:3" ht="15">
      <c r="A5435" s="81" t="s">
        <v>274</v>
      </c>
      <c r="B5435" s="80" t="s">
        <v>1536</v>
      </c>
      <c r="C5435" s="88" t="s">
        <v>659</v>
      </c>
    </row>
    <row r="5436" spans="1:3" ht="15">
      <c r="A5436" s="81" t="s">
        <v>274</v>
      </c>
      <c r="B5436" s="80" t="s">
        <v>1537</v>
      </c>
      <c r="C5436" s="88" t="s">
        <v>659</v>
      </c>
    </row>
    <row r="5437" spans="1:3" ht="15">
      <c r="A5437" s="81" t="s">
        <v>273</v>
      </c>
      <c r="B5437" s="80" t="s">
        <v>1591</v>
      </c>
      <c r="C5437" s="88" t="s">
        <v>658</v>
      </c>
    </row>
    <row r="5438" spans="1:3" ht="15">
      <c r="A5438" s="81" t="s">
        <v>273</v>
      </c>
      <c r="B5438" s="80" t="s">
        <v>1516</v>
      </c>
      <c r="C5438" s="88" t="s">
        <v>658</v>
      </c>
    </row>
    <row r="5439" spans="1:3" ht="15">
      <c r="A5439" s="81" t="s">
        <v>273</v>
      </c>
      <c r="B5439" s="80" t="s">
        <v>1592</v>
      </c>
      <c r="C5439" s="88" t="s">
        <v>658</v>
      </c>
    </row>
    <row r="5440" spans="1:3" ht="15">
      <c r="A5440" s="81" t="s">
        <v>273</v>
      </c>
      <c r="B5440" s="80" t="s">
        <v>1593</v>
      </c>
      <c r="C5440" s="88" t="s">
        <v>658</v>
      </c>
    </row>
    <row r="5441" spans="1:3" ht="15">
      <c r="A5441" s="81" t="s">
        <v>273</v>
      </c>
      <c r="B5441" s="80" t="s">
        <v>1491</v>
      </c>
      <c r="C5441" s="88" t="s">
        <v>658</v>
      </c>
    </row>
    <row r="5442" spans="1:3" ht="15">
      <c r="A5442" s="81" t="s">
        <v>273</v>
      </c>
      <c r="B5442" s="80" t="s">
        <v>1588</v>
      </c>
      <c r="C5442" s="88" t="s">
        <v>658</v>
      </c>
    </row>
    <row r="5443" spans="1:3" ht="15">
      <c r="A5443" s="81" t="s">
        <v>273</v>
      </c>
      <c r="B5443" s="80" t="s">
        <v>1517</v>
      </c>
      <c r="C5443" s="88" t="s">
        <v>658</v>
      </c>
    </row>
    <row r="5444" spans="1:3" ht="15">
      <c r="A5444" s="81" t="s">
        <v>273</v>
      </c>
      <c r="B5444" s="80" t="s">
        <v>1571</v>
      </c>
      <c r="C5444" s="88" t="s">
        <v>658</v>
      </c>
    </row>
    <row r="5445" spans="1:3" ht="15">
      <c r="A5445" s="81" t="s">
        <v>273</v>
      </c>
      <c r="B5445" s="80" t="s">
        <v>1518</v>
      </c>
      <c r="C5445" s="88" t="s">
        <v>658</v>
      </c>
    </row>
    <row r="5446" spans="1:3" ht="15">
      <c r="A5446" s="81" t="s">
        <v>273</v>
      </c>
      <c r="B5446" s="80" t="s">
        <v>1519</v>
      </c>
      <c r="C5446" s="88" t="s">
        <v>658</v>
      </c>
    </row>
    <row r="5447" spans="1:3" ht="15">
      <c r="A5447" s="81" t="s">
        <v>273</v>
      </c>
      <c r="B5447" s="80" t="s">
        <v>1594</v>
      </c>
      <c r="C5447" s="88" t="s">
        <v>658</v>
      </c>
    </row>
    <row r="5448" spans="1:3" ht="15">
      <c r="A5448" s="81" t="s">
        <v>273</v>
      </c>
      <c r="B5448" s="80" t="s">
        <v>1573</v>
      </c>
      <c r="C5448" s="88" t="s">
        <v>658</v>
      </c>
    </row>
    <row r="5449" spans="1:3" ht="15">
      <c r="A5449" s="81" t="s">
        <v>273</v>
      </c>
      <c r="B5449" s="80" t="s">
        <v>1595</v>
      </c>
      <c r="C5449" s="88" t="s">
        <v>658</v>
      </c>
    </row>
    <row r="5450" spans="1:3" ht="15">
      <c r="A5450" s="81" t="s">
        <v>273</v>
      </c>
      <c r="B5450" s="80" t="s">
        <v>1596</v>
      </c>
      <c r="C5450" s="88" t="s">
        <v>658</v>
      </c>
    </row>
    <row r="5451" spans="1:3" ht="15">
      <c r="A5451" s="81" t="s">
        <v>273</v>
      </c>
      <c r="B5451" s="80" t="s">
        <v>1577</v>
      </c>
      <c r="C5451" s="88" t="s">
        <v>658</v>
      </c>
    </row>
    <row r="5452" spans="1:3" ht="15">
      <c r="A5452" s="81" t="s">
        <v>273</v>
      </c>
      <c r="B5452" s="80" t="s">
        <v>1597</v>
      </c>
      <c r="C5452" s="88" t="s">
        <v>658</v>
      </c>
    </row>
    <row r="5453" spans="1:3" ht="15">
      <c r="A5453" s="81" t="s">
        <v>273</v>
      </c>
      <c r="B5453" s="80" t="s">
        <v>1523</v>
      </c>
      <c r="C5453" s="88" t="s">
        <v>658</v>
      </c>
    </row>
    <row r="5454" spans="1:3" ht="15">
      <c r="A5454" s="81" t="s">
        <v>273</v>
      </c>
      <c r="B5454" s="80" t="s">
        <v>1524</v>
      </c>
      <c r="C5454" s="88" t="s">
        <v>658</v>
      </c>
    </row>
    <row r="5455" spans="1:3" ht="15">
      <c r="A5455" s="81" t="s">
        <v>273</v>
      </c>
      <c r="B5455" s="80" t="s">
        <v>1598</v>
      </c>
      <c r="C5455" s="88" t="s">
        <v>658</v>
      </c>
    </row>
    <row r="5456" spans="1:3" ht="15">
      <c r="A5456" s="81" t="s">
        <v>273</v>
      </c>
      <c r="B5456" s="80" t="s">
        <v>1525</v>
      </c>
      <c r="C5456" s="88" t="s">
        <v>658</v>
      </c>
    </row>
    <row r="5457" spans="1:3" ht="15">
      <c r="A5457" s="81" t="s">
        <v>273</v>
      </c>
      <c r="B5457" s="80" t="s">
        <v>1526</v>
      </c>
      <c r="C5457" s="88" t="s">
        <v>658</v>
      </c>
    </row>
    <row r="5458" spans="1:3" ht="15">
      <c r="A5458" s="81" t="s">
        <v>273</v>
      </c>
      <c r="B5458" s="80" t="s">
        <v>1527</v>
      </c>
      <c r="C5458" s="88" t="s">
        <v>658</v>
      </c>
    </row>
    <row r="5459" spans="1:3" ht="15">
      <c r="A5459" s="81" t="s">
        <v>273</v>
      </c>
      <c r="B5459" s="80" t="s">
        <v>1599</v>
      </c>
      <c r="C5459" s="88" t="s">
        <v>658</v>
      </c>
    </row>
    <row r="5460" spans="1:3" ht="15">
      <c r="A5460" s="81" t="s">
        <v>273</v>
      </c>
      <c r="B5460" s="80" t="s">
        <v>1600</v>
      </c>
      <c r="C5460" s="88" t="s">
        <v>658</v>
      </c>
    </row>
    <row r="5461" spans="1:3" ht="15">
      <c r="A5461" s="81" t="s">
        <v>273</v>
      </c>
      <c r="B5461" s="80" t="s">
        <v>1601</v>
      </c>
      <c r="C5461" s="88" t="s">
        <v>658</v>
      </c>
    </row>
    <row r="5462" spans="1:3" ht="15">
      <c r="A5462" s="81" t="s">
        <v>273</v>
      </c>
      <c r="B5462" s="80" t="s">
        <v>1575</v>
      </c>
      <c r="C5462" s="88" t="s">
        <v>658</v>
      </c>
    </row>
    <row r="5463" spans="1:3" ht="15">
      <c r="A5463" s="81" t="s">
        <v>273</v>
      </c>
      <c r="B5463" s="80" t="s">
        <v>1602</v>
      </c>
      <c r="C5463" s="88" t="s">
        <v>658</v>
      </c>
    </row>
    <row r="5464" spans="1:3" ht="15">
      <c r="A5464" s="81" t="s">
        <v>273</v>
      </c>
      <c r="B5464" s="80" t="s">
        <v>1572</v>
      </c>
      <c r="C5464" s="88" t="s">
        <v>658</v>
      </c>
    </row>
    <row r="5465" spans="1:3" ht="15">
      <c r="A5465" s="81" t="s">
        <v>273</v>
      </c>
      <c r="B5465" s="80">
        <v>21</v>
      </c>
      <c r="C5465" s="88" t="s">
        <v>658</v>
      </c>
    </row>
    <row r="5466" spans="1:3" ht="15">
      <c r="A5466" s="81" t="s">
        <v>273</v>
      </c>
      <c r="B5466" s="80" t="s">
        <v>1582</v>
      </c>
      <c r="C5466" s="88" t="s">
        <v>658</v>
      </c>
    </row>
    <row r="5467" spans="1:3" ht="15">
      <c r="A5467" s="81" t="s">
        <v>273</v>
      </c>
      <c r="B5467" s="80" t="s">
        <v>1532</v>
      </c>
      <c r="C5467" s="88" t="s">
        <v>658</v>
      </c>
    </row>
    <row r="5468" spans="1:3" ht="15">
      <c r="A5468" s="81" t="s">
        <v>273</v>
      </c>
      <c r="B5468" s="80" t="s">
        <v>1603</v>
      </c>
      <c r="C5468" s="88" t="s">
        <v>658</v>
      </c>
    </row>
    <row r="5469" spans="1:3" ht="15">
      <c r="A5469" s="81" t="s">
        <v>273</v>
      </c>
      <c r="B5469" s="80" t="s">
        <v>1533</v>
      </c>
      <c r="C5469" s="88" t="s">
        <v>658</v>
      </c>
    </row>
    <row r="5470" spans="1:3" ht="15">
      <c r="A5470" s="81" t="s">
        <v>273</v>
      </c>
      <c r="B5470" s="80" t="s">
        <v>1534</v>
      </c>
      <c r="C5470" s="88" t="s">
        <v>658</v>
      </c>
    </row>
    <row r="5471" spans="1:3" ht="15">
      <c r="A5471" s="81" t="s">
        <v>273</v>
      </c>
      <c r="B5471" s="80" t="s">
        <v>1604</v>
      </c>
      <c r="C5471" s="88" t="s">
        <v>658</v>
      </c>
    </row>
    <row r="5472" spans="1:3" ht="15">
      <c r="A5472" s="81" t="s">
        <v>273</v>
      </c>
      <c r="B5472" s="80" t="s">
        <v>1589</v>
      </c>
      <c r="C5472" s="88" t="s">
        <v>658</v>
      </c>
    </row>
    <row r="5473" spans="1:3" ht="15">
      <c r="A5473" s="81" t="s">
        <v>273</v>
      </c>
      <c r="B5473" s="80" t="s">
        <v>1605</v>
      </c>
      <c r="C5473" s="88" t="s">
        <v>658</v>
      </c>
    </row>
    <row r="5474" spans="1:3" ht="15">
      <c r="A5474" s="81" t="s">
        <v>273</v>
      </c>
      <c r="B5474" s="80" t="s">
        <v>1536</v>
      </c>
      <c r="C5474" s="88" t="s">
        <v>658</v>
      </c>
    </row>
    <row r="5475" spans="1:3" ht="15">
      <c r="A5475" s="81" t="s">
        <v>273</v>
      </c>
      <c r="B5475" s="80" t="s">
        <v>1537</v>
      </c>
      <c r="C5475" s="88" t="s">
        <v>658</v>
      </c>
    </row>
    <row r="5476" spans="1:3" ht="15">
      <c r="A5476" s="81" t="s">
        <v>272</v>
      </c>
      <c r="B5476" s="80" t="s">
        <v>1591</v>
      </c>
      <c r="C5476" s="88" t="s">
        <v>657</v>
      </c>
    </row>
    <row r="5477" spans="1:3" ht="15">
      <c r="A5477" s="81" t="s">
        <v>272</v>
      </c>
      <c r="B5477" s="80" t="s">
        <v>1516</v>
      </c>
      <c r="C5477" s="88" t="s">
        <v>657</v>
      </c>
    </row>
    <row r="5478" spans="1:3" ht="15">
      <c r="A5478" s="81" t="s">
        <v>272</v>
      </c>
      <c r="B5478" s="80" t="s">
        <v>1592</v>
      </c>
      <c r="C5478" s="88" t="s">
        <v>657</v>
      </c>
    </row>
    <row r="5479" spans="1:3" ht="15">
      <c r="A5479" s="81" t="s">
        <v>272</v>
      </c>
      <c r="B5479" s="80" t="s">
        <v>1593</v>
      </c>
      <c r="C5479" s="88" t="s">
        <v>657</v>
      </c>
    </row>
    <row r="5480" spans="1:3" ht="15">
      <c r="A5480" s="81" t="s">
        <v>272</v>
      </c>
      <c r="B5480" s="80" t="s">
        <v>1491</v>
      </c>
      <c r="C5480" s="88" t="s">
        <v>657</v>
      </c>
    </row>
    <row r="5481" spans="1:3" ht="15">
      <c r="A5481" s="81" t="s">
        <v>272</v>
      </c>
      <c r="B5481" s="80" t="s">
        <v>1588</v>
      </c>
      <c r="C5481" s="88" t="s">
        <v>657</v>
      </c>
    </row>
    <row r="5482" spans="1:3" ht="15">
      <c r="A5482" s="81" t="s">
        <v>272</v>
      </c>
      <c r="B5482" s="80" t="s">
        <v>1517</v>
      </c>
      <c r="C5482" s="88" t="s">
        <v>657</v>
      </c>
    </row>
    <row r="5483" spans="1:3" ht="15">
      <c r="A5483" s="81" t="s">
        <v>272</v>
      </c>
      <c r="B5483" s="80" t="s">
        <v>1571</v>
      </c>
      <c r="C5483" s="88" t="s">
        <v>657</v>
      </c>
    </row>
    <row r="5484" spans="1:3" ht="15">
      <c r="A5484" s="81" t="s">
        <v>272</v>
      </c>
      <c r="B5484" s="80" t="s">
        <v>1518</v>
      </c>
      <c r="C5484" s="88" t="s">
        <v>657</v>
      </c>
    </row>
    <row r="5485" spans="1:3" ht="15">
      <c r="A5485" s="81" t="s">
        <v>272</v>
      </c>
      <c r="B5485" s="80" t="s">
        <v>1519</v>
      </c>
      <c r="C5485" s="88" t="s">
        <v>657</v>
      </c>
    </row>
    <row r="5486" spans="1:3" ht="15">
      <c r="A5486" s="81" t="s">
        <v>272</v>
      </c>
      <c r="B5486" s="80" t="s">
        <v>1594</v>
      </c>
      <c r="C5486" s="88" t="s">
        <v>657</v>
      </c>
    </row>
    <row r="5487" spans="1:3" ht="15">
      <c r="A5487" s="81" t="s">
        <v>272</v>
      </c>
      <c r="B5487" s="80" t="s">
        <v>1573</v>
      </c>
      <c r="C5487" s="88" t="s">
        <v>657</v>
      </c>
    </row>
    <row r="5488" spans="1:3" ht="15">
      <c r="A5488" s="81" t="s">
        <v>272</v>
      </c>
      <c r="B5488" s="80" t="s">
        <v>1595</v>
      </c>
      <c r="C5488" s="88" t="s">
        <v>657</v>
      </c>
    </row>
    <row r="5489" spans="1:3" ht="15">
      <c r="A5489" s="81" t="s">
        <v>272</v>
      </c>
      <c r="B5489" s="80" t="s">
        <v>1596</v>
      </c>
      <c r="C5489" s="88" t="s">
        <v>657</v>
      </c>
    </row>
    <row r="5490" spans="1:3" ht="15">
      <c r="A5490" s="81" t="s">
        <v>272</v>
      </c>
      <c r="B5490" s="80" t="s">
        <v>1577</v>
      </c>
      <c r="C5490" s="88" t="s">
        <v>657</v>
      </c>
    </row>
    <row r="5491" spans="1:3" ht="15">
      <c r="A5491" s="81" t="s">
        <v>272</v>
      </c>
      <c r="B5491" s="80" t="s">
        <v>1597</v>
      </c>
      <c r="C5491" s="88" t="s">
        <v>657</v>
      </c>
    </row>
    <row r="5492" spans="1:3" ht="15">
      <c r="A5492" s="81" t="s">
        <v>272</v>
      </c>
      <c r="B5492" s="80" t="s">
        <v>1523</v>
      </c>
      <c r="C5492" s="88" t="s">
        <v>657</v>
      </c>
    </row>
    <row r="5493" spans="1:3" ht="15">
      <c r="A5493" s="81" t="s">
        <v>272</v>
      </c>
      <c r="B5493" s="80" t="s">
        <v>1524</v>
      </c>
      <c r="C5493" s="88" t="s">
        <v>657</v>
      </c>
    </row>
    <row r="5494" spans="1:3" ht="15">
      <c r="A5494" s="81" t="s">
        <v>272</v>
      </c>
      <c r="B5494" s="80" t="s">
        <v>1598</v>
      </c>
      <c r="C5494" s="88" t="s">
        <v>657</v>
      </c>
    </row>
    <row r="5495" spans="1:3" ht="15">
      <c r="A5495" s="81" t="s">
        <v>272</v>
      </c>
      <c r="B5495" s="80" t="s">
        <v>1525</v>
      </c>
      <c r="C5495" s="88" t="s">
        <v>657</v>
      </c>
    </row>
    <row r="5496" spans="1:3" ht="15">
      <c r="A5496" s="81" t="s">
        <v>272</v>
      </c>
      <c r="B5496" s="80" t="s">
        <v>1526</v>
      </c>
      <c r="C5496" s="88" t="s">
        <v>657</v>
      </c>
    </row>
    <row r="5497" spans="1:3" ht="15">
      <c r="A5497" s="81" t="s">
        <v>272</v>
      </c>
      <c r="B5497" s="80" t="s">
        <v>1527</v>
      </c>
      <c r="C5497" s="88" t="s">
        <v>657</v>
      </c>
    </row>
    <row r="5498" spans="1:3" ht="15">
      <c r="A5498" s="81" t="s">
        <v>272</v>
      </c>
      <c r="B5498" s="80" t="s">
        <v>1599</v>
      </c>
      <c r="C5498" s="88" t="s">
        <v>657</v>
      </c>
    </row>
    <row r="5499" spans="1:3" ht="15">
      <c r="A5499" s="81" t="s">
        <v>272</v>
      </c>
      <c r="B5499" s="80" t="s">
        <v>1600</v>
      </c>
      <c r="C5499" s="88" t="s">
        <v>657</v>
      </c>
    </row>
    <row r="5500" spans="1:3" ht="15">
      <c r="A5500" s="81" t="s">
        <v>272</v>
      </c>
      <c r="B5500" s="80" t="s">
        <v>1601</v>
      </c>
      <c r="C5500" s="88" t="s">
        <v>657</v>
      </c>
    </row>
    <row r="5501" spans="1:3" ht="15">
      <c r="A5501" s="81" t="s">
        <v>272</v>
      </c>
      <c r="B5501" s="80" t="s">
        <v>1575</v>
      </c>
      <c r="C5501" s="88" t="s">
        <v>657</v>
      </c>
    </row>
    <row r="5502" spans="1:3" ht="15">
      <c r="A5502" s="81" t="s">
        <v>272</v>
      </c>
      <c r="B5502" s="80" t="s">
        <v>1602</v>
      </c>
      <c r="C5502" s="88" t="s">
        <v>657</v>
      </c>
    </row>
    <row r="5503" spans="1:3" ht="15">
      <c r="A5503" s="81" t="s">
        <v>272</v>
      </c>
      <c r="B5503" s="80" t="s">
        <v>1572</v>
      </c>
      <c r="C5503" s="88" t="s">
        <v>657</v>
      </c>
    </row>
    <row r="5504" spans="1:3" ht="15">
      <c r="A5504" s="81" t="s">
        <v>272</v>
      </c>
      <c r="B5504" s="80">
        <v>21</v>
      </c>
      <c r="C5504" s="88" t="s">
        <v>657</v>
      </c>
    </row>
    <row r="5505" spans="1:3" ht="15">
      <c r="A5505" s="81" t="s">
        <v>272</v>
      </c>
      <c r="B5505" s="80" t="s">
        <v>1582</v>
      </c>
      <c r="C5505" s="88" t="s">
        <v>657</v>
      </c>
    </row>
    <row r="5506" spans="1:3" ht="15">
      <c r="A5506" s="81" t="s">
        <v>272</v>
      </c>
      <c r="B5506" s="80" t="s">
        <v>1532</v>
      </c>
      <c r="C5506" s="88" t="s">
        <v>657</v>
      </c>
    </row>
    <row r="5507" spans="1:3" ht="15">
      <c r="A5507" s="81" t="s">
        <v>272</v>
      </c>
      <c r="B5507" s="80" t="s">
        <v>1603</v>
      </c>
      <c r="C5507" s="88" t="s">
        <v>657</v>
      </c>
    </row>
    <row r="5508" spans="1:3" ht="15">
      <c r="A5508" s="81" t="s">
        <v>272</v>
      </c>
      <c r="B5508" s="80" t="s">
        <v>1533</v>
      </c>
      <c r="C5508" s="88" t="s">
        <v>657</v>
      </c>
    </row>
    <row r="5509" spans="1:3" ht="15">
      <c r="A5509" s="81" t="s">
        <v>272</v>
      </c>
      <c r="B5509" s="80" t="s">
        <v>1534</v>
      </c>
      <c r="C5509" s="88" t="s">
        <v>657</v>
      </c>
    </row>
    <row r="5510" spans="1:3" ht="15">
      <c r="A5510" s="81" t="s">
        <v>272</v>
      </c>
      <c r="B5510" s="80" t="s">
        <v>1604</v>
      </c>
      <c r="C5510" s="88" t="s">
        <v>657</v>
      </c>
    </row>
    <row r="5511" spans="1:3" ht="15">
      <c r="A5511" s="81" t="s">
        <v>272</v>
      </c>
      <c r="B5511" s="80" t="s">
        <v>1589</v>
      </c>
      <c r="C5511" s="88" t="s">
        <v>657</v>
      </c>
    </row>
    <row r="5512" spans="1:3" ht="15">
      <c r="A5512" s="81" t="s">
        <v>272</v>
      </c>
      <c r="B5512" s="80" t="s">
        <v>1605</v>
      </c>
      <c r="C5512" s="88" t="s">
        <v>657</v>
      </c>
    </row>
    <row r="5513" spans="1:3" ht="15">
      <c r="A5513" s="81" t="s">
        <v>272</v>
      </c>
      <c r="B5513" s="80" t="s">
        <v>1536</v>
      </c>
      <c r="C5513" s="88" t="s">
        <v>657</v>
      </c>
    </row>
    <row r="5514" spans="1:3" ht="15">
      <c r="A5514" s="81" t="s">
        <v>272</v>
      </c>
      <c r="B5514" s="80" t="s">
        <v>1537</v>
      </c>
      <c r="C5514" s="88" t="s">
        <v>657</v>
      </c>
    </row>
    <row r="5515" spans="1:3" ht="15">
      <c r="A5515" s="81" t="s">
        <v>271</v>
      </c>
      <c r="B5515" s="80" t="s">
        <v>1591</v>
      </c>
      <c r="C5515" s="88" t="s">
        <v>656</v>
      </c>
    </row>
    <row r="5516" spans="1:3" ht="15">
      <c r="A5516" s="81" t="s">
        <v>271</v>
      </c>
      <c r="B5516" s="80" t="s">
        <v>1516</v>
      </c>
      <c r="C5516" s="88" t="s">
        <v>656</v>
      </c>
    </row>
    <row r="5517" spans="1:3" ht="15">
      <c r="A5517" s="81" t="s">
        <v>271</v>
      </c>
      <c r="B5517" s="80" t="s">
        <v>1592</v>
      </c>
      <c r="C5517" s="88" t="s">
        <v>656</v>
      </c>
    </row>
    <row r="5518" spans="1:3" ht="15">
      <c r="A5518" s="81" t="s">
        <v>271</v>
      </c>
      <c r="B5518" s="80" t="s">
        <v>1593</v>
      </c>
      <c r="C5518" s="88" t="s">
        <v>656</v>
      </c>
    </row>
    <row r="5519" spans="1:3" ht="15">
      <c r="A5519" s="81" t="s">
        <v>271</v>
      </c>
      <c r="B5519" s="80" t="s">
        <v>1491</v>
      </c>
      <c r="C5519" s="88" t="s">
        <v>656</v>
      </c>
    </row>
    <row r="5520" spans="1:3" ht="15">
      <c r="A5520" s="81" t="s">
        <v>271</v>
      </c>
      <c r="B5520" s="80" t="s">
        <v>1588</v>
      </c>
      <c r="C5520" s="88" t="s">
        <v>656</v>
      </c>
    </row>
    <row r="5521" spans="1:3" ht="15">
      <c r="A5521" s="81" t="s">
        <v>271</v>
      </c>
      <c r="B5521" s="80" t="s">
        <v>1517</v>
      </c>
      <c r="C5521" s="88" t="s">
        <v>656</v>
      </c>
    </row>
    <row r="5522" spans="1:3" ht="15">
      <c r="A5522" s="81" t="s">
        <v>271</v>
      </c>
      <c r="B5522" s="80" t="s">
        <v>1571</v>
      </c>
      <c r="C5522" s="88" t="s">
        <v>656</v>
      </c>
    </row>
    <row r="5523" spans="1:3" ht="15">
      <c r="A5523" s="81" t="s">
        <v>271</v>
      </c>
      <c r="B5523" s="80" t="s">
        <v>1518</v>
      </c>
      <c r="C5523" s="88" t="s">
        <v>656</v>
      </c>
    </row>
    <row r="5524" spans="1:3" ht="15">
      <c r="A5524" s="81" t="s">
        <v>271</v>
      </c>
      <c r="B5524" s="80" t="s">
        <v>1519</v>
      </c>
      <c r="C5524" s="88" t="s">
        <v>656</v>
      </c>
    </row>
    <row r="5525" spans="1:3" ht="15">
      <c r="A5525" s="81" t="s">
        <v>271</v>
      </c>
      <c r="B5525" s="80" t="s">
        <v>1594</v>
      </c>
      <c r="C5525" s="88" t="s">
        <v>656</v>
      </c>
    </row>
    <row r="5526" spans="1:3" ht="15">
      <c r="A5526" s="81" t="s">
        <v>271</v>
      </c>
      <c r="B5526" s="80" t="s">
        <v>1573</v>
      </c>
      <c r="C5526" s="88" t="s">
        <v>656</v>
      </c>
    </row>
    <row r="5527" spans="1:3" ht="15">
      <c r="A5527" s="81" t="s">
        <v>271</v>
      </c>
      <c r="B5527" s="80" t="s">
        <v>1595</v>
      </c>
      <c r="C5527" s="88" t="s">
        <v>656</v>
      </c>
    </row>
    <row r="5528" spans="1:3" ht="15">
      <c r="A5528" s="81" t="s">
        <v>271</v>
      </c>
      <c r="B5528" s="80" t="s">
        <v>1596</v>
      </c>
      <c r="C5528" s="88" t="s">
        <v>656</v>
      </c>
    </row>
    <row r="5529" spans="1:3" ht="15">
      <c r="A5529" s="81" t="s">
        <v>271</v>
      </c>
      <c r="B5529" s="80" t="s">
        <v>1577</v>
      </c>
      <c r="C5529" s="88" t="s">
        <v>656</v>
      </c>
    </row>
    <row r="5530" spans="1:3" ht="15">
      <c r="A5530" s="81" t="s">
        <v>271</v>
      </c>
      <c r="B5530" s="80" t="s">
        <v>1597</v>
      </c>
      <c r="C5530" s="88" t="s">
        <v>656</v>
      </c>
    </row>
    <row r="5531" spans="1:3" ht="15">
      <c r="A5531" s="81" t="s">
        <v>271</v>
      </c>
      <c r="B5531" s="80" t="s">
        <v>1523</v>
      </c>
      <c r="C5531" s="88" t="s">
        <v>656</v>
      </c>
    </row>
    <row r="5532" spans="1:3" ht="15">
      <c r="A5532" s="81" t="s">
        <v>271</v>
      </c>
      <c r="B5532" s="80" t="s">
        <v>1524</v>
      </c>
      <c r="C5532" s="88" t="s">
        <v>656</v>
      </c>
    </row>
    <row r="5533" spans="1:3" ht="15">
      <c r="A5533" s="81" t="s">
        <v>271</v>
      </c>
      <c r="B5533" s="80" t="s">
        <v>1598</v>
      </c>
      <c r="C5533" s="88" t="s">
        <v>656</v>
      </c>
    </row>
    <row r="5534" spans="1:3" ht="15">
      <c r="A5534" s="81" t="s">
        <v>271</v>
      </c>
      <c r="B5534" s="80" t="s">
        <v>1525</v>
      </c>
      <c r="C5534" s="88" t="s">
        <v>656</v>
      </c>
    </row>
    <row r="5535" spans="1:3" ht="15">
      <c r="A5535" s="81" t="s">
        <v>271</v>
      </c>
      <c r="B5535" s="80" t="s">
        <v>1526</v>
      </c>
      <c r="C5535" s="88" t="s">
        <v>656</v>
      </c>
    </row>
    <row r="5536" spans="1:3" ht="15">
      <c r="A5536" s="81" t="s">
        <v>271</v>
      </c>
      <c r="B5536" s="80" t="s">
        <v>1527</v>
      </c>
      <c r="C5536" s="88" t="s">
        <v>656</v>
      </c>
    </row>
    <row r="5537" spans="1:3" ht="15">
      <c r="A5537" s="81" t="s">
        <v>271</v>
      </c>
      <c r="B5537" s="80" t="s">
        <v>1599</v>
      </c>
      <c r="C5537" s="88" t="s">
        <v>656</v>
      </c>
    </row>
    <row r="5538" spans="1:3" ht="15">
      <c r="A5538" s="81" t="s">
        <v>271</v>
      </c>
      <c r="B5538" s="80" t="s">
        <v>1600</v>
      </c>
      <c r="C5538" s="88" t="s">
        <v>656</v>
      </c>
    </row>
    <row r="5539" spans="1:3" ht="15">
      <c r="A5539" s="81" t="s">
        <v>271</v>
      </c>
      <c r="B5539" s="80" t="s">
        <v>1601</v>
      </c>
      <c r="C5539" s="88" t="s">
        <v>656</v>
      </c>
    </row>
    <row r="5540" spans="1:3" ht="15">
      <c r="A5540" s="81" t="s">
        <v>271</v>
      </c>
      <c r="B5540" s="80" t="s">
        <v>1575</v>
      </c>
      <c r="C5540" s="88" t="s">
        <v>656</v>
      </c>
    </row>
    <row r="5541" spans="1:3" ht="15">
      <c r="A5541" s="81" t="s">
        <v>271</v>
      </c>
      <c r="B5541" s="80" t="s">
        <v>1602</v>
      </c>
      <c r="C5541" s="88" t="s">
        <v>656</v>
      </c>
    </row>
    <row r="5542" spans="1:3" ht="15">
      <c r="A5542" s="81" t="s">
        <v>271</v>
      </c>
      <c r="B5542" s="80" t="s">
        <v>1572</v>
      </c>
      <c r="C5542" s="88" t="s">
        <v>656</v>
      </c>
    </row>
    <row r="5543" spans="1:3" ht="15">
      <c r="A5543" s="81" t="s">
        <v>271</v>
      </c>
      <c r="B5543" s="80">
        <v>21</v>
      </c>
      <c r="C5543" s="88" t="s">
        <v>656</v>
      </c>
    </row>
    <row r="5544" spans="1:3" ht="15">
      <c r="A5544" s="81" t="s">
        <v>271</v>
      </c>
      <c r="B5544" s="80" t="s">
        <v>1582</v>
      </c>
      <c r="C5544" s="88" t="s">
        <v>656</v>
      </c>
    </row>
    <row r="5545" spans="1:3" ht="15">
      <c r="A5545" s="81" t="s">
        <v>271</v>
      </c>
      <c r="B5545" s="80" t="s">
        <v>1532</v>
      </c>
      <c r="C5545" s="88" t="s">
        <v>656</v>
      </c>
    </row>
    <row r="5546" spans="1:3" ht="15">
      <c r="A5546" s="81" t="s">
        <v>271</v>
      </c>
      <c r="B5546" s="80" t="s">
        <v>1603</v>
      </c>
      <c r="C5546" s="88" t="s">
        <v>656</v>
      </c>
    </row>
    <row r="5547" spans="1:3" ht="15">
      <c r="A5547" s="81" t="s">
        <v>271</v>
      </c>
      <c r="B5547" s="80" t="s">
        <v>1533</v>
      </c>
      <c r="C5547" s="88" t="s">
        <v>656</v>
      </c>
    </row>
    <row r="5548" spans="1:3" ht="15">
      <c r="A5548" s="81" t="s">
        <v>271</v>
      </c>
      <c r="B5548" s="80" t="s">
        <v>1534</v>
      </c>
      <c r="C5548" s="88" t="s">
        <v>656</v>
      </c>
    </row>
    <row r="5549" spans="1:3" ht="15">
      <c r="A5549" s="81" t="s">
        <v>271</v>
      </c>
      <c r="B5549" s="80" t="s">
        <v>1604</v>
      </c>
      <c r="C5549" s="88" t="s">
        <v>656</v>
      </c>
    </row>
    <row r="5550" spans="1:3" ht="15">
      <c r="A5550" s="81" t="s">
        <v>271</v>
      </c>
      <c r="B5550" s="80" t="s">
        <v>1589</v>
      </c>
      <c r="C5550" s="88" t="s">
        <v>656</v>
      </c>
    </row>
    <row r="5551" spans="1:3" ht="15">
      <c r="A5551" s="81" t="s">
        <v>271</v>
      </c>
      <c r="B5551" s="80" t="s">
        <v>1605</v>
      </c>
      <c r="C5551" s="88" t="s">
        <v>656</v>
      </c>
    </row>
    <row r="5552" spans="1:3" ht="15">
      <c r="A5552" s="81" t="s">
        <v>271</v>
      </c>
      <c r="B5552" s="80" t="s">
        <v>1536</v>
      </c>
      <c r="C5552" s="88" t="s">
        <v>656</v>
      </c>
    </row>
    <row r="5553" spans="1:3" ht="15">
      <c r="A5553" s="81" t="s">
        <v>271</v>
      </c>
      <c r="B5553" s="80" t="s">
        <v>1537</v>
      </c>
      <c r="C5553" s="88" t="s">
        <v>656</v>
      </c>
    </row>
    <row r="5554" spans="1:3" ht="15">
      <c r="A5554" s="81" t="s">
        <v>270</v>
      </c>
      <c r="B5554" s="80" t="s">
        <v>1591</v>
      </c>
      <c r="C5554" s="88" t="s">
        <v>655</v>
      </c>
    </row>
    <row r="5555" spans="1:3" ht="15">
      <c r="A5555" s="81" t="s">
        <v>270</v>
      </c>
      <c r="B5555" s="80" t="s">
        <v>1516</v>
      </c>
      <c r="C5555" s="88" t="s">
        <v>655</v>
      </c>
    </row>
    <row r="5556" spans="1:3" ht="15">
      <c r="A5556" s="81" t="s">
        <v>270</v>
      </c>
      <c r="B5556" s="80" t="s">
        <v>1592</v>
      </c>
      <c r="C5556" s="88" t="s">
        <v>655</v>
      </c>
    </row>
    <row r="5557" spans="1:3" ht="15">
      <c r="A5557" s="81" t="s">
        <v>270</v>
      </c>
      <c r="B5557" s="80" t="s">
        <v>1593</v>
      </c>
      <c r="C5557" s="88" t="s">
        <v>655</v>
      </c>
    </row>
    <row r="5558" spans="1:3" ht="15">
      <c r="A5558" s="81" t="s">
        <v>270</v>
      </c>
      <c r="B5558" s="80" t="s">
        <v>1491</v>
      </c>
      <c r="C5558" s="88" t="s">
        <v>655</v>
      </c>
    </row>
    <row r="5559" spans="1:3" ht="15">
      <c r="A5559" s="81" t="s">
        <v>270</v>
      </c>
      <c r="B5559" s="80" t="s">
        <v>1588</v>
      </c>
      <c r="C5559" s="88" t="s">
        <v>655</v>
      </c>
    </row>
    <row r="5560" spans="1:3" ht="15">
      <c r="A5560" s="81" t="s">
        <v>270</v>
      </c>
      <c r="B5560" s="80" t="s">
        <v>1517</v>
      </c>
      <c r="C5560" s="88" t="s">
        <v>655</v>
      </c>
    </row>
    <row r="5561" spans="1:3" ht="15">
      <c r="A5561" s="81" t="s">
        <v>270</v>
      </c>
      <c r="B5561" s="80" t="s">
        <v>1571</v>
      </c>
      <c r="C5561" s="88" t="s">
        <v>655</v>
      </c>
    </row>
    <row r="5562" spans="1:3" ht="15">
      <c r="A5562" s="81" t="s">
        <v>270</v>
      </c>
      <c r="B5562" s="80" t="s">
        <v>1518</v>
      </c>
      <c r="C5562" s="88" t="s">
        <v>655</v>
      </c>
    </row>
    <row r="5563" spans="1:3" ht="15">
      <c r="A5563" s="81" t="s">
        <v>270</v>
      </c>
      <c r="B5563" s="80" t="s">
        <v>1519</v>
      </c>
      <c r="C5563" s="88" t="s">
        <v>655</v>
      </c>
    </row>
    <row r="5564" spans="1:3" ht="15">
      <c r="A5564" s="81" t="s">
        <v>270</v>
      </c>
      <c r="B5564" s="80" t="s">
        <v>1594</v>
      </c>
      <c r="C5564" s="88" t="s">
        <v>655</v>
      </c>
    </row>
    <row r="5565" spans="1:3" ht="15">
      <c r="A5565" s="81" t="s">
        <v>270</v>
      </c>
      <c r="B5565" s="80" t="s">
        <v>1573</v>
      </c>
      <c r="C5565" s="88" t="s">
        <v>655</v>
      </c>
    </row>
    <row r="5566" spans="1:3" ht="15">
      <c r="A5566" s="81" t="s">
        <v>270</v>
      </c>
      <c r="B5566" s="80" t="s">
        <v>1595</v>
      </c>
      <c r="C5566" s="88" t="s">
        <v>655</v>
      </c>
    </row>
    <row r="5567" spans="1:3" ht="15">
      <c r="A5567" s="81" t="s">
        <v>270</v>
      </c>
      <c r="B5567" s="80" t="s">
        <v>1596</v>
      </c>
      <c r="C5567" s="88" t="s">
        <v>655</v>
      </c>
    </row>
    <row r="5568" spans="1:3" ht="15">
      <c r="A5568" s="81" t="s">
        <v>270</v>
      </c>
      <c r="B5568" s="80" t="s">
        <v>1577</v>
      </c>
      <c r="C5568" s="88" t="s">
        <v>655</v>
      </c>
    </row>
    <row r="5569" spans="1:3" ht="15">
      <c r="A5569" s="81" t="s">
        <v>270</v>
      </c>
      <c r="B5569" s="80" t="s">
        <v>1597</v>
      </c>
      <c r="C5569" s="88" t="s">
        <v>655</v>
      </c>
    </row>
    <row r="5570" spans="1:3" ht="15">
      <c r="A5570" s="81" t="s">
        <v>270</v>
      </c>
      <c r="B5570" s="80" t="s">
        <v>1523</v>
      </c>
      <c r="C5570" s="88" t="s">
        <v>655</v>
      </c>
    </row>
    <row r="5571" spans="1:3" ht="15">
      <c r="A5571" s="81" t="s">
        <v>270</v>
      </c>
      <c r="B5571" s="80" t="s">
        <v>1524</v>
      </c>
      <c r="C5571" s="88" t="s">
        <v>655</v>
      </c>
    </row>
    <row r="5572" spans="1:3" ht="15">
      <c r="A5572" s="81" t="s">
        <v>270</v>
      </c>
      <c r="B5572" s="80" t="s">
        <v>1598</v>
      </c>
      <c r="C5572" s="88" t="s">
        <v>655</v>
      </c>
    </row>
    <row r="5573" spans="1:3" ht="15">
      <c r="A5573" s="81" t="s">
        <v>270</v>
      </c>
      <c r="B5573" s="80" t="s">
        <v>1525</v>
      </c>
      <c r="C5573" s="88" t="s">
        <v>655</v>
      </c>
    </row>
    <row r="5574" spans="1:3" ht="15">
      <c r="A5574" s="81" t="s">
        <v>270</v>
      </c>
      <c r="B5574" s="80" t="s">
        <v>1526</v>
      </c>
      <c r="C5574" s="88" t="s">
        <v>655</v>
      </c>
    </row>
    <row r="5575" spans="1:3" ht="15">
      <c r="A5575" s="81" t="s">
        <v>270</v>
      </c>
      <c r="B5575" s="80" t="s">
        <v>1527</v>
      </c>
      <c r="C5575" s="88" t="s">
        <v>655</v>
      </c>
    </row>
    <row r="5576" spans="1:3" ht="15">
      <c r="A5576" s="81" t="s">
        <v>270</v>
      </c>
      <c r="B5576" s="80" t="s">
        <v>1599</v>
      </c>
      <c r="C5576" s="88" t="s">
        <v>655</v>
      </c>
    </row>
    <row r="5577" spans="1:3" ht="15">
      <c r="A5577" s="81" t="s">
        <v>270</v>
      </c>
      <c r="B5577" s="80" t="s">
        <v>1600</v>
      </c>
      <c r="C5577" s="88" t="s">
        <v>655</v>
      </c>
    </row>
    <row r="5578" spans="1:3" ht="15">
      <c r="A5578" s="81" t="s">
        <v>270</v>
      </c>
      <c r="B5578" s="80" t="s">
        <v>1601</v>
      </c>
      <c r="C5578" s="88" t="s">
        <v>655</v>
      </c>
    </row>
    <row r="5579" spans="1:3" ht="15">
      <c r="A5579" s="81" t="s">
        <v>270</v>
      </c>
      <c r="B5579" s="80" t="s">
        <v>1575</v>
      </c>
      <c r="C5579" s="88" t="s">
        <v>655</v>
      </c>
    </row>
    <row r="5580" spans="1:3" ht="15">
      <c r="A5580" s="81" t="s">
        <v>270</v>
      </c>
      <c r="B5580" s="80" t="s">
        <v>1602</v>
      </c>
      <c r="C5580" s="88" t="s">
        <v>655</v>
      </c>
    </row>
    <row r="5581" spans="1:3" ht="15">
      <c r="A5581" s="81" t="s">
        <v>270</v>
      </c>
      <c r="B5581" s="80" t="s">
        <v>1572</v>
      </c>
      <c r="C5581" s="88" t="s">
        <v>655</v>
      </c>
    </row>
    <row r="5582" spans="1:3" ht="15">
      <c r="A5582" s="81" t="s">
        <v>270</v>
      </c>
      <c r="B5582" s="80">
        <v>21</v>
      </c>
      <c r="C5582" s="88" t="s">
        <v>655</v>
      </c>
    </row>
    <row r="5583" spans="1:3" ht="15">
      <c r="A5583" s="81" t="s">
        <v>270</v>
      </c>
      <c r="B5583" s="80" t="s">
        <v>1582</v>
      </c>
      <c r="C5583" s="88" t="s">
        <v>655</v>
      </c>
    </row>
    <row r="5584" spans="1:3" ht="15">
      <c r="A5584" s="81" t="s">
        <v>270</v>
      </c>
      <c r="B5584" s="80" t="s">
        <v>1532</v>
      </c>
      <c r="C5584" s="88" t="s">
        <v>655</v>
      </c>
    </row>
    <row r="5585" spans="1:3" ht="15">
      <c r="A5585" s="81" t="s">
        <v>270</v>
      </c>
      <c r="B5585" s="80" t="s">
        <v>1603</v>
      </c>
      <c r="C5585" s="88" t="s">
        <v>655</v>
      </c>
    </row>
    <row r="5586" spans="1:3" ht="15">
      <c r="A5586" s="81" t="s">
        <v>270</v>
      </c>
      <c r="B5586" s="80" t="s">
        <v>1533</v>
      </c>
      <c r="C5586" s="88" t="s">
        <v>655</v>
      </c>
    </row>
    <row r="5587" spans="1:3" ht="15">
      <c r="A5587" s="81" t="s">
        <v>270</v>
      </c>
      <c r="B5587" s="80" t="s">
        <v>1534</v>
      </c>
      <c r="C5587" s="88" t="s">
        <v>655</v>
      </c>
    </row>
    <row r="5588" spans="1:3" ht="15">
      <c r="A5588" s="81" t="s">
        <v>270</v>
      </c>
      <c r="B5588" s="80" t="s">
        <v>1604</v>
      </c>
      <c r="C5588" s="88" t="s">
        <v>655</v>
      </c>
    </row>
    <row r="5589" spans="1:3" ht="15">
      <c r="A5589" s="81" t="s">
        <v>270</v>
      </c>
      <c r="B5589" s="80" t="s">
        <v>1589</v>
      </c>
      <c r="C5589" s="88" t="s">
        <v>655</v>
      </c>
    </row>
    <row r="5590" spans="1:3" ht="15">
      <c r="A5590" s="81" t="s">
        <v>270</v>
      </c>
      <c r="B5590" s="80" t="s">
        <v>1605</v>
      </c>
      <c r="C5590" s="88" t="s">
        <v>655</v>
      </c>
    </row>
    <row r="5591" spans="1:3" ht="15">
      <c r="A5591" s="81" t="s">
        <v>270</v>
      </c>
      <c r="B5591" s="80" t="s">
        <v>1536</v>
      </c>
      <c r="C5591" s="88" t="s">
        <v>655</v>
      </c>
    </row>
    <row r="5592" spans="1:3" ht="15">
      <c r="A5592" s="81" t="s">
        <v>270</v>
      </c>
      <c r="B5592" s="80" t="s">
        <v>1537</v>
      </c>
      <c r="C5592" s="88" t="s">
        <v>655</v>
      </c>
    </row>
    <row r="5593" spans="1:3" ht="15">
      <c r="A5593" s="81" t="s">
        <v>269</v>
      </c>
      <c r="B5593" s="80" t="s">
        <v>1591</v>
      </c>
      <c r="C5593" s="88" t="s">
        <v>654</v>
      </c>
    </row>
    <row r="5594" spans="1:3" ht="15">
      <c r="A5594" s="81" t="s">
        <v>269</v>
      </c>
      <c r="B5594" s="80" t="s">
        <v>1516</v>
      </c>
      <c r="C5594" s="88" t="s">
        <v>654</v>
      </c>
    </row>
    <row r="5595" spans="1:3" ht="15">
      <c r="A5595" s="81" t="s">
        <v>269</v>
      </c>
      <c r="B5595" s="80" t="s">
        <v>1592</v>
      </c>
      <c r="C5595" s="88" t="s">
        <v>654</v>
      </c>
    </row>
    <row r="5596" spans="1:3" ht="15">
      <c r="A5596" s="81" t="s">
        <v>269</v>
      </c>
      <c r="B5596" s="80" t="s">
        <v>1593</v>
      </c>
      <c r="C5596" s="88" t="s">
        <v>654</v>
      </c>
    </row>
    <row r="5597" spans="1:3" ht="15">
      <c r="A5597" s="81" t="s">
        <v>269</v>
      </c>
      <c r="B5597" s="80" t="s">
        <v>1491</v>
      </c>
      <c r="C5597" s="88" t="s">
        <v>654</v>
      </c>
    </row>
    <row r="5598" spans="1:3" ht="15">
      <c r="A5598" s="81" t="s">
        <v>269</v>
      </c>
      <c r="B5598" s="80" t="s">
        <v>1588</v>
      </c>
      <c r="C5598" s="88" t="s">
        <v>654</v>
      </c>
    </row>
    <row r="5599" spans="1:3" ht="15">
      <c r="A5599" s="81" t="s">
        <v>269</v>
      </c>
      <c r="B5599" s="80" t="s">
        <v>1517</v>
      </c>
      <c r="C5599" s="88" t="s">
        <v>654</v>
      </c>
    </row>
    <row r="5600" spans="1:3" ht="15">
      <c r="A5600" s="81" t="s">
        <v>269</v>
      </c>
      <c r="B5600" s="80" t="s">
        <v>1571</v>
      </c>
      <c r="C5600" s="88" t="s">
        <v>654</v>
      </c>
    </row>
    <row r="5601" spans="1:3" ht="15">
      <c r="A5601" s="81" t="s">
        <v>269</v>
      </c>
      <c r="B5601" s="80" t="s">
        <v>1518</v>
      </c>
      <c r="C5601" s="88" t="s">
        <v>654</v>
      </c>
    </row>
    <row r="5602" spans="1:3" ht="15">
      <c r="A5602" s="81" t="s">
        <v>269</v>
      </c>
      <c r="B5602" s="80" t="s">
        <v>1519</v>
      </c>
      <c r="C5602" s="88" t="s">
        <v>654</v>
      </c>
    </row>
    <row r="5603" spans="1:3" ht="15">
      <c r="A5603" s="81" t="s">
        <v>269</v>
      </c>
      <c r="B5603" s="80" t="s">
        <v>1594</v>
      </c>
      <c r="C5603" s="88" t="s">
        <v>654</v>
      </c>
    </row>
    <row r="5604" spans="1:3" ht="15">
      <c r="A5604" s="81" t="s">
        <v>269</v>
      </c>
      <c r="B5604" s="80" t="s">
        <v>1573</v>
      </c>
      <c r="C5604" s="88" t="s">
        <v>654</v>
      </c>
    </row>
    <row r="5605" spans="1:3" ht="15">
      <c r="A5605" s="81" t="s">
        <v>269</v>
      </c>
      <c r="B5605" s="80" t="s">
        <v>1595</v>
      </c>
      <c r="C5605" s="88" t="s">
        <v>654</v>
      </c>
    </row>
    <row r="5606" spans="1:3" ht="15">
      <c r="A5606" s="81" t="s">
        <v>269</v>
      </c>
      <c r="B5606" s="80" t="s">
        <v>1596</v>
      </c>
      <c r="C5606" s="88" t="s">
        <v>654</v>
      </c>
    </row>
    <row r="5607" spans="1:3" ht="15">
      <c r="A5607" s="81" t="s">
        <v>269</v>
      </c>
      <c r="B5607" s="80" t="s">
        <v>1577</v>
      </c>
      <c r="C5607" s="88" t="s">
        <v>654</v>
      </c>
    </row>
    <row r="5608" spans="1:3" ht="15">
      <c r="A5608" s="81" t="s">
        <v>269</v>
      </c>
      <c r="B5608" s="80" t="s">
        <v>1597</v>
      </c>
      <c r="C5608" s="88" t="s">
        <v>654</v>
      </c>
    </row>
    <row r="5609" spans="1:3" ht="15">
      <c r="A5609" s="81" t="s">
        <v>269</v>
      </c>
      <c r="B5609" s="80" t="s">
        <v>1523</v>
      </c>
      <c r="C5609" s="88" t="s">
        <v>654</v>
      </c>
    </row>
    <row r="5610" spans="1:3" ht="15">
      <c r="A5610" s="81" t="s">
        <v>269</v>
      </c>
      <c r="B5610" s="80" t="s">
        <v>1524</v>
      </c>
      <c r="C5610" s="88" t="s">
        <v>654</v>
      </c>
    </row>
    <row r="5611" spans="1:3" ht="15">
      <c r="A5611" s="81" t="s">
        <v>269</v>
      </c>
      <c r="B5611" s="80" t="s">
        <v>1598</v>
      </c>
      <c r="C5611" s="88" t="s">
        <v>654</v>
      </c>
    </row>
    <row r="5612" spans="1:3" ht="15">
      <c r="A5612" s="81" t="s">
        <v>269</v>
      </c>
      <c r="B5612" s="80" t="s">
        <v>1525</v>
      </c>
      <c r="C5612" s="88" t="s">
        <v>654</v>
      </c>
    </row>
    <row r="5613" spans="1:3" ht="15">
      <c r="A5613" s="81" t="s">
        <v>269</v>
      </c>
      <c r="B5613" s="80" t="s">
        <v>1526</v>
      </c>
      <c r="C5613" s="88" t="s">
        <v>654</v>
      </c>
    </row>
    <row r="5614" spans="1:3" ht="15">
      <c r="A5614" s="81" t="s">
        <v>269</v>
      </c>
      <c r="B5614" s="80" t="s">
        <v>1527</v>
      </c>
      <c r="C5614" s="88" t="s">
        <v>654</v>
      </c>
    </row>
    <row r="5615" spans="1:3" ht="15">
      <c r="A5615" s="81" t="s">
        <v>269</v>
      </c>
      <c r="B5615" s="80" t="s">
        <v>1599</v>
      </c>
      <c r="C5615" s="88" t="s">
        <v>654</v>
      </c>
    </row>
    <row r="5616" spans="1:3" ht="15">
      <c r="A5616" s="81" t="s">
        <v>269</v>
      </c>
      <c r="B5616" s="80" t="s">
        <v>1600</v>
      </c>
      <c r="C5616" s="88" t="s">
        <v>654</v>
      </c>
    </row>
    <row r="5617" spans="1:3" ht="15">
      <c r="A5617" s="81" t="s">
        <v>269</v>
      </c>
      <c r="B5617" s="80" t="s">
        <v>1601</v>
      </c>
      <c r="C5617" s="88" t="s">
        <v>654</v>
      </c>
    </row>
    <row r="5618" spans="1:3" ht="15">
      <c r="A5618" s="81" t="s">
        <v>269</v>
      </c>
      <c r="B5618" s="80" t="s">
        <v>1575</v>
      </c>
      <c r="C5618" s="88" t="s">
        <v>654</v>
      </c>
    </row>
    <row r="5619" spans="1:3" ht="15">
      <c r="A5619" s="81" t="s">
        <v>269</v>
      </c>
      <c r="B5619" s="80" t="s">
        <v>1602</v>
      </c>
      <c r="C5619" s="88" t="s">
        <v>654</v>
      </c>
    </row>
    <row r="5620" spans="1:3" ht="15">
      <c r="A5620" s="81" t="s">
        <v>269</v>
      </c>
      <c r="B5620" s="80" t="s">
        <v>1572</v>
      </c>
      <c r="C5620" s="88" t="s">
        <v>654</v>
      </c>
    </row>
    <row r="5621" spans="1:3" ht="15">
      <c r="A5621" s="81" t="s">
        <v>269</v>
      </c>
      <c r="B5621" s="80">
        <v>21</v>
      </c>
      <c r="C5621" s="88" t="s">
        <v>654</v>
      </c>
    </row>
    <row r="5622" spans="1:3" ht="15">
      <c r="A5622" s="81" t="s">
        <v>269</v>
      </c>
      <c r="B5622" s="80" t="s">
        <v>1582</v>
      </c>
      <c r="C5622" s="88" t="s">
        <v>654</v>
      </c>
    </row>
    <row r="5623" spans="1:3" ht="15">
      <c r="A5623" s="81" t="s">
        <v>269</v>
      </c>
      <c r="B5623" s="80" t="s">
        <v>1532</v>
      </c>
      <c r="C5623" s="88" t="s">
        <v>654</v>
      </c>
    </row>
    <row r="5624" spans="1:3" ht="15">
      <c r="A5624" s="81" t="s">
        <v>269</v>
      </c>
      <c r="B5624" s="80" t="s">
        <v>1603</v>
      </c>
      <c r="C5624" s="88" t="s">
        <v>654</v>
      </c>
    </row>
    <row r="5625" spans="1:3" ht="15">
      <c r="A5625" s="81" t="s">
        <v>269</v>
      </c>
      <c r="B5625" s="80" t="s">
        <v>1533</v>
      </c>
      <c r="C5625" s="88" t="s">
        <v>654</v>
      </c>
    </row>
    <row r="5626" spans="1:3" ht="15">
      <c r="A5626" s="81" t="s">
        <v>269</v>
      </c>
      <c r="B5626" s="80" t="s">
        <v>1534</v>
      </c>
      <c r="C5626" s="88" t="s">
        <v>654</v>
      </c>
    </row>
    <row r="5627" spans="1:3" ht="15">
      <c r="A5627" s="81" t="s">
        <v>269</v>
      </c>
      <c r="B5627" s="80" t="s">
        <v>1604</v>
      </c>
      <c r="C5627" s="88" t="s">
        <v>654</v>
      </c>
    </row>
    <row r="5628" spans="1:3" ht="15">
      <c r="A5628" s="81" t="s">
        <v>269</v>
      </c>
      <c r="B5628" s="80" t="s">
        <v>1589</v>
      </c>
      <c r="C5628" s="88" t="s">
        <v>654</v>
      </c>
    </row>
    <row r="5629" spans="1:3" ht="15">
      <c r="A5629" s="81" t="s">
        <v>269</v>
      </c>
      <c r="B5629" s="80" t="s">
        <v>1605</v>
      </c>
      <c r="C5629" s="88" t="s">
        <v>654</v>
      </c>
    </row>
    <row r="5630" spans="1:3" ht="15">
      <c r="A5630" s="81" t="s">
        <v>269</v>
      </c>
      <c r="B5630" s="80" t="s">
        <v>1536</v>
      </c>
      <c r="C5630" s="88" t="s">
        <v>654</v>
      </c>
    </row>
    <row r="5631" spans="1:3" ht="15">
      <c r="A5631" s="81" t="s">
        <v>269</v>
      </c>
      <c r="B5631" s="80" t="s">
        <v>1537</v>
      </c>
      <c r="C5631" s="88" t="s">
        <v>654</v>
      </c>
    </row>
    <row r="5632" spans="1:3" ht="15">
      <c r="A5632" s="81" t="s">
        <v>268</v>
      </c>
      <c r="B5632" s="80" t="s">
        <v>1591</v>
      </c>
      <c r="C5632" s="88" t="s">
        <v>653</v>
      </c>
    </row>
    <row r="5633" spans="1:3" ht="15">
      <c r="A5633" s="81" t="s">
        <v>268</v>
      </c>
      <c r="B5633" s="80" t="s">
        <v>1516</v>
      </c>
      <c r="C5633" s="88" t="s">
        <v>653</v>
      </c>
    </row>
    <row r="5634" spans="1:3" ht="15">
      <c r="A5634" s="81" t="s">
        <v>268</v>
      </c>
      <c r="B5634" s="80" t="s">
        <v>1592</v>
      </c>
      <c r="C5634" s="88" t="s">
        <v>653</v>
      </c>
    </row>
    <row r="5635" spans="1:3" ht="15">
      <c r="A5635" s="81" t="s">
        <v>268</v>
      </c>
      <c r="B5635" s="80" t="s">
        <v>1593</v>
      </c>
      <c r="C5635" s="88" t="s">
        <v>653</v>
      </c>
    </row>
    <row r="5636" spans="1:3" ht="15">
      <c r="A5636" s="81" t="s">
        <v>268</v>
      </c>
      <c r="B5636" s="80" t="s">
        <v>1491</v>
      </c>
      <c r="C5636" s="88" t="s">
        <v>653</v>
      </c>
    </row>
    <row r="5637" spans="1:3" ht="15">
      <c r="A5637" s="81" t="s">
        <v>268</v>
      </c>
      <c r="B5637" s="80" t="s">
        <v>1588</v>
      </c>
      <c r="C5637" s="88" t="s">
        <v>653</v>
      </c>
    </row>
    <row r="5638" spans="1:3" ht="15">
      <c r="A5638" s="81" t="s">
        <v>268</v>
      </c>
      <c r="B5638" s="80" t="s">
        <v>1517</v>
      </c>
      <c r="C5638" s="88" t="s">
        <v>653</v>
      </c>
    </row>
    <row r="5639" spans="1:3" ht="15">
      <c r="A5639" s="81" t="s">
        <v>268</v>
      </c>
      <c r="B5639" s="80" t="s">
        <v>1571</v>
      </c>
      <c r="C5639" s="88" t="s">
        <v>653</v>
      </c>
    </row>
    <row r="5640" spans="1:3" ht="15">
      <c r="A5640" s="81" t="s">
        <v>268</v>
      </c>
      <c r="B5640" s="80" t="s">
        <v>1518</v>
      </c>
      <c r="C5640" s="88" t="s">
        <v>653</v>
      </c>
    </row>
    <row r="5641" spans="1:3" ht="15">
      <c r="A5641" s="81" t="s">
        <v>268</v>
      </c>
      <c r="B5641" s="80" t="s">
        <v>1519</v>
      </c>
      <c r="C5641" s="88" t="s">
        <v>653</v>
      </c>
    </row>
    <row r="5642" spans="1:3" ht="15">
      <c r="A5642" s="81" t="s">
        <v>268</v>
      </c>
      <c r="B5642" s="80" t="s">
        <v>1594</v>
      </c>
      <c r="C5642" s="88" t="s">
        <v>653</v>
      </c>
    </row>
    <row r="5643" spans="1:3" ht="15">
      <c r="A5643" s="81" t="s">
        <v>268</v>
      </c>
      <c r="B5643" s="80" t="s">
        <v>1573</v>
      </c>
      <c r="C5643" s="88" t="s">
        <v>653</v>
      </c>
    </row>
    <row r="5644" spans="1:3" ht="15">
      <c r="A5644" s="81" t="s">
        <v>268</v>
      </c>
      <c r="B5644" s="80" t="s">
        <v>1595</v>
      </c>
      <c r="C5644" s="88" t="s">
        <v>653</v>
      </c>
    </row>
    <row r="5645" spans="1:3" ht="15">
      <c r="A5645" s="81" t="s">
        <v>268</v>
      </c>
      <c r="B5645" s="80" t="s">
        <v>1596</v>
      </c>
      <c r="C5645" s="88" t="s">
        <v>653</v>
      </c>
    </row>
    <row r="5646" spans="1:3" ht="15">
      <c r="A5646" s="81" t="s">
        <v>268</v>
      </c>
      <c r="B5646" s="80" t="s">
        <v>1577</v>
      </c>
      <c r="C5646" s="88" t="s">
        <v>653</v>
      </c>
    </row>
    <row r="5647" spans="1:3" ht="15">
      <c r="A5647" s="81" t="s">
        <v>268</v>
      </c>
      <c r="B5647" s="80" t="s">
        <v>1597</v>
      </c>
      <c r="C5647" s="88" t="s">
        <v>653</v>
      </c>
    </row>
    <row r="5648" spans="1:3" ht="15">
      <c r="A5648" s="81" t="s">
        <v>268</v>
      </c>
      <c r="B5648" s="80" t="s">
        <v>1523</v>
      </c>
      <c r="C5648" s="88" t="s">
        <v>653</v>
      </c>
    </row>
    <row r="5649" spans="1:3" ht="15">
      <c r="A5649" s="81" t="s">
        <v>268</v>
      </c>
      <c r="B5649" s="80" t="s">
        <v>1524</v>
      </c>
      <c r="C5649" s="88" t="s">
        <v>653</v>
      </c>
    </row>
    <row r="5650" spans="1:3" ht="15">
      <c r="A5650" s="81" t="s">
        <v>268</v>
      </c>
      <c r="B5650" s="80" t="s">
        <v>1598</v>
      </c>
      <c r="C5650" s="88" t="s">
        <v>653</v>
      </c>
    </row>
    <row r="5651" spans="1:3" ht="15">
      <c r="A5651" s="81" t="s">
        <v>268</v>
      </c>
      <c r="B5651" s="80" t="s">
        <v>1525</v>
      </c>
      <c r="C5651" s="88" t="s">
        <v>653</v>
      </c>
    </row>
    <row r="5652" spans="1:3" ht="15">
      <c r="A5652" s="81" t="s">
        <v>268</v>
      </c>
      <c r="B5652" s="80" t="s">
        <v>1526</v>
      </c>
      <c r="C5652" s="88" t="s">
        <v>653</v>
      </c>
    </row>
    <row r="5653" spans="1:3" ht="15">
      <c r="A5653" s="81" t="s">
        <v>268</v>
      </c>
      <c r="B5653" s="80" t="s">
        <v>1527</v>
      </c>
      <c r="C5653" s="88" t="s">
        <v>653</v>
      </c>
    </row>
    <row r="5654" spans="1:3" ht="15">
      <c r="A5654" s="81" t="s">
        <v>268</v>
      </c>
      <c r="B5654" s="80" t="s">
        <v>1599</v>
      </c>
      <c r="C5654" s="88" t="s">
        <v>653</v>
      </c>
    </row>
    <row r="5655" spans="1:3" ht="15">
      <c r="A5655" s="81" t="s">
        <v>268</v>
      </c>
      <c r="B5655" s="80" t="s">
        <v>1600</v>
      </c>
      <c r="C5655" s="88" t="s">
        <v>653</v>
      </c>
    </row>
    <row r="5656" spans="1:3" ht="15">
      <c r="A5656" s="81" t="s">
        <v>268</v>
      </c>
      <c r="B5656" s="80" t="s">
        <v>1601</v>
      </c>
      <c r="C5656" s="88" t="s">
        <v>653</v>
      </c>
    </row>
    <row r="5657" spans="1:3" ht="15">
      <c r="A5657" s="81" t="s">
        <v>268</v>
      </c>
      <c r="B5657" s="80" t="s">
        <v>1575</v>
      </c>
      <c r="C5657" s="88" t="s">
        <v>653</v>
      </c>
    </row>
    <row r="5658" spans="1:3" ht="15">
      <c r="A5658" s="81" t="s">
        <v>268</v>
      </c>
      <c r="B5658" s="80" t="s">
        <v>1602</v>
      </c>
      <c r="C5658" s="88" t="s">
        <v>653</v>
      </c>
    </row>
    <row r="5659" spans="1:3" ht="15">
      <c r="A5659" s="81" t="s">
        <v>268</v>
      </c>
      <c r="B5659" s="80" t="s">
        <v>1572</v>
      </c>
      <c r="C5659" s="88" t="s">
        <v>653</v>
      </c>
    </row>
    <row r="5660" spans="1:3" ht="15">
      <c r="A5660" s="81" t="s">
        <v>268</v>
      </c>
      <c r="B5660" s="80">
        <v>21</v>
      </c>
      <c r="C5660" s="88" t="s">
        <v>653</v>
      </c>
    </row>
    <row r="5661" spans="1:3" ht="15">
      <c r="A5661" s="81" t="s">
        <v>268</v>
      </c>
      <c r="B5661" s="80" t="s">
        <v>1582</v>
      </c>
      <c r="C5661" s="88" t="s">
        <v>653</v>
      </c>
    </row>
    <row r="5662" spans="1:3" ht="15">
      <c r="A5662" s="81" t="s">
        <v>268</v>
      </c>
      <c r="B5662" s="80" t="s">
        <v>1532</v>
      </c>
      <c r="C5662" s="88" t="s">
        <v>653</v>
      </c>
    </row>
    <row r="5663" spans="1:3" ht="15">
      <c r="A5663" s="81" t="s">
        <v>268</v>
      </c>
      <c r="B5663" s="80" t="s">
        <v>1603</v>
      </c>
      <c r="C5663" s="88" t="s">
        <v>653</v>
      </c>
    </row>
    <row r="5664" spans="1:3" ht="15">
      <c r="A5664" s="81" t="s">
        <v>268</v>
      </c>
      <c r="B5664" s="80" t="s">
        <v>1533</v>
      </c>
      <c r="C5664" s="88" t="s">
        <v>653</v>
      </c>
    </row>
    <row r="5665" spans="1:3" ht="15">
      <c r="A5665" s="81" t="s">
        <v>268</v>
      </c>
      <c r="B5665" s="80" t="s">
        <v>1534</v>
      </c>
      <c r="C5665" s="88" t="s">
        <v>653</v>
      </c>
    </row>
    <row r="5666" spans="1:3" ht="15">
      <c r="A5666" s="81" t="s">
        <v>268</v>
      </c>
      <c r="B5666" s="80" t="s">
        <v>1604</v>
      </c>
      <c r="C5666" s="88" t="s">
        <v>653</v>
      </c>
    </row>
    <row r="5667" spans="1:3" ht="15">
      <c r="A5667" s="81" t="s">
        <v>268</v>
      </c>
      <c r="B5667" s="80" t="s">
        <v>1589</v>
      </c>
      <c r="C5667" s="88" t="s">
        <v>653</v>
      </c>
    </row>
    <row r="5668" spans="1:3" ht="15">
      <c r="A5668" s="81" t="s">
        <v>268</v>
      </c>
      <c r="B5668" s="80" t="s">
        <v>1605</v>
      </c>
      <c r="C5668" s="88" t="s">
        <v>653</v>
      </c>
    </row>
    <row r="5669" spans="1:3" ht="15">
      <c r="A5669" s="81" t="s">
        <v>268</v>
      </c>
      <c r="B5669" s="80" t="s">
        <v>1536</v>
      </c>
      <c r="C5669" s="88" t="s">
        <v>653</v>
      </c>
    </row>
    <row r="5670" spans="1:3" ht="15">
      <c r="A5670" s="81" t="s">
        <v>268</v>
      </c>
      <c r="B5670" s="80" t="s">
        <v>1537</v>
      </c>
      <c r="C5670" s="88" t="s">
        <v>653</v>
      </c>
    </row>
    <row r="5671" spans="1:3" ht="15">
      <c r="A5671" s="81" t="s">
        <v>267</v>
      </c>
      <c r="B5671" s="80" t="s">
        <v>1591</v>
      </c>
      <c r="C5671" s="88" t="s">
        <v>652</v>
      </c>
    </row>
    <row r="5672" spans="1:3" ht="15">
      <c r="A5672" s="81" t="s">
        <v>267</v>
      </c>
      <c r="B5672" s="80" t="s">
        <v>1516</v>
      </c>
      <c r="C5672" s="88" t="s">
        <v>652</v>
      </c>
    </row>
    <row r="5673" spans="1:3" ht="15">
      <c r="A5673" s="81" t="s">
        <v>267</v>
      </c>
      <c r="B5673" s="80" t="s">
        <v>1592</v>
      </c>
      <c r="C5673" s="88" t="s">
        <v>652</v>
      </c>
    </row>
    <row r="5674" spans="1:3" ht="15">
      <c r="A5674" s="81" t="s">
        <v>267</v>
      </c>
      <c r="B5674" s="80" t="s">
        <v>1593</v>
      </c>
      <c r="C5674" s="88" t="s">
        <v>652</v>
      </c>
    </row>
    <row r="5675" spans="1:3" ht="15">
      <c r="A5675" s="81" t="s">
        <v>267</v>
      </c>
      <c r="B5675" s="80" t="s">
        <v>1491</v>
      </c>
      <c r="C5675" s="88" t="s">
        <v>652</v>
      </c>
    </row>
    <row r="5676" spans="1:3" ht="15">
      <c r="A5676" s="81" t="s">
        <v>267</v>
      </c>
      <c r="B5676" s="80" t="s">
        <v>1588</v>
      </c>
      <c r="C5676" s="88" t="s">
        <v>652</v>
      </c>
    </row>
    <row r="5677" spans="1:3" ht="15">
      <c r="A5677" s="81" t="s">
        <v>267</v>
      </c>
      <c r="B5677" s="80" t="s">
        <v>1517</v>
      </c>
      <c r="C5677" s="88" t="s">
        <v>652</v>
      </c>
    </row>
    <row r="5678" spans="1:3" ht="15">
      <c r="A5678" s="81" t="s">
        <v>267</v>
      </c>
      <c r="B5678" s="80" t="s">
        <v>1571</v>
      </c>
      <c r="C5678" s="88" t="s">
        <v>652</v>
      </c>
    </row>
    <row r="5679" spans="1:3" ht="15">
      <c r="A5679" s="81" t="s">
        <v>267</v>
      </c>
      <c r="B5679" s="80" t="s">
        <v>1518</v>
      </c>
      <c r="C5679" s="88" t="s">
        <v>652</v>
      </c>
    </row>
    <row r="5680" spans="1:3" ht="15">
      <c r="A5680" s="81" t="s">
        <v>267</v>
      </c>
      <c r="B5680" s="80" t="s">
        <v>1519</v>
      </c>
      <c r="C5680" s="88" t="s">
        <v>652</v>
      </c>
    </row>
    <row r="5681" spans="1:3" ht="15">
      <c r="A5681" s="81" t="s">
        <v>267</v>
      </c>
      <c r="B5681" s="80" t="s">
        <v>1594</v>
      </c>
      <c r="C5681" s="88" t="s">
        <v>652</v>
      </c>
    </row>
    <row r="5682" spans="1:3" ht="15">
      <c r="A5682" s="81" t="s">
        <v>267</v>
      </c>
      <c r="B5682" s="80" t="s">
        <v>1573</v>
      </c>
      <c r="C5682" s="88" t="s">
        <v>652</v>
      </c>
    </row>
    <row r="5683" spans="1:3" ht="15">
      <c r="A5683" s="81" t="s">
        <v>267</v>
      </c>
      <c r="B5683" s="80" t="s">
        <v>1595</v>
      </c>
      <c r="C5683" s="88" t="s">
        <v>652</v>
      </c>
    </row>
    <row r="5684" spans="1:3" ht="15">
      <c r="A5684" s="81" t="s">
        <v>267</v>
      </c>
      <c r="B5684" s="80" t="s">
        <v>1596</v>
      </c>
      <c r="C5684" s="88" t="s">
        <v>652</v>
      </c>
    </row>
    <row r="5685" spans="1:3" ht="15">
      <c r="A5685" s="81" t="s">
        <v>267</v>
      </c>
      <c r="B5685" s="80" t="s">
        <v>1577</v>
      </c>
      <c r="C5685" s="88" t="s">
        <v>652</v>
      </c>
    </row>
    <row r="5686" spans="1:3" ht="15">
      <c r="A5686" s="81" t="s">
        <v>267</v>
      </c>
      <c r="B5686" s="80" t="s">
        <v>1597</v>
      </c>
      <c r="C5686" s="88" t="s">
        <v>652</v>
      </c>
    </row>
    <row r="5687" spans="1:3" ht="15">
      <c r="A5687" s="81" t="s">
        <v>267</v>
      </c>
      <c r="B5687" s="80" t="s">
        <v>1523</v>
      </c>
      <c r="C5687" s="88" t="s">
        <v>652</v>
      </c>
    </row>
    <row r="5688" spans="1:3" ht="15">
      <c r="A5688" s="81" t="s">
        <v>267</v>
      </c>
      <c r="B5688" s="80" t="s">
        <v>1524</v>
      </c>
      <c r="C5688" s="88" t="s">
        <v>652</v>
      </c>
    </row>
    <row r="5689" spans="1:3" ht="15">
      <c r="A5689" s="81" t="s">
        <v>267</v>
      </c>
      <c r="B5689" s="80" t="s">
        <v>1598</v>
      </c>
      <c r="C5689" s="88" t="s">
        <v>652</v>
      </c>
    </row>
    <row r="5690" spans="1:3" ht="15">
      <c r="A5690" s="81" t="s">
        <v>267</v>
      </c>
      <c r="B5690" s="80" t="s">
        <v>1525</v>
      </c>
      <c r="C5690" s="88" t="s">
        <v>652</v>
      </c>
    </row>
    <row r="5691" spans="1:3" ht="15">
      <c r="A5691" s="81" t="s">
        <v>267</v>
      </c>
      <c r="B5691" s="80" t="s">
        <v>1526</v>
      </c>
      <c r="C5691" s="88" t="s">
        <v>652</v>
      </c>
    </row>
    <row r="5692" spans="1:3" ht="15">
      <c r="A5692" s="81" t="s">
        <v>267</v>
      </c>
      <c r="B5692" s="80" t="s">
        <v>1527</v>
      </c>
      <c r="C5692" s="88" t="s">
        <v>652</v>
      </c>
    </row>
    <row r="5693" spans="1:3" ht="15">
      <c r="A5693" s="81" t="s">
        <v>267</v>
      </c>
      <c r="B5693" s="80" t="s">
        <v>1599</v>
      </c>
      <c r="C5693" s="88" t="s">
        <v>652</v>
      </c>
    </row>
    <row r="5694" spans="1:3" ht="15">
      <c r="A5694" s="81" t="s">
        <v>267</v>
      </c>
      <c r="B5694" s="80" t="s">
        <v>1600</v>
      </c>
      <c r="C5694" s="88" t="s">
        <v>652</v>
      </c>
    </row>
    <row r="5695" spans="1:3" ht="15">
      <c r="A5695" s="81" t="s">
        <v>267</v>
      </c>
      <c r="B5695" s="80" t="s">
        <v>1601</v>
      </c>
      <c r="C5695" s="88" t="s">
        <v>652</v>
      </c>
    </row>
    <row r="5696" spans="1:3" ht="15">
      <c r="A5696" s="81" t="s">
        <v>267</v>
      </c>
      <c r="B5696" s="80" t="s">
        <v>1575</v>
      </c>
      <c r="C5696" s="88" t="s">
        <v>652</v>
      </c>
    </row>
    <row r="5697" spans="1:3" ht="15">
      <c r="A5697" s="81" t="s">
        <v>267</v>
      </c>
      <c r="B5697" s="80" t="s">
        <v>1602</v>
      </c>
      <c r="C5697" s="88" t="s">
        <v>652</v>
      </c>
    </row>
    <row r="5698" spans="1:3" ht="15">
      <c r="A5698" s="81" t="s">
        <v>267</v>
      </c>
      <c r="B5698" s="80" t="s">
        <v>1572</v>
      </c>
      <c r="C5698" s="88" t="s">
        <v>652</v>
      </c>
    </row>
    <row r="5699" spans="1:3" ht="15">
      <c r="A5699" s="81" t="s">
        <v>267</v>
      </c>
      <c r="B5699" s="80">
        <v>21</v>
      </c>
      <c r="C5699" s="88" t="s">
        <v>652</v>
      </c>
    </row>
    <row r="5700" spans="1:3" ht="15">
      <c r="A5700" s="81" t="s">
        <v>267</v>
      </c>
      <c r="B5700" s="80" t="s">
        <v>1582</v>
      </c>
      <c r="C5700" s="88" t="s">
        <v>652</v>
      </c>
    </row>
    <row r="5701" spans="1:3" ht="15">
      <c r="A5701" s="81" t="s">
        <v>267</v>
      </c>
      <c r="B5701" s="80" t="s">
        <v>1532</v>
      </c>
      <c r="C5701" s="88" t="s">
        <v>652</v>
      </c>
    </row>
    <row r="5702" spans="1:3" ht="15">
      <c r="A5702" s="81" t="s">
        <v>267</v>
      </c>
      <c r="B5702" s="80" t="s">
        <v>1603</v>
      </c>
      <c r="C5702" s="88" t="s">
        <v>652</v>
      </c>
    </row>
    <row r="5703" spans="1:3" ht="15">
      <c r="A5703" s="81" t="s">
        <v>267</v>
      </c>
      <c r="B5703" s="80" t="s">
        <v>1533</v>
      </c>
      <c r="C5703" s="88" t="s">
        <v>652</v>
      </c>
    </row>
    <row r="5704" spans="1:3" ht="15">
      <c r="A5704" s="81" t="s">
        <v>267</v>
      </c>
      <c r="B5704" s="80" t="s">
        <v>1534</v>
      </c>
      <c r="C5704" s="88" t="s">
        <v>652</v>
      </c>
    </row>
    <row r="5705" spans="1:3" ht="15">
      <c r="A5705" s="81" t="s">
        <v>267</v>
      </c>
      <c r="B5705" s="80" t="s">
        <v>1604</v>
      </c>
      <c r="C5705" s="88" t="s">
        <v>652</v>
      </c>
    </row>
    <row r="5706" spans="1:3" ht="15">
      <c r="A5706" s="81" t="s">
        <v>267</v>
      </c>
      <c r="B5706" s="80" t="s">
        <v>1589</v>
      </c>
      <c r="C5706" s="88" t="s">
        <v>652</v>
      </c>
    </row>
    <row r="5707" spans="1:3" ht="15">
      <c r="A5707" s="81" t="s">
        <v>267</v>
      </c>
      <c r="B5707" s="80" t="s">
        <v>1605</v>
      </c>
      <c r="C5707" s="88" t="s">
        <v>652</v>
      </c>
    </row>
    <row r="5708" spans="1:3" ht="15">
      <c r="A5708" s="81" t="s">
        <v>267</v>
      </c>
      <c r="B5708" s="80" t="s">
        <v>1536</v>
      </c>
      <c r="C5708" s="88" t="s">
        <v>652</v>
      </c>
    </row>
    <row r="5709" spans="1:3" ht="15">
      <c r="A5709" s="81" t="s">
        <v>267</v>
      </c>
      <c r="B5709" s="80" t="s">
        <v>1537</v>
      </c>
      <c r="C5709" s="88" t="s">
        <v>652</v>
      </c>
    </row>
    <row r="5710" spans="1:3" ht="15">
      <c r="A5710" s="81" t="s">
        <v>266</v>
      </c>
      <c r="B5710" s="80" t="s">
        <v>1591</v>
      </c>
      <c r="C5710" s="88" t="s">
        <v>651</v>
      </c>
    </row>
    <row r="5711" spans="1:3" ht="15">
      <c r="A5711" s="81" t="s">
        <v>266</v>
      </c>
      <c r="B5711" s="80" t="s">
        <v>1516</v>
      </c>
      <c r="C5711" s="88" t="s">
        <v>651</v>
      </c>
    </row>
    <row r="5712" spans="1:3" ht="15">
      <c r="A5712" s="81" t="s">
        <v>266</v>
      </c>
      <c r="B5712" s="80" t="s">
        <v>1592</v>
      </c>
      <c r="C5712" s="88" t="s">
        <v>651</v>
      </c>
    </row>
    <row r="5713" spans="1:3" ht="15">
      <c r="A5713" s="81" t="s">
        <v>266</v>
      </c>
      <c r="B5713" s="80" t="s">
        <v>1593</v>
      </c>
      <c r="C5713" s="88" t="s">
        <v>651</v>
      </c>
    </row>
    <row r="5714" spans="1:3" ht="15">
      <c r="A5714" s="81" t="s">
        <v>266</v>
      </c>
      <c r="B5714" s="80" t="s">
        <v>1491</v>
      </c>
      <c r="C5714" s="88" t="s">
        <v>651</v>
      </c>
    </row>
    <row r="5715" spans="1:3" ht="15">
      <c r="A5715" s="81" t="s">
        <v>266</v>
      </c>
      <c r="B5715" s="80" t="s">
        <v>1588</v>
      </c>
      <c r="C5715" s="88" t="s">
        <v>651</v>
      </c>
    </row>
    <row r="5716" spans="1:3" ht="15">
      <c r="A5716" s="81" t="s">
        <v>266</v>
      </c>
      <c r="B5716" s="80" t="s">
        <v>1517</v>
      </c>
      <c r="C5716" s="88" t="s">
        <v>651</v>
      </c>
    </row>
    <row r="5717" spans="1:3" ht="15">
      <c r="A5717" s="81" t="s">
        <v>266</v>
      </c>
      <c r="B5717" s="80" t="s">
        <v>1571</v>
      </c>
      <c r="C5717" s="88" t="s">
        <v>651</v>
      </c>
    </row>
    <row r="5718" spans="1:3" ht="15">
      <c r="A5718" s="81" t="s">
        <v>266</v>
      </c>
      <c r="B5718" s="80" t="s">
        <v>1518</v>
      </c>
      <c r="C5718" s="88" t="s">
        <v>651</v>
      </c>
    </row>
    <row r="5719" spans="1:3" ht="15">
      <c r="A5719" s="81" t="s">
        <v>266</v>
      </c>
      <c r="B5719" s="80" t="s">
        <v>1519</v>
      </c>
      <c r="C5719" s="88" t="s">
        <v>651</v>
      </c>
    </row>
    <row r="5720" spans="1:3" ht="15">
      <c r="A5720" s="81" t="s">
        <v>266</v>
      </c>
      <c r="B5720" s="80" t="s">
        <v>1594</v>
      </c>
      <c r="C5720" s="88" t="s">
        <v>651</v>
      </c>
    </row>
    <row r="5721" spans="1:3" ht="15">
      <c r="A5721" s="81" t="s">
        <v>266</v>
      </c>
      <c r="B5721" s="80" t="s">
        <v>1573</v>
      </c>
      <c r="C5721" s="88" t="s">
        <v>651</v>
      </c>
    </row>
    <row r="5722" spans="1:3" ht="15">
      <c r="A5722" s="81" t="s">
        <v>266</v>
      </c>
      <c r="B5722" s="80" t="s">
        <v>1595</v>
      </c>
      <c r="C5722" s="88" t="s">
        <v>651</v>
      </c>
    </row>
    <row r="5723" spans="1:3" ht="15">
      <c r="A5723" s="81" t="s">
        <v>266</v>
      </c>
      <c r="B5723" s="80" t="s">
        <v>1596</v>
      </c>
      <c r="C5723" s="88" t="s">
        <v>651</v>
      </c>
    </row>
    <row r="5724" spans="1:3" ht="15">
      <c r="A5724" s="81" t="s">
        <v>266</v>
      </c>
      <c r="B5724" s="80" t="s">
        <v>1577</v>
      </c>
      <c r="C5724" s="88" t="s">
        <v>651</v>
      </c>
    </row>
    <row r="5725" spans="1:3" ht="15">
      <c r="A5725" s="81" t="s">
        <v>266</v>
      </c>
      <c r="B5725" s="80" t="s">
        <v>1597</v>
      </c>
      <c r="C5725" s="88" t="s">
        <v>651</v>
      </c>
    </row>
    <row r="5726" spans="1:3" ht="15">
      <c r="A5726" s="81" t="s">
        <v>266</v>
      </c>
      <c r="B5726" s="80" t="s">
        <v>1523</v>
      </c>
      <c r="C5726" s="88" t="s">
        <v>651</v>
      </c>
    </row>
    <row r="5727" spans="1:3" ht="15">
      <c r="A5727" s="81" t="s">
        <v>266</v>
      </c>
      <c r="B5727" s="80" t="s">
        <v>1524</v>
      </c>
      <c r="C5727" s="88" t="s">
        <v>651</v>
      </c>
    </row>
    <row r="5728" spans="1:3" ht="15">
      <c r="A5728" s="81" t="s">
        <v>266</v>
      </c>
      <c r="B5728" s="80" t="s">
        <v>1598</v>
      </c>
      <c r="C5728" s="88" t="s">
        <v>651</v>
      </c>
    </row>
    <row r="5729" spans="1:3" ht="15">
      <c r="A5729" s="81" t="s">
        <v>266</v>
      </c>
      <c r="B5729" s="80" t="s">
        <v>1525</v>
      </c>
      <c r="C5729" s="88" t="s">
        <v>651</v>
      </c>
    </row>
    <row r="5730" spans="1:3" ht="15">
      <c r="A5730" s="81" t="s">
        <v>266</v>
      </c>
      <c r="B5730" s="80" t="s">
        <v>1526</v>
      </c>
      <c r="C5730" s="88" t="s">
        <v>651</v>
      </c>
    </row>
    <row r="5731" spans="1:3" ht="15">
      <c r="A5731" s="81" t="s">
        <v>266</v>
      </c>
      <c r="B5731" s="80" t="s">
        <v>1527</v>
      </c>
      <c r="C5731" s="88" t="s">
        <v>651</v>
      </c>
    </row>
    <row r="5732" spans="1:3" ht="15">
      <c r="A5732" s="81" t="s">
        <v>266</v>
      </c>
      <c r="B5732" s="80" t="s">
        <v>1599</v>
      </c>
      <c r="C5732" s="88" t="s">
        <v>651</v>
      </c>
    </row>
    <row r="5733" spans="1:3" ht="15">
      <c r="A5733" s="81" t="s">
        <v>266</v>
      </c>
      <c r="B5733" s="80" t="s">
        <v>1600</v>
      </c>
      <c r="C5733" s="88" t="s">
        <v>651</v>
      </c>
    </row>
    <row r="5734" spans="1:3" ht="15">
      <c r="A5734" s="81" t="s">
        <v>266</v>
      </c>
      <c r="B5734" s="80" t="s">
        <v>1601</v>
      </c>
      <c r="C5734" s="88" t="s">
        <v>651</v>
      </c>
    </row>
    <row r="5735" spans="1:3" ht="15">
      <c r="A5735" s="81" t="s">
        <v>266</v>
      </c>
      <c r="B5735" s="80" t="s">
        <v>1575</v>
      </c>
      <c r="C5735" s="88" t="s">
        <v>651</v>
      </c>
    </row>
    <row r="5736" spans="1:3" ht="15">
      <c r="A5736" s="81" t="s">
        <v>266</v>
      </c>
      <c r="B5736" s="80" t="s">
        <v>1602</v>
      </c>
      <c r="C5736" s="88" t="s">
        <v>651</v>
      </c>
    </row>
    <row r="5737" spans="1:3" ht="15">
      <c r="A5737" s="81" t="s">
        <v>266</v>
      </c>
      <c r="B5737" s="80" t="s">
        <v>1572</v>
      </c>
      <c r="C5737" s="88" t="s">
        <v>651</v>
      </c>
    </row>
    <row r="5738" spans="1:3" ht="15">
      <c r="A5738" s="81" t="s">
        <v>266</v>
      </c>
      <c r="B5738" s="80">
        <v>21</v>
      </c>
      <c r="C5738" s="88" t="s">
        <v>651</v>
      </c>
    </row>
    <row r="5739" spans="1:3" ht="15">
      <c r="A5739" s="81" t="s">
        <v>266</v>
      </c>
      <c r="B5739" s="80" t="s">
        <v>1582</v>
      </c>
      <c r="C5739" s="88" t="s">
        <v>651</v>
      </c>
    </row>
    <row r="5740" spans="1:3" ht="15">
      <c r="A5740" s="81" t="s">
        <v>266</v>
      </c>
      <c r="B5740" s="80" t="s">
        <v>1532</v>
      </c>
      <c r="C5740" s="88" t="s">
        <v>651</v>
      </c>
    </row>
    <row r="5741" spans="1:3" ht="15">
      <c r="A5741" s="81" t="s">
        <v>266</v>
      </c>
      <c r="B5741" s="80" t="s">
        <v>1603</v>
      </c>
      <c r="C5741" s="88" t="s">
        <v>651</v>
      </c>
    </row>
    <row r="5742" spans="1:3" ht="15">
      <c r="A5742" s="81" t="s">
        <v>266</v>
      </c>
      <c r="B5742" s="80" t="s">
        <v>1533</v>
      </c>
      <c r="C5742" s="88" t="s">
        <v>651</v>
      </c>
    </row>
    <row r="5743" spans="1:3" ht="15">
      <c r="A5743" s="81" t="s">
        <v>266</v>
      </c>
      <c r="B5743" s="80" t="s">
        <v>1534</v>
      </c>
      <c r="C5743" s="88" t="s">
        <v>651</v>
      </c>
    </row>
    <row r="5744" spans="1:3" ht="15">
      <c r="A5744" s="81" t="s">
        <v>266</v>
      </c>
      <c r="B5744" s="80" t="s">
        <v>1604</v>
      </c>
      <c r="C5744" s="88" t="s">
        <v>651</v>
      </c>
    </row>
    <row r="5745" spans="1:3" ht="15">
      <c r="A5745" s="81" t="s">
        <v>266</v>
      </c>
      <c r="B5745" s="80" t="s">
        <v>1589</v>
      </c>
      <c r="C5745" s="88" t="s">
        <v>651</v>
      </c>
    </row>
    <row r="5746" spans="1:3" ht="15">
      <c r="A5746" s="81" t="s">
        <v>266</v>
      </c>
      <c r="B5746" s="80" t="s">
        <v>1605</v>
      </c>
      <c r="C5746" s="88" t="s">
        <v>651</v>
      </c>
    </row>
    <row r="5747" spans="1:3" ht="15">
      <c r="A5747" s="81" t="s">
        <v>266</v>
      </c>
      <c r="B5747" s="80" t="s">
        <v>1536</v>
      </c>
      <c r="C5747" s="88" t="s">
        <v>651</v>
      </c>
    </row>
    <row r="5748" spans="1:3" ht="15">
      <c r="A5748" s="81" t="s">
        <v>266</v>
      </c>
      <c r="B5748" s="80" t="s">
        <v>1537</v>
      </c>
      <c r="C5748" s="88" t="s">
        <v>651</v>
      </c>
    </row>
    <row r="5749" spans="1:3" ht="15">
      <c r="A5749" s="81" t="s">
        <v>265</v>
      </c>
      <c r="B5749" s="80" t="s">
        <v>1591</v>
      </c>
      <c r="C5749" s="88" t="s">
        <v>650</v>
      </c>
    </row>
    <row r="5750" spans="1:3" ht="15">
      <c r="A5750" s="81" t="s">
        <v>265</v>
      </c>
      <c r="B5750" s="80" t="s">
        <v>1516</v>
      </c>
      <c r="C5750" s="88" t="s">
        <v>650</v>
      </c>
    </row>
    <row r="5751" spans="1:3" ht="15">
      <c r="A5751" s="81" t="s">
        <v>265</v>
      </c>
      <c r="B5751" s="80" t="s">
        <v>1592</v>
      </c>
      <c r="C5751" s="88" t="s">
        <v>650</v>
      </c>
    </row>
    <row r="5752" spans="1:3" ht="15">
      <c r="A5752" s="81" t="s">
        <v>265</v>
      </c>
      <c r="B5752" s="80" t="s">
        <v>1593</v>
      </c>
      <c r="C5752" s="88" t="s">
        <v>650</v>
      </c>
    </row>
    <row r="5753" spans="1:3" ht="15">
      <c r="A5753" s="81" t="s">
        <v>265</v>
      </c>
      <c r="B5753" s="80" t="s">
        <v>1491</v>
      </c>
      <c r="C5753" s="88" t="s">
        <v>650</v>
      </c>
    </row>
    <row r="5754" spans="1:3" ht="15">
      <c r="A5754" s="81" t="s">
        <v>265</v>
      </c>
      <c r="B5754" s="80" t="s">
        <v>1588</v>
      </c>
      <c r="C5754" s="88" t="s">
        <v>650</v>
      </c>
    </row>
    <row r="5755" spans="1:3" ht="15">
      <c r="A5755" s="81" t="s">
        <v>265</v>
      </c>
      <c r="B5755" s="80" t="s">
        <v>1517</v>
      </c>
      <c r="C5755" s="88" t="s">
        <v>650</v>
      </c>
    </row>
    <row r="5756" spans="1:3" ht="15">
      <c r="A5756" s="81" t="s">
        <v>265</v>
      </c>
      <c r="B5756" s="80" t="s">
        <v>1571</v>
      </c>
      <c r="C5756" s="88" t="s">
        <v>650</v>
      </c>
    </row>
    <row r="5757" spans="1:3" ht="15">
      <c r="A5757" s="81" t="s">
        <v>265</v>
      </c>
      <c r="B5757" s="80" t="s">
        <v>1518</v>
      </c>
      <c r="C5757" s="88" t="s">
        <v>650</v>
      </c>
    </row>
    <row r="5758" spans="1:3" ht="15">
      <c r="A5758" s="81" t="s">
        <v>265</v>
      </c>
      <c r="B5758" s="80" t="s">
        <v>1519</v>
      </c>
      <c r="C5758" s="88" t="s">
        <v>650</v>
      </c>
    </row>
    <row r="5759" spans="1:3" ht="15">
      <c r="A5759" s="81" t="s">
        <v>265</v>
      </c>
      <c r="B5759" s="80" t="s">
        <v>1594</v>
      </c>
      <c r="C5759" s="88" t="s">
        <v>650</v>
      </c>
    </row>
    <row r="5760" spans="1:3" ht="15">
      <c r="A5760" s="81" t="s">
        <v>265</v>
      </c>
      <c r="B5760" s="80" t="s">
        <v>1573</v>
      </c>
      <c r="C5760" s="88" t="s">
        <v>650</v>
      </c>
    </row>
    <row r="5761" spans="1:3" ht="15">
      <c r="A5761" s="81" t="s">
        <v>265</v>
      </c>
      <c r="B5761" s="80" t="s">
        <v>1595</v>
      </c>
      <c r="C5761" s="88" t="s">
        <v>650</v>
      </c>
    </row>
    <row r="5762" spans="1:3" ht="15">
      <c r="A5762" s="81" t="s">
        <v>265</v>
      </c>
      <c r="B5762" s="80" t="s">
        <v>1596</v>
      </c>
      <c r="C5762" s="88" t="s">
        <v>650</v>
      </c>
    </row>
    <row r="5763" spans="1:3" ht="15">
      <c r="A5763" s="81" t="s">
        <v>265</v>
      </c>
      <c r="B5763" s="80" t="s">
        <v>1577</v>
      </c>
      <c r="C5763" s="88" t="s">
        <v>650</v>
      </c>
    </row>
    <row r="5764" spans="1:3" ht="15">
      <c r="A5764" s="81" t="s">
        <v>265</v>
      </c>
      <c r="B5764" s="80" t="s">
        <v>1597</v>
      </c>
      <c r="C5764" s="88" t="s">
        <v>650</v>
      </c>
    </row>
    <row r="5765" spans="1:3" ht="15">
      <c r="A5765" s="81" t="s">
        <v>265</v>
      </c>
      <c r="B5765" s="80" t="s">
        <v>1523</v>
      </c>
      <c r="C5765" s="88" t="s">
        <v>650</v>
      </c>
    </row>
    <row r="5766" spans="1:3" ht="15">
      <c r="A5766" s="81" t="s">
        <v>265</v>
      </c>
      <c r="B5766" s="80" t="s">
        <v>1524</v>
      </c>
      <c r="C5766" s="88" t="s">
        <v>650</v>
      </c>
    </row>
    <row r="5767" spans="1:3" ht="15">
      <c r="A5767" s="81" t="s">
        <v>265</v>
      </c>
      <c r="B5767" s="80" t="s">
        <v>1598</v>
      </c>
      <c r="C5767" s="88" t="s">
        <v>650</v>
      </c>
    </row>
    <row r="5768" spans="1:3" ht="15">
      <c r="A5768" s="81" t="s">
        <v>265</v>
      </c>
      <c r="B5768" s="80" t="s">
        <v>1525</v>
      </c>
      <c r="C5768" s="88" t="s">
        <v>650</v>
      </c>
    </row>
    <row r="5769" spans="1:3" ht="15">
      <c r="A5769" s="81" t="s">
        <v>265</v>
      </c>
      <c r="B5769" s="80" t="s">
        <v>1526</v>
      </c>
      <c r="C5769" s="88" t="s">
        <v>650</v>
      </c>
    </row>
    <row r="5770" spans="1:3" ht="15">
      <c r="A5770" s="81" t="s">
        <v>265</v>
      </c>
      <c r="B5770" s="80" t="s">
        <v>1527</v>
      </c>
      <c r="C5770" s="88" t="s">
        <v>650</v>
      </c>
    </row>
    <row r="5771" spans="1:3" ht="15">
      <c r="A5771" s="81" t="s">
        <v>265</v>
      </c>
      <c r="B5771" s="80" t="s">
        <v>1599</v>
      </c>
      <c r="C5771" s="88" t="s">
        <v>650</v>
      </c>
    </row>
    <row r="5772" spans="1:3" ht="15">
      <c r="A5772" s="81" t="s">
        <v>265</v>
      </c>
      <c r="B5772" s="80" t="s">
        <v>1600</v>
      </c>
      <c r="C5772" s="88" t="s">
        <v>650</v>
      </c>
    </row>
    <row r="5773" spans="1:3" ht="15">
      <c r="A5773" s="81" t="s">
        <v>265</v>
      </c>
      <c r="B5773" s="80" t="s">
        <v>1601</v>
      </c>
      <c r="C5773" s="88" t="s">
        <v>650</v>
      </c>
    </row>
    <row r="5774" spans="1:3" ht="15">
      <c r="A5774" s="81" t="s">
        <v>265</v>
      </c>
      <c r="B5774" s="80" t="s">
        <v>1575</v>
      </c>
      <c r="C5774" s="88" t="s">
        <v>650</v>
      </c>
    </row>
    <row r="5775" spans="1:3" ht="15">
      <c r="A5775" s="81" t="s">
        <v>265</v>
      </c>
      <c r="B5775" s="80" t="s">
        <v>1602</v>
      </c>
      <c r="C5775" s="88" t="s">
        <v>650</v>
      </c>
    </row>
    <row r="5776" spans="1:3" ht="15">
      <c r="A5776" s="81" t="s">
        <v>265</v>
      </c>
      <c r="B5776" s="80" t="s">
        <v>1572</v>
      </c>
      <c r="C5776" s="88" t="s">
        <v>650</v>
      </c>
    </row>
    <row r="5777" spans="1:3" ht="15">
      <c r="A5777" s="81" t="s">
        <v>265</v>
      </c>
      <c r="B5777" s="80">
        <v>21</v>
      </c>
      <c r="C5777" s="88" t="s">
        <v>650</v>
      </c>
    </row>
    <row r="5778" spans="1:3" ht="15">
      <c r="A5778" s="81" t="s">
        <v>265</v>
      </c>
      <c r="B5778" s="80" t="s">
        <v>1582</v>
      </c>
      <c r="C5778" s="88" t="s">
        <v>650</v>
      </c>
    </row>
    <row r="5779" spans="1:3" ht="15">
      <c r="A5779" s="81" t="s">
        <v>265</v>
      </c>
      <c r="B5779" s="80" t="s">
        <v>1532</v>
      </c>
      <c r="C5779" s="88" t="s">
        <v>650</v>
      </c>
    </row>
    <row r="5780" spans="1:3" ht="15">
      <c r="A5780" s="81" t="s">
        <v>265</v>
      </c>
      <c r="B5780" s="80" t="s">
        <v>1603</v>
      </c>
      <c r="C5780" s="88" t="s">
        <v>650</v>
      </c>
    </row>
    <row r="5781" spans="1:3" ht="15">
      <c r="A5781" s="81" t="s">
        <v>265</v>
      </c>
      <c r="B5781" s="80" t="s">
        <v>1533</v>
      </c>
      <c r="C5781" s="88" t="s">
        <v>650</v>
      </c>
    </row>
    <row r="5782" spans="1:3" ht="15">
      <c r="A5782" s="81" t="s">
        <v>265</v>
      </c>
      <c r="B5782" s="80" t="s">
        <v>1534</v>
      </c>
      <c r="C5782" s="88" t="s">
        <v>650</v>
      </c>
    </row>
    <row r="5783" spans="1:3" ht="15">
      <c r="A5783" s="81" t="s">
        <v>265</v>
      </c>
      <c r="B5783" s="80" t="s">
        <v>1604</v>
      </c>
      <c r="C5783" s="88" t="s">
        <v>650</v>
      </c>
    </row>
    <row r="5784" spans="1:3" ht="15">
      <c r="A5784" s="81" t="s">
        <v>265</v>
      </c>
      <c r="B5784" s="80" t="s">
        <v>1589</v>
      </c>
      <c r="C5784" s="88" t="s">
        <v>650</v>
      </c>
    </row>
    <row r="5785" spans="1:3" ht="15">
      <c r="A5785" s="81" t="s">
        <v>265</v>
      </c>
      <c r="B5785" s="80" t="s">
        <v>1605</v>
      </c>
      <c r="C5785" s="88" t="s">
        <v>650</v>
      </c>
    </row>
    <row r="5786" spans="1:3" ht="15">
      <c r="A5786" s="81" t="s">
        <v>265</v>
      </c>
      <c r="B5786" s="80" t="s">
        <v>1536</v>
      </c>
      <c r="C5786" s="88" t="s">
        <v>650</v>
      </c>
    </row>
    <row r="5787" spans="1:3" ht="15">
      <c r="A5787" s="81" t="s">
        <v>265</v>
      </c>
      <c r="B5787" s="80" t="s">
        <v>1537</v>
      </c>
      <c r="C5787" s="88" t="s">
        <v>650</v>
      </c>
    </row>
    <row r="5788" spans="1:3" ht="15">
      <c r="A5788" s="81" t="s">
        <v>264</v>
      </c>
      <c r="B5788" s="80" t="s">
        <v>1591</v>
      </c>
      <c r="C5788" s="88" t="s">
        <v>649</v>
      </c>
    </row>
    <row r="5789" spans="1:3" ht="15">
      <c r="A5789" s="81" t="s">
        <v>264</v>
      </c>
      <c r="B5789" s="80" t="s">
        <v>1516</v>
      </c>
      <c r="C5789" s="88" t="s">
        <v>649</v>
      </c>
    </row>
    <row r="5790" spans="1:3" ht="15">
      <c r="A5790" s="81" t="s">
        <v>264</v>
      </c>
      <c r="B5790" s="80" t="s">
        <v>1592</v>
      </c>
      <c r="C5790" s="88" t="s">
        <v>649</v>
      </c>
    </row>
    <row r="5791" spans="1:3" ht="15">
      <c r="A5791" s="81" t="s">
        <v>264</v>
      </c>
      <c r="B5791" s="80" t="s">
        <v>1593</v>
      </c>
      <c r="C5791" s="88" t="s">
        <v>649</v>
      </c>
    </row>
    <row r="5792" spans="1:3" ht="15">
      <c r="A5792" s="81" t="s">
        <v>264</v>
      </c>
      <c r="B5792" s="80" t="s">
        <v>1491</v>
      </c>
      <c r="C5792" s="88" t="s">
        <v>649</v>
      </c>
    </row>
    <row r="5793" spans="1:3" ht="15">
      <c r="A5793" s="81" t="s">
        <v>264</v>
      </c>
      <c r="B5793" s="80" t="s">
        <v>1588</v>
      </c>
      <c r="C5793" s="88" t="s">
        <v>649</v>
      </c>
    </row>
    <row r="5794" spans="1:3" ht="15">
      <c r="A5794" s="81" t="s">
        <v>264</v>
      </c>
      <c r="B5794" s="80" t="s">
        <v>1517</v>
      </c>
      <c r="C5794" s="88" t="s">
        <v>649</v>
      </c>
    </row>
    <row r="5795" spans="1:3" ht="15">
      <c r="A5795" s="81" t="s">
        <v>264</v>
      </c>
      <c r="B5795" s="80" t="s">
        <v>1571</v>
      </c>
      <c r="C5795" s="88" t="s">
        <v>649</v>
      </c>
    </row>
    <row r="5796" spans="1:3" ht="15">
      <c r="A5796" s="81" t="s">
        <v>264</v>
      </c>
      <c r="B5796" s="80" t="s">
        <v>1518</v>
      </c>
      <c r="C5796" s="88" t="s">
        <v>649</v>
      </c>
    </row>
    <row r="5797" spans="1:3" ht="15">
      <c r="A5797" s="81" t="s">
        <v>264</v>
      </c>
      <c r="B5797" s="80" t="s">
        <v>1519</v>
      </c>
      <c r="C5797" s="88" t="s">
        <v>649</v>
      </c>
    </row>
    <row r="5798" spans="1:3" ht="15">
      <c r="A5798" s="81" t="s">
        <v>264</v>
      </c>
      <c r="B5798" s="80" t="s">
        <v>1594</v>
      </c>
      <c r="C5798" s="88" t="s">
        <v>649</v>
      </c>
    </row>
    <row r="5799" spans="1:3" ht="15">
      <c r="A5799" s="81" t="s">
        <v>264</v>
      </c>
      <c r="B5799" s="80" t="s">
        <v>1573</v>
      </c>
      <c r="C5799" s="88" t="s">
        <v>649</v>
      </c>
    </row>
    <row r="5800" spans="1:3" ht="15">
      <c r="A5800" s="81" t="s">
        <v>264</v>
      </c>
      <c r="B5800" s="80" t="s">
        <v>1595</v>
      </c>
      <c r="C5800" s="88" t="s">
        <v>649</v>
      </c>
    </row>
    <row r="5801" spans="1:3" ht="15">
      <c r="A5801" s="81" t="s">
        <v>264</v>
      </c>
      <c r="B5801" s="80" t="s">
        <v>1596</v>
      </c>
      <c r="C5801" s="88" t="s">
        <v>649</v>
      </c>
    </row>
    <row r="5802" spans="1:3" ht="15">
      <c r="A5802" s="81" t="s">
        <v>264</v>
      </c>
      <c r="B5802" s="80" t="s">
        <v>1577</v>
      </c>
      <c r="C5802" s="88" t="s">
        <v>649</v>
      </c>
    </row>
    <row r="5803" spans="1:3" ht="15">
      <c r="A5803" s="81" t="s">
        <v>264</v>
      </c>
      <c r="B5803" s="80" t="s">
        <v>1597</v>
      </c>
      <c r="C5803" s="88" t="s">
        <v>649</v>
      </c>
    </row>
    <row r="5804" spans="1:3" ht="15">
      <c r="A5804" s="81" t="s">
        <v>264</v>
      </c>
      <c r="B5804" s="80" t="s">
        <v>1523</v>
      </c>
      <c r="C5804" s="88" t="s">
        <v>649</v>
      </c>
    </row>
    <row r="5805" spans="1:3" ht="15">
      <c r="A5805" s="81" t="s">
        <v>264</v>
      </c>
      <c r="B5805" s="80" t="s">
        <v>1524</v>
      </c>
      <c r="C5805" s="88" t="s">
        <v>649</v>
      </c>
    </row>
    <row r="5806" spans="1:3" ht="15">
      <c r="A5806" s="81" t="s">
        <v>264</v>
      </c>
      <c r="B5806" s="80" t="s">
        <v>1598</v>
      </c>
      <c r="C5806" s="88" t="s">
        <v>649</v>
      </c>
    </row>
    <row r="5807" spans="1:3" ht="15">
      <c r="A5807" s="81" t="s">
        <v>264</v>
      </c>
      <c r="B5807" s="80" t="s">
        <v>1525</v>
      </c>
      <c r="C5807" s="88" t="s">
        <v>649</v>
      </c>
    </row>
    <row r="5808" spans="1:3" ht="15">
      <c r="A5808" s="81" t="s">
        <v>264</v>
      </c>
      <c r="B5808" s="80" t="s">
        <v>1526</v>
      </c>
      <c r="C5808" s="88" t="s">
        <v>649</v>
      </c>
    </row>
    <row r="5809" spans="1:3" ht="15">
      <c r="A5809" s="81" t="s">
        <v>264</v>
      </c>
      <c r="B5809" s="80" t="s">
        <v>1527</v>
      </c>
      <c r="C5809" s="88" t="s">
        <v>649</v>
      </c>
    </row>
    <row r="5810" spans="1:3" ht="15">
      <c r="A5810" s="81" t="s">
        <v>264</v>
      </c>
      <c r="B5810" s="80" t="s">
        <v>1599</v>
      </c>
      <c r="C5810" s="88" t="s">
        <v>649</v>
      </c>
    </row>
    <row r="5811" spans="1:3" ht="15">
      <c r="A5811" s="81" t="s">
        <v>264</v>
      </c>
      <c r="B5811" s="80" t="s">
        <v>1600</v>
      </c>
      <c r="C5811" s="88" t="s">
        <v>649</v>
      </c>
    </row>
    <row r="5812" spans="1:3" ht="15">
      <c r="A5812" s="81" t="s">
        <v>264</v>
      </c>
      <c r="B5812" s="80" t="s">
        <v>1601</v>
      </c>
      <c r="C5812" s="88" t="s">
        <v>649</v>
      </c>
    </row>
    <row r="5813" spans="1:3" ht="15">
      <c r="A5813" s="81" t="s">
        <v>264</v>
      </c>
      <c r="B5813" s="80" t="s">
        <v>1575</v>
      </c>
      <c r="C5813" s="88" t="s">
        <v>649</v>
      </c>
    </row>
    <row r="5814" spans="1:3" ht="15">
      <c r="A5814" s="81" t="s">
        <v>264</v>
      </c>
      <c r="B5814" s="80" t="s">
        <v>1602</v>
      </c>
      <c r="C5814" s="88" t="s">
        <v>649</v>
      </c>
    </row>
    <row r="5815" spans="1:3" ht="15">
      <c r="A5815" s="81" t="s">
        <v>264</v>
      </c>
      <c r="B5815" s="80" t="s">
        <v>1572</v>
      </c>
      <c r="C5815" s="88" t="s">
        <v>649</v>
      </c>
    </row>
    <row r="5816" spans="1:3" ht="15">
      <c r="A5816" s="81" t="s">
        <v>264</v>
      </c>
      <c r="B5816" s="80">
        <v>21</v>
      </c>
      <c r="C5816" s="88" t="s">
        <v>649</v>
      </c>
    </row>
    <row r="5817" spans="1:3" ht="15">
      <c r="A5817" s="81" t="s">
        <v>264</v>
      </c>
      <c r="B5817" s="80" t="s">
        <v>1582</v>
      </c>
      <c r="C5817" s="88" t="s">
        <v>649</v>
      </c>
    </row>
    <row r="5818" spans="1:3" ht="15">
      <c r="A5818" s="81" t="s">
        <v>264</v>
      </c>
      <c r="B5818" s="80" t="s">
        <v>1532</v>
      </c>
      <c r="C5818" s="88" t="s">
        <v>649</v>
      </c>
    </row>
    <row r="5819" spans="1:3" ht="15">
      <c r="A5819" s="81" t="s">
        <v>264</v>
      </c>
      <c r="B5819" s="80" t="s">
        <v>1603</v>
      </c>
      <c r="C5819" s="88" t="s">
        <v>649</v>
      </c>
    </row>
    <row r="5820" spans="1:3" ht="15">
      <c r="A5820" s="81" t="s">
        <v>264</v>
      </c>
      <c r="B5820" s="80" t="s">
        <v>1533</v>
      </c>
      <c r="C5820" s="88" t="s">
        <v>649</v>
      </c>
    </row>
    <row r="5821" spans="1:3" ht="15">
      <c r="A5821" s="81" t="s">
        <v>264</v>
      </c>
      <c r="B5821" s="80" t="s">
        <v>1534</v>
      </c>
      <c r="C5821" s="88" t="s">
        <v>649</v>
      </c>
    </row>
    <row r="5822" spans="1:3" ht="15">
      <c r="A5822" s="81" t="s">
        <v>264</v>
      </c>
      <c r="B5822" s="80" t="s">
        <v>1604</v>
      </c>
      <c r="C5822" s="88" t="s">
        <v>649</v>
      </c>
    </row>
    <row r="5823" spans="1:3" ht="15">
      <c r="A5823" s="81" t="s">
        <v>264</v>
      </c>
      <c r="B5823" s="80" t="s">
        <v>1589</v>
      </c>
      <c r="C5823" s="88" t="s">
        <v>649</v>
      </c>
    </row>
    <row r="5824" spans="1:3" ht="15">
      <c r="A5824" s="81" t="s">
        <v>264</v>
      </c>
      <c r="B5824" s="80" t="s">
        <v>1605</v>
      </c>
      <c r="C5824" s="88" t="s">
        <v>649</v>
      </c>
    </row>
    <row r="5825" spans="1:3" ht="15">
      <c r="A5825" s="81" t="s">
        <v>264</v>
      </c>
      <c r="B5825" s="80" t="s">
        <v>1536</v>
      </c>
      <c r="C5825" s="88" t="s">
        <v>649</v>
      </c>
    </row>
    <row r="5826" spans="1:3" ht="15">
      <c r="A5826" s="81" t="s">
        <v>264</v>
      </c>
      <c r="B5826" s="80" t="s">
        <v>1537</v>
      </c>
      <c r="C5826" s="88" t="s">
        <v>649</v>
      </c>
    </row>
    <row r="5827" spans="1:3" ht="15">
      <c r="A5827" s="81" t="s">
        <v>263</v>
      </c>
      <c r="B5827" s="80" t="s">
        <v>1591</v>
      </c>
      <c r="C5827" s="88" t="s">
        <v>648</v>
      </c>
    </row>
    <row r="5828" spans="1:3" ht="15">
      <c r="A5828" s="81" t="s">
        <v>263</v>
      </c>
      <c r="B5828" s="80" t="s">
        <v>1516</v>
      </c>
      <c r="C5828" s="88" t="s">
        <v>648</v>
      </c>
    </row>
    <row r="5829" spans="1:3" ht="15">
      <c r="A5829" s="81" t="s">
        <v>263</v>
      </c>
      <c r="B5829" s="80" t="s">
        <v>1592</v>
      </c>
      <c r="C5829" s="88" t="s">
        <v>648</v>
      </c>
    </row>
    <row r="5830" spans="1:3" ht="15">
      <c r="A5830" s="81" t="s">
        <v>263</v>
      </c>
      <c r="B5830" s="80" t="s">
        <v>1593</v>
      </c>
      <c r="C5830" s="88" t="s">
        <v>648</v>
      </c>
    </row>
    <row r="5831" spans="1:3" ht="15">
      <c r="A5831" s="81" t="s">
        <v>263</v>
      </c>
      <c r="B5831" s="80" t="s">
        <v>1491</v>
      </c>
      <c r="C5831" s="88" t="s">
        <v>648</v>
      </c>
    </row>
    <row r="5832" spans="1:3" ht="15">
      <c r="A5832" s="81" t="s">
        <v>263</v>
      </c>
      <c r="B5832" s="80" t="s">
        <v>1588</v>
      </c>
      <c r="C5832" s="88" t="s">
        <v>648</v>
      </c>
    </row>
    <row r="5833" spans="1:3" ht="15">
      <c r="A5833" s="81" t="s">
        <v>263</v>
      </c>
      <c r="B5833" s="80" t="s">
        <v>1517</v>
      </c>
      <c r="C5833" s="88" t="s">
        <v>648</v>
      </c>
    </row>
    <row r="5834" spans="1:3" ht="15">
      <c r="A5834" s="81" t="s">
        <v>263</v>
      </c>
      <c r="B5834" s="80" t="s">
        <v>1571</v>
      </c>
      <c r="C5834" s="88" t="s">
        <v>648</v>
      </c>
    </row>
    <row r="5835" spans="1:3" ht="15">
      <c r="A5835" s="81" t="s">
        <v>263</v>
      </c>
      <c r="B5835" s="80" t="s">
        <v>1518</v>
      </c>
      <c r="C5835" s="88" t="s">
        <v>648</v>
      </c>
    </row>
    <row r="5836" spans="1:3" ht="15">
      <c r="A5836" s="81" t="s">
        <v>263</v>
      </c>
      <c r="B5836" s="80" t="s">
        <v>1519</v>
      </c>
      <c r="C5836" s="88" t="s">
        <v>648</v>
      </c>
    </row>
    <row r="5837" spans="1:3" ht="15">
      <c r="A5837" s="81" t="s">
        <v>263</v>
      </c>
      <c r="B5837" s="80" t="s">
        <v>1594</v>
      </c>
      <c r="C5837" s="88" t="s">
        <v>648</v>
      </c>
    </row>
    <row r="5838" spans="1:3" ht="15">
      <c r="A5838" s="81" t="s">
        <v>263</v>
      </c>
      <c r="B5838" s="80" t="s">
        <v>1573</v>
      </c>
      <c r="C5838" s="88" t="s">
        <v>648</v>
      </c>
    </row>
    <row r="5839" spans="1:3" ht="15">
      <c r="A5839" s="81" t="s">
        <v>263</v>
      </c>
      <c r="B5839" s="80" t="s">
        <v>1595</v>
      </c>
      <c r="C5839" s="88" t="s">
        <v>648</v>
      </c>
    </row>
    <row r="5840" spans="1:3" ht="15">
      <c r="A5840" s="81" t="s">
        <v>263</v>
      </c>
      <c r="B5840" s="80" t="s">
        <v>1596</v>
      </c>
      <c r="C5840" s="88" t="s">
        <v>648</v>
      </c>
    </row>
    <row r="5841" spans="1:3" ht="15">
      <c r="A5841" s="81" t="s">
        <v>263</v>
      </c>
      <c r="B5841" s="80" t="s">
        <v>1577</v>
      </c>
      <c r="C5841" s="88" t="s">
        <v>648</v>
      </c>
    </row>
    <row r="5842" spans="1:3" ht="15">
      <c r="A5842" s="81" t="s">
        <v>263</v>
      </c>
      <c r="B5842" s="80" t="s">
        <v>1597</v>
      </c>
      <c r="C5842" s="88" t="s">
        <v>648</v>
      </c>
    </row>
    <row r="5843" spans="1:3" ht="15">
      <c r="A5843" s="81" t="s">
        <v>263</v>
      </c>
      <c r="B5843" s="80" t="s">
        <v>1523</v>
      </c>
      <c r="C5843" s="88" t="s">
        <v>648</v>
      </c>
    </row>
    <row r="5844" spans="1:3" ht="15">
      <c r="A5844" s="81" t="s">
        <v>263</v>
      </c>
      <c r="B5844" s="80" t="s">
        <v>1524</v>
      </c>
      <c r="C5844" s="88" t="s">
        <v>648</v>
      </c>
    </row>
    <row r="5845" spans="1:3" ht="15">
      <c r="A5845" s="81" t="s">
        <v>263</v>
      </c>
      <c r="B5845" s="80" t="s">
        <v>1598</v>
      </c>
      <c r="C5845" s="88" t="s">
        <v>648</v>
      </c>
    </row>
    <row r="5846" spans="1:3" ht="15">
      <c r="A5846" s="81" t="s">
        <v>263</v>
      </c>
      <c r="B5846" s="80" t="s">
        <v>1525</v>
      </c>
      <c r="C5846" s="88" t="s">
        <v>648</v>
      </c>
    </row>
    <row r="5847" spans="1:3" ht="15">
      <c r="A5847" s="81" t="s">
        <v>263</v>
      </c>
      <c r="B5847" s="80" t="s">
        <v>1526</v>
      </c>
      <c r="C5847" s="88" t="s">
        <v>648</v>
      </c>
    </row>
    <row r="5848" spans="1:3" ht="15">
      <c r="A5848" s="81" t="s">
        <v>263</v>
      </c>
      <c r="B5848" s="80" t="s">
        <v>1527</v>
      </c>
      <c r="C5848" s="88" t="s">
        <v>648</v>
      </c>
    </row>
    <row r="5849" spans="1:3" ht="15">
      <c r="A5849" s="81" t="s">
        <v>263</v>
      </c>
      <c r="B5849" s="80" t="s">
        <v>1599</v>
      </c>
      <c r="C5849" s="88" t="s">
        <v>648</v>
      </c>
    </row>
    <row r="5850" spans="1:3" ht="15">
      <c r="A5850" s="81" t="s">
        <v>263</v>
      </c>
      <c r="B5850" s="80" t="s">
        <v>1600</v>
      </c>
      <c r="C5850" s="88" t="s">
        <v>648</v>
      </c>
    </row>
    <row r="5851" spans="1:3" ht="15">
      <c r="A5851" s="81" t="s">
        <v>263</v>
      </c>
      <c r="B5851" s="80" t="s">
        <v>1601</v>
      </c>
      <c r="C5851" s="88" t="s">
        <v>648</v>
      </c>
    </row>
    <row r="5852" spans="1:3" ht="15">
      <c r="A5852" s="81" t="s">
        <v>263</v>
      </c>
      <c r="B5852" s="80" t="s">
        <v>1575</v>
      </c>
      <c r="C5852" s="88" t="s">
        <v>648</v>
      </c>
    </row>
    <row r="5853" spans="1:3" ht="15">
      <c r="A5853" s="81" t="s">
        <v>263</v>
      </c>
      <c r="B5853" s="80" t="s">
        <v>1602</v>
      </c>
      <c r="C5853" s="88" t="s">
        <v>648</v>
      </c>
    </row>
    <row r="5854" spans="1:3" ht="15">
      <c r="A5854" s="81" t="s">
        <v>263</v>
      </c>
      <c r="B5854" s="80" t="s">
        <v>1572</v>
      </c>
      <c r="C5854" s="88" t="s">
        <v>648</v>
      </c>
    </row>
    <row r="5855" spans="1:3" ht="15">
      <c r="A5855" s="81" t="s">
        <v>263</v>
      </c>
      <c r="B5855" s="80">
        <v>21</v>
      </c>
      <c r="C5855" s="88" t="s">
        <v>648</v>
      </c>
    </row>
    <row r="5856" spans="1:3" ht="15">
      <c r="A5856" s="81" t="s">
        <v>263</v>
      </c>
      <c r="B5856" s="80" t="s">
        <v>1582</v>
      </c>
      <c r="C5856" s="88" t="s">
        <v>648</v>
      </c>
    </row>
    <row r="5857" spans="1:3" ht="15">
      <c r="A5857" s="81" t="s">
        <v>263</v>
      </c>
      <c r="B5857" s="80" t="s">
        <v>1532</v>
      </c>
      <c r="C5857" s="88" t="s">
        <v>648</v>
      </c>
    </row>
    <row r="5858" spans="1:3" ht="15">
      <c r="A5858" s="81" t="s">
        <v>263</v>
      </c>
      <c r="B5858" s="80" t="s">
        <v>1603</v>
      </c>
      <c r="C5858" s="88" t="s">
        <v>648</v>
      </c>
    </row>
    <row r="5859" spans="1:3" ht="15">
      <c r="A5859" s="81" t="s">
        <v>263</v>
      </c>
      <c r="B5859" s="80" t="s">
        <v>1533</v>
      </c>
      <c r="C5859" s="88" t="s">
        <v>648</v>
      </c>
    </row>
    <row r="5860" spans="1:3" ht="15">
      <c r="A5860" s="81" t="s">
        <v>263</v>
      </c>
      <c r="B5860" s="80" t="s">
        <v>1534</v>
      </c>
      <c r="C5860" s="88" t="s">
        <v>648</v>
      </c>
    </row>
    <row r="5861" spans="1:3" ht="15">
      <c r="A5861" s="81" t="s">
        <v>263</v>
      </c>
      <c r="B5861" s="80" t="s">
        <v>1604</v>
      </c>
      <c r="C5861" s="88" t="s">
        <v>648</v>
      </c>
    </row>
    <row r="5862" spans="1:3" ht="15">
      <c r="A5862" s="81" t="s">
        <v>263</v>
      </c>
      <c r="B5862" s="80" t="s">
        <v>1589</v>
      </c>
      <c r="C5862" s="88" t="s">
        <v>648</v>
      </c>
    </row>
    <row r="5863" spans="1:3" ht="15">
      <c r="A5863" s="81" t="s">
        <v>263</v>
      </c>
      <c r="B5863" s="80" t="s">
        <v>1605</v>
      </c>
      <c r="C5863" s="88" t="s">
        <v>648</v>
      </c>
    </row>
    <row r="5864" spans="1:3" ht="15">
      <c r="A5864" s="81" t="s">
        <v>263</v>
      </c>
      <c r="B5864" s="80" t="s">
        <v>1536</v>
      </c>
      <c r="C5864" s="88" t="s">
        <v>648</v>
      </c>
    </row>
    <row r="5865" spans="1:3" ht="15">
      <c r="A5865" s="81" t="s">
        <v>263</v>
      </c>
      <c r="B5865" s="80" t="s">
        <v>1537</v>
      </c>
      <c r="C5865" s="88" t="s">
        <v>648</v>
      </c>
    </row>
    <row r="5866" spans="1:3" ht="15">
      <c r="A5866" s="81" t="s">
        <v>262</v>
      </c>
      <c r="B5866" s="80" t="s">
        <v>1591</v>
      </c>
      <c r="C5866" s="88" t="s">
        <v>647</v>
      </c>
    </row>
    <row r="5867" spans="1:3" ht="15">
      <c r="A5867" s="81" t="s">
        <v>262</v>
      </c>
      <c r="B5867" s="80" t="s">
        <v>1516</v>
      </c>
      <c r="C5867" s="88" t="s">
        <v>647</v>
      </c>
    </row>
    <row r="5868" spans="1:3" ht="15">
      <c r="A5868" s="81" t="s">
        <v>262</v>
      </c>
      <c r="B5868" s="80" t="s">
        <v>1592</v>
      </c>
      <c r="C5868" s="88" t="s">
        <v>647</v>
      </c>
    </row>
    <row r="5869" spans="1:3" ht="15">
      <c r="A5869" s="81" t="s">
        <v>262</v>
      </c>
      <c r="B5869" s="80" t="s">
        <v>1593</v>
      </c>
      <c r="C5869" s="88" t="s">
        <v>647</v>
      </c>
    </row>
    <row r="5870" spans="1:3" ht="15">
      <c r="A5870" s="81" t="s">
        <v>262</v>
      </c>
      <c r="B5870" s="80" t="s">
        <v>1491</v>
      </c>
      <c r="C5870" s="88" t="s">
        <v>647</v>
      </c>
    </row>
    <row r="5871" spans="1:3" ht="15">
      <c r="A5871" s="81" t="s">
        <v>262</v>
      </c>
      <c r="B5871" s="80" t="s">
        <v>1588</v>
      </c>
      <c r="C5871" s="88" t="s">
        <v>647</v>
      </c>
    </row>
    <row r="5872" spans="1:3" ht="15">
      <c r="A5872" s="81" t="s">
        <v>262</v>
      </c>
      <c r="B5872" s="80" t="s">
        <v>1517</v>
      </c>
      <c r="C5872" s="88" t="s">
        <v>647</v>
      </c>
    </row>
    <row r="5873" spans="1:3" ht="15">
      <c r="A5873" s="81" t="s">
        <v>262</v>
      </c>
      <c r="B5873" s="80" t="s">
        <v>1571</v>
      </c>
      <c r="C5873" s="88" t="s">
        <v>647</v>
      </c>
    </row>
    <row r="5874" spans="1:3" ht="15">
      <c r="A5874" s="81" t="s">
        <v>262</v>
      </c>
      <c r="B5874" s="80" t="s">
        <v>1518</v>
      </c>
      <c r="C5874" s="88" t="s">
        <v>647</v>
      </c>
    </row>
    <row r="5875" spans="1:3" ht="15">
      <c r="A5875" s="81" t="s">
        <v>262</v>
      </c>
      <c r="B5875" s="80" t="s">
        <v>1519</v>
      </c>
      <c r="C5875" s="88" t="s">
        <v>647</v>
      </c>
    </row>
    <row r="5876" spans="1:3" ht="15">
      <c r="A5876" s="81" t="s">
        <v>262</v>
      </c>
      <c r="B5876" s="80" t="s">
        <v>1594</v>
      </c>
      <c r="C5876" s="88" t="s">
        <v>647</v>
      </c>
    </row>
    <row r="5877" spans="1:3" ht="15">
      <c r="A5877" s="81" t="s">
        <v>262</v>
      </c>
      <c r="B5877" s="80" t="s">
        <v>1573</v>
      </c>
      <c r="C5877" s="88" t="s">
        <v>647</v>
      </c>
    </row>
    <row r="5878" spans="1:3" ht="15">
      <c r="A5878" s="81" t="s">
        <v>262</v>
      </c>
      <c r="B5878" s="80" t="s">
        <v>1595</v>
      </c>
      <c r="C5878" s="88" t="s">
        <v>647</v>
      </c>
    </row>
    <row r="5879" spans="1:3" ht="15">
      <c r="A5879" s="81" t="s">
        <v>262</v>
      </c>
      <c r="B5879" s="80" t="s">
        <v>1596</v>
      </c>
      <c r="C5879" s="88" t="s">
        <v>647</v>
      </c>
    </row>
    <row r="5880" spans="1:3" ht="15">
      <c r="A5880" s="81" t="s">
        <v>262</v>
      </c>
      <c r="B5880" s="80" t="s">
        <v>1577</v>
      </c>
      <c r="C5880" s="88" t="s">
        <v>647</v>
      </c>
    </row>
    <row r="5881" spans="1:3" ht="15">
      <c r="A5881" s="81" t="s">
        <v>262</v>
      </c>
      <c r="B5881" s="80" t="s">
        <v>1597</v>
      </c>
      <c r="C5881" s="88" t="s">
        <v>647</v>
      </c>
    </row>
    <row r="5882" spans="1:3" ht="15">
      <c r="A5882" s="81" t="s">
        <v>262</v>
      </c>
      <c r="B5882" s="80" t="s">
        <v>1523</v>
      </c>
      <c r="C5882" s="88" t="s">
        <v>647</v>
      </c>
    </row>
    <row r="5883" spans="1:3" ht="15">
      <c r="A5883" s="81" t="s">
        <v>262</v>
      </c>
      <c r="B5883" s="80" t="s">
        <v>1524</v>
      </c>
      <c r="C5883" s="88" t="s">
        <v>647</v>
      </c>
    </row>
    <row r="5884" spans="1:3" ht="15">
      <c r="A5884" s="81" t="s">
        <v>262</v>
      </c>
      <c r="B5884" s="80" t="s">
        <v>1598</v>
      </c>
      <c r="C5884" s="88" t="s">
        <v>647</v>
      </c>
    </row>
    <row r="5885" spans="1:3" ht="15">
      <c r="A5885" s="81" t="s">
        <v>262</v>
      </c>
      <c r="B5885" s="80" t="s">
        <v>1525</v>
      </c>
      <c r="C5885" s="88" t="s">
        <v>647</v>
      </c>
    </row>
    <row r="5886" spans="1:3" ht="15">
      <c r="A5886" s="81" t="s">
        <v>262</v>
      </c>
      <c r="B5886" s="80" t="s">
        <v>1526</v>
      </c>
      <c r="C5886" s="88" t="s">
        <v>647</v>
      </c>
    </row>
    <row r="5887" spans="1:3" ht="15">
      <c r="A5887" s="81" t="s">
        <v>262</v>
      </c>
      <c r="B5887" s="80" t="s">
        <v>1527</v>
      </c>
      <c r="C5887" s="88" t="s">
        <v>647</v>
      </c>
    </row>
    <row r="5888" spans="1:3" ht="15">
      <c r="A5888" s="81" t="s">
        <v>262</v>
      </c>
      <c r="B5888" s="80" t="s">
        <v>1599</v>
      </c>
      <c r="C5888" s="88" t="s">
        <v>647</v>
      </c>
    </row>
    <row r="5889" spans="1:3" ht="15">
      <c r="A5889" s="81" t="s">
        <v>262</v>
      </c>
      <c r="B5889" s="80" t="s">
        <v>1600</v>
      </c>
      <c r="C5889" s="88" t="s">
        <v>647</v>
      </c>
    </row>
    <row r="5890" spans="1:3" ht="15">
      <c r="A5890" s="81" t="s">
        <v>262</v>
      </c>
      <c r="B5890" s="80" t="s">
        <v>1601</v>
      </c>
      <c r="C5890" s="88" t="s">
        <v>647</v>
      </c>
    </row>
    <row r="5891" spans="1:3" ht="15">
      <c r="A5891" s="81" t="s">
        <v>262</v>
      </c>
      <c r="B5891" s="80" t="s">
        <v>1575</v>
      </c>
      <c r="C5891" s="88" t="s">
        <v>647</v>
      </c>
    </row>
    <row r="5892" spans="1:3" ht="15">
      <c r="A5892" s="81" t="s">
        <v>262</v>
      </c>
      <c r="B5892" s="80" t="s">
        <v>1602</v>
      </c>
      <c r="C5892" s="88" t="s">
        <v>647</v>
      </c>
    </row>
    <row r="5893" spans="1:3" ht="15">
      <c r="A5893" s="81" t="s">
        <v>262</v>
      </c>
      <c r="B5893" s="80" t="s">
        <v>1572</v>
      </c>
      <c r="C5893" s="88" t="s">
        <v>647</v>
      </c>
    </row>
    <row r="5894" spans="1:3" ht="15">
      <c r="A5894" s="81" t="s">
        <v>262</v>
      </c>
      <c r="B5894" s="80">
        <v>21</v>
      </c>
      <c r="C5894" s="88" t="s">
        <v>647</v>
      </c>
    </row>
    <row r="5895" spans="1:3" ht="15">
      <c r="A5895" s="81" t="s">
        <v>262</v>
      </c>
      <c r="B5895" s="80" t="s">
        <v>1582</v>
      </c>
      <c r="C5895" s="88" t="s">
        <v>647</v>
      </c>
    </row>
    <row r="5896" spans="1:3" ht="15">
      <c r="A5896" s="81" t="s">
        <v>262</v>
      </c>
      <c r="B5896" s="80" t="s">
        <v>1532</v>
      </c>
      <c r="C5896" s="88" t="s">
        <v>647</v>
      </c>
    </row>
    <row r="5897" spans="1:3" ht="15">
      <c r="A5897" s="81" t="s">
        <v>262</v>
      </c>
      <c r="B5897" s="80" t="s">
        <v>1603</v>
      </c>
      <c r="C5897" s="88" t="s">
        <v>647</v>
      </c>
    </row>
    <row r="5898" spans="1:3" ht="15">
      <c r="A5898" s="81" t="s">
        <v>262</v>
      </c>
      <c r="B5898" s="80" t="s">
        <v>1533</v>
      </c>
      <c r="C5898" s="88" t="s">
        <v>647</v>
      </c>
    </row>
    <row r="5899" spans="1:3" ht="15">
      <c r="A5899" s="81" t="s">
        <v>262</v>
      </c>
      <c r="B5899" s="80" t="s">
        <v>1534</v>
      </c>
      <c r="C5899" s="88" t="s">
        <v>647</v>
      </c>
    </row>
    <row r="5900" spans="1:3" ht="15">
      <c r="A5900" s="81" t="s">
        <v>262</v>
      </c>
      <c r="B5900" s="80" t="s">
        <v>1604</v>
      </c>
      <c r="C5900" s="88" t="s">
        <v>647</v>
      </c>
    </row>
    <row r="5901" spans="1:3" ht="15">
      <c r="A5901" s="81" t="s">
        <v>262</v>
      </c>
      <c r="B5901" s="80" t="s">
        <v>1589</v>
      </c>
      <c r="C5901" s="88" t="s">
        <v>647</v>
      </c>
    </row>
    <row r="5902" spans="1:3" ht="15">
      <c r="A5902" s="81" t="s">
        <v>262</v>
      </c>
      <c r="B5902" s="80" t="s">
        <v>1605</v>
      </c>
      <c r="C5902" s="88" t="s">
        <v>647</v>
      </c>
    </row>
    <row r="5903" spans="1:3" ht="15">
      <c r="A5903" s="81" t="s">
        <v>262</v>
      </c>
      <c r="B5903" s="80" t="s">
        <v>1536</v>
      </c>
      <c r="C5903" s="88" t="s">
        <v>647</v>
      </c>
    </row>
    <row r="5904" spans="1:3" ht="15">
      <c r="A5904" s="81" t="s">
        <v>262</v>
      </c>
      <c r="B5904" s="80" t="s">
        <v>1537</v>
      </c>
      <c r="C5904" s="88" t="s">
        <v>647</v>
      </c>
    </row>
    <row r="5905" spans="1:3" ht="15">
      <c r="A5905" s="81" t="s">
        <v>261</v>
      </c>
      <c r="B5905" s="80" t="s">
        <v>1591</v>
      </c>
      <c r="C5905" s="88" t="s">
        <v>646</v>
      </c>
    </row>
    <row r="5906" spans="1:3" ht="15">
      <c r="A5906" s="81" t="s">
        <v>261</v>
      </c>
      <c r="B5906" s="80" t="s">
        <v>1516</v>
      </c>
      <c r="C5906" s="88" t="s">
        <v>646</v>
      </c>
    </row>
    <row r="5907" spans="1:3" ht="15">
      <c r="A5907" s="81" t="s">
        <v>261</v>
      </c>
      <c r="B5907" s="80" t="s">
        <v>1592</v>
      </c>
      <c r="C5907" s="88" t="s">
        <v>646</v>
      </c>
    </row>
    <row r="5908" spans="1:3" ht="15">
      <c r="A5908" s="81" t="s">
        <v>261</v>
      </c>
      <c r="B5908" s="80" t="s">
        <v>1593</v>
      </c>
      <c r="C5908" s="88" t="s">
        <v>646</v>
      </c>
    </row>
    <row r="5909" spans="1:3" ht="15">
      <c r="A5909" s="81" t="s">
        <v>261</v>
      </c>
      <c r="B5909" s="80" t="s">
        <v>1491</v>
      </c>
      <c r="C5909" s="88" t="s">
        <v>646</v>
      </c>
    </row>
    <row r="5910" spans="1:3" ht="15">
      <c r="A5910" s="81" t="s">
        <v>261</v>
      </c>
      <c r="B5910" s="80" t="s">
        <v>1588</v>
      </c>
      <c r="C5910" s="88" t="s">
        <v>646</v>
      </c>
    </row>
    <row r="5911" spans="1:3" ht="15">
      <c r="A5911" s="81" t="s">
        <v>261</v>
      </c>
      <c r="B5911" s="80" t="s">
        <v>1517</v>
      </c>
      <c r="C5911" s="88" t="s">
        <v>646</v>
      </c>
    </row>
    <row r="5912" spans="1:3" ht="15">
      <c r="A5912" s="81" t="s">
        <v>261</v>
      </c>
      <c r="B5912" s="80" t="s">
        <v>1571</v>
      </c>
      <c r="C5912" s="88" t="s">
        <v>646</v>
      </c>
    </row>
    <row r="5913" spans="1:3" ht="15">
      <c r="A5913" s="81" t="s">
        <v>261</v>
      </c>
      <c r="B5913" s="80" t="s">
        <v>1518</v>
      </c>
      <c r="C5913" s="88" t="s">
        <v>646</v>
      </c>
    </row>
    <row r="5914" spans="1:3" ht="15">
      <c r="A5914" s="81" t="s">
        <v>261</v>
      </c>
      <c r="B5914" s="80" t="s">
        <v>1519</v>
      </c>
      <c r="C5914" s="88" t="s">
        <v>646</v>
      </c>
    </row>
    <row r="5915" spans="1:3" ht="15">
      <c r="A5915" s="81" t="s">
        <v>261</v>
      </c>
      <c r="B5915" s="80" t="s">
        <v>1594</v>
      </c>
      <c r="C5915" s="88" t="s">
        <v>646</v>
      </c>
    </row>
    <row r="5916" spans="1:3" ht="15">
      <c r="A5916" s="81" t="s">
        <v>261</v>
      </c>
      <c r="B5916" s="80" t="s">
        <v>1573</v>
      </c>
      <c r="C5916" s="88" t="s">
        <v>646</v>
      </c>
    </row>
    <row r="5917" spans="1:3" ht="15">
      <c r="A5917" s="81" t="s">
        <v>261</v>
      </c>
      <c r="B5917" s="80" t="s">
        <v>1595</v>
      </c>
      <c r="C5917" s="88" t="s">
        <v>646</v>
      </c>
    </row>
    <row r="5918" spans="1:3" ht="15">
      <c r="A5918" s="81" t="s">
        <v>261</v>
      </c>
      <c r="B5918" s="80" t="s">
        <v>1596</v>
      </c>
      <c r="C5918" s="88" t="s">
        <v>646</v>
      </c>
    </row>
    <row r="5919" spans="1:3" ht="15">
      <c r="A5919" s="81" t="s">
        <v>261</v>
      </c>
      <c r="B5919" s="80" t="s">
        <v>1577</v>
      </c>
      <c r="C5919" s="88" t="s">
        <v>646</v>
      </c>
    </row>
    <row r="5920" spans="1:3" ht="15">
      <c r="A5920" s="81" t="s">
        <v>261</v>
      </c>
      <c r="B5920" s="80" t="s">
        <v>1597</v>
      </c>
      <c r="C5920" s="88" t="s">
        <v>646</v>
      </c>
    </row>
    <row r="5921" spans="1:3" ht="15">
      <c r="A5921" s="81" t="s">
        <v>261</v>
      </c>
      <c r="B5921" s="80" t="s">
        <v>1523</v>
      </c>
      <c r="C5921" s="88" t="s">
        <v>646</v>
      </c>
    </row>
    <row r="5922" spans="1:3" ht="15">
      <c r="A5922" s="81" t="s">
        <v>261</v>
      </c>
      <c r="B5922" s="80" t="s">
        <v>1524</v>
      </c>
      <c r="C5922" s="88" t="s">
        <v>646</v>
      </c>
    </row>
    <row r="5923" spans="1:3" ht="15">
      <c r="A5923" s="81" t="s">
        <v>261</v>
      </c>
      <c r="B5923" s="80" t="s">
        <v>1598</v>
      </c>
      <c r="C5923" s="88" t="s">
        <v>646</v>
      </c>
    </row>
    <row r="5924" spans="1:3" ht="15">
      <c r="A5924" s="81" t="s">
        <v>261</v>
      </c>
      <c r="B5924" s="80" t="s">
        <v>1525</v>
      </c>
      <c r="C5924" s="88" t="s">
        <v>646</v>
      </c>
    </row>
    <row r="5925" spans="1:3" ht="15">
      <c r="A5925" s="81" t="s">
        <v>261</v>
      </c>
      <c r="B5925" s="80" t="s">
        <v>1526</v>
      </c>
      <c r="C5925" s="88" t="s">
        <v>646</v>
      </c>
    </row>
    <row r="5926" spans="1:3" ht="15">
      <c r="A5926" s="81" t="s">
        <v>261</v>
      </c>
      <c r="B5926" s="80" t="s">
        <v>1527</v>
      </c>
      <c r="C5926" s="88" t="s">
        <v>646</v>
      </c>
    </row>
    <row r="5927" spans="1:3" ht="15">
      <c r="A5927" s="81" t="s">
        <v>261</v>
      </c>
      <c r="B5927" s="80" t="s">
        <v>1599</v>
      </c>
      <c r="C5927" s="88" t="s">
        <v>646</v>
      </c>
    </row>
    <row r="5928" spans="1:3" ht="15">
      <c r="A5928" s="81" t="s">
        <v>261</v>
      </c>
      <c r="B5928" s="80" t="s">
        <v>1600</v>
      </c>
      <c r="C5928" s="88" t="s">
        <v>646</v>
      </c>
    </row>
    <row r="5929" spans="1:3" ht="15">
      <c r="A5929" s="81" t="s">
        <v>261</v>
      </c>
      <c r="B5929" s="80" t="s">
        <v>1601</v>
      </c>
      <c r="C5929" s="88" t="s">
        <v>646</v>
      </c>
    </row>
    <row r="5930" spans="1:3" ht="15">
      <c r="A5930" s="81" t="s">
        <v>261</v>
      </c>
      <c r="B5930" s="80" t="s">
        <v>1575</v>
      </c>
      <c r="C5930" s="88" t="s">
        <v>646</v>
      </c>
    </row>
    <row r="5931" spans="1:3" ht="15">
      <c r="A5931" s="81" t="s">
        <v>261</v>
      </c>
      <c r="B5931" s="80" t="s">
        <v>1602</v>
      </c>
      <c r="C5931" s="88" t="s">
        <v>646</v>
      </c>
    </row>
    <row r="5932" spans="1:3" ht="15">
      <c r="A5932" s="81" t="s">
        <v>261</v>
      </c>
      <c r="B5932" s="80" t="s">
        <v>1572</v>
      </c>
      <c r="C5932" s="88" t="s">
        <v>646</v>
      </c>
    </row>
    <row r="5933" spans="1:3" ht="15">
      <c r="A5933" s="81" t="s">
        <v>261</v>
      </c>
      <c r="B5933" s="80">
        <v>21</v>
      </c>
      <c r="C5933" s="88" t="s">
        <v>646</v>
      </c>
    </row>
    <row r="5934" spans="1:3" ht="15">
      <c r="A5934" s="81" t="s">
        <v>261</v>
      </c>
      <c r="B5934" s="80" t="s">
        <v>1582</v>
      </c>
      <c r="C5934" s="88" t="s">
        <v>646</v>
      </c>
    </row>
    <row r="5935" spans="1:3" ht="15">
      <c r="A5935" s="81" t="s">
        <v>261</v>
      </c>
      <c r="B5935" s="80" t="s">
        <v>1532</v>
      </c>
      <c r="C5935" s="88" t="s">
        <v>646</v>
      </c>
    </row>
    <row r="5936" spans="1:3" ht="15">
      <c r="A5936" s="81" t="s">
        <v>261</v>
      </c>
      <c r="B5936" s="80" t="s">
        <v>1603</v>
      </c>
      <c r="C5936" s="88" t="s">
        <v>646</v>
      </c>
    </row>
    <row r="5937" spans="1:3" ht="15">
      <c r="A5937" s="81" t="s">
        <v>261</v>
      </c>
      <c r="B5937" s="80" t="s">
        <v>1533</v>
      </c>
      <c r="C5937" s="88" t="s">
        <v>646</v>
      </c>
    </row>
    <row r="5938" spans="1:3" ht="15">
      <c r="A5938" s="81" t="s">
        <v>261</v>
      </c>
      <c r="B5938" s="80" t="s">
        <v>1534</v>
      </c>
      <c r="C5938" s="88" t="s">
        <v>646</v>
      </c>
    </row>
    <row r="5939" spans="1:3" ht="15">
      <c r="A5939" s="81" t="s">
        <v>261</v>
      </c>
      <c r="B5939" s="80" t="s">
        <v>1604</v>
      </c>
      <c r="C5939" s="88" t="s">
        <v>646</v>
      </c>
    </row>
    <row r="5940" spans="1:3" ht="15">
      <c r="A5940" s="81" t="s">
        <v>261</v>
      </c>
      <c r="B5940" s="80" t="s">
        <v>1589</v>
      </c>
      <c r="C5940" s="88" t="s">
        <v>646</v>
      </c>
    </row>
    <row r="5941" spans="1:3" ht="15">
      <c r="A5941" s="81" t="s">
        <v>261</v>
      </c>
      <c r="B5941" s="80" t="s">
        <v>1605</v>
      </c>
      <c r="C5941" s="88" t="s">
        <v>646</v>
      </c>
    </row>
    <row r="5942" spans="1:3" ht="15">
      <c r="A5942" s="81" t="s">
        <v>261</v>
      </c>
      <c r="B5942" s="80" t="s">
        <v>1536</v>
      </c>
      <c r="C5942" s="88" t="s">
        <v>646</v>
      </c>
    </row>
    <row r="5943" spans="1:3" ht="15">
      <c r="A5943" s="81" t="s">
        <v>261</v>
      </c>
      <c r="B5943" s="80" t="s">
        <v>1537</v>
      </c>
      <c r="C5943" s="88" t="s">
        <v>646</v>
      </c>
    </row>
    <row r="5944" spans="1:3" ht="15">
      <c r="A5944" s="81" t="s">
        <v>260</v>
      </c>
      <c r="B5944" s="80" t="s">
        <v>1591</v>
      </c>
      <c r="C5944" s="88" t="s">
        <v>645</v>
      </c>
    </row>
    <row r="5945" spans="1:3" ht="15">
      <c r="A5945" s="81" t="s">
        <v>260</v>
      </c>
      <c r="B5945" s="80" t="s">
        <v>1516</v>
      </c>
      <c r="C5945" s="88" t="s">
        <v>645</v>
      </c>
    </row>
    <row r="5946" spans="1:3" ht="15">
      <c r="A5946" s="81" t="s">
        <v>260</v>
      </c>
      <c r="B5946" s="80" t="s">
        <v>1592</v>
      </c>
      <c r="C5946" s="88" t="s">
        <v>645</v>
      </c>
    </row>
    <row r="5947" spans="1:3" ht="15">
      <c r="A5947" s="81" t="s">
        <v>260</v>
      </c>
      <c r="B5947" s="80" t="s">
        <v>1593</v>
      </c>
      <c r="C5947" s="88" t="s">
        <v>645</v>
      </c>
    </row>
    <row r="5948" spans="1:3" ht="15">
      <c r="A5948" s="81" t="s">
        <v>260</v>
      </c>
      <c r="B5948" s="80" t="s">
        <v>1491</v>
      </c>
      <c r="C5948" s="88" t="s">
        <v>645</v>
      </c>
    </row>
    <row r="5949" spans="1:3" ht="15">
      <c r="A5949" s="81" t="s">
        <v>260</v>
      </c>
      <c r="B5949" s="80" t="s">
        <v>1588</v>
      </c>
      <c r="C5949" s="88" t="s">
        <v>645</v>
      </c>
    </row>
    <row r="5950" spans="1:3" ht="15">
      <c r="A5950" s="81" t="s">
        <v>260</v>
      </c>
      <c r="B5950" s="80" t="s">
        <v>1517</v>
      </c>
      <c r="C5950" s="88" t="s">
        <v>645</v>
      </c>
    </row>
    <row r="5951" spans="1:3" ht="15">
      <c r="A5951" s="81" t="s">
        <v>260</v>
      </c>
      <c r="B5951" s="80" t="s">
        <v>1571</v>
      </c>
      <c r="C5951" s="88" t="s">
        <v>645</v>
      </c>
    </row>
    <row r="5952" spans="1:3" ht="15">
      <c r="A5952" s="81" t="s">
        <v>260</v>
      </c>
      <c r="B5952" s="80" t="s">
        <v>1518</v>
      </c>
      <c r="C5952" s="88" t="s">
        <v>645</v>
      </c>
    </row>
    <row r="5953" spans="1:3" ht="15">
      <c r="A5953" s="81" t="s">
        <v>260</v>
      </c>
      <c r="B5953" s="80" t="s">
        <v>1519</v>
      </c>
      <c r="C5953" s="88" t="s">
        <v>645</v>
      </c>
    </row>
    <row r="5954" spans="1:3" ht="15">
      <c r="A5954" s="81" t="s">
        <v>260</v>
      </c>
      <c r="B5954" s="80" t="s">
        <v>1594</v>
      </c>
      <c r="C5954" s="88" t="s">
        <v>645</v>
      </c>
    </row>
    <row r="5955" spans="1:3" ht="15">
      <c r="A5955" s="81" t="s">
        <v>260</v>
      </c>
      <c r="B5955" s="80" t="s">
        <v>1573</v>
      </c>
      <c r="C5955" s="88" t="s">
        <v>645</v>
      </c>
    </row>
    <row r="5956" spans="1:3" ht="15">
      <c r="A5956" s="81" t="s">
        <v>260</v>
      </c>
      <c r="B5956" s="80" t="s">
        <v>1595</v>
      </c>
      <c r="C5956" s="88" t="s">
        <v>645</v>
      </c>
    </row>
    <row r="5957" spans="1:3" ht="15">
      <c r="A5957" s="81" t="s">
        <v>260</v>
      </c>
      <c r="B5957" s="80" t="s">
        <v>1596</v>
      </c>
      <c r="C5957" s="88" t="s">
        <v>645</v>
      </c>
    </row>
    <row r="5958" spans="1:3" ht="15">
      <c r="A5958" s="81" t="s">
        <v>260</v>
      </c>
      <c r="B5958" s="80" t="s">
        <v>1577</v>
      </c>
      <c r="C5958" s="88" t="s">
        <v>645</v>
      </c>
    </row>
    <row r="5959" spans="1:3" ht="15">
      <c r="A5959" s="81" t="s">
        <v>260</v>
      </c>
      <c r="B5959" s="80" t="s">
        <v>1597</v>
      </c>
      <c r="C5959" s="88" t="s">
        <v>645</v>
      </c>
    </row>
    <row r="5960" spans="1:3" ht="15">
      <c r="A5960" s="81" t="s">
        <v>260</v>
      </c>
      <c r="B5960" s="80" t="s">
        <v>1523</v>
      </c>
      <c r="C5960" s="88" t="s">
        <v>645</v>
      </c>
    </row>
    <row r="5961" spans="1:3" ht="15">
      <c r="A5961" s="81" t="s">
        <v>260</v>
      </c>
      <c r="B5961" s="80" t="s">
        <v>1524</v>
      </c>
      <c r="C5961" s="88" t="s">
        <v>645</v>
      </c>
    </row>
    <row r="5962" spans="1:3" ht="15">
      <c r="A5962" s="81" t="s">
        <v>260</v>
      </c>
      <c r="B5962" s="80" t="s">
        <v>1598</v>
      </c>
      <c r="C5962" s="88" t="s">
        <v>645</v>
      </c>
    </row>
    <row r="5963" spans="1:3" ht="15">
      <c r="A5963" s="81" t="s">
        <v>260</v>
      </c>
      <c r="B5963" s="80" t="s">
        <v>1525</v>
      </c>
      <c r="C5963" s="88" t="s">
        <v>645</v>
      </c>
    </row>
    <row r="5964" spans="1:3" ht="15">
      <c r="A5964" s="81" t="s">
        <v>260</v>
      </c>
      <c r="B5964" s="80" t="s">
        <v>1526</v>
      </c>
      <c r="C5964" s="88" t="s">
        <v>645</v>
      </c>
    </row>
    <row r="5965" spans="1:3" ht="15">
      <c r="A5965" s="81" t="s">
        <v>260</v>
      </c>
      <c r="B5965" s="80" t="s">
        <v>1527</v>
      </c>
      <c r="C5965" s="88" t="s">
        <v>645</v>
      </c>
    </row>
    <row r="5966" spans="1:3" ht="15">
      <c r="A5966" s="81" t="s">
        <v>260</v>
      </c>
      <c r="B5966" s="80" t="s">
        <v>1599</v>
      </c>
      <c r="C5966" s="88" t="s">
        <v>645</v>
      </c>
    </row>
    <row r="5967" spans="1:3" ht="15">
      <c r="A5967" s="81" t="s">
        <v>260</v>
      </c>
      <c r="B5967" s="80" t="s">
        <v>1600</v>
      </c>
      <c r="C5967" s="88" t="s">
        <v>645</v>
      </c>
    </row>
    <row r="5968" spans="1:3" ht="15">
      <c r="A5968" s="81" t="s">
        <v>260</v>
      </c>
      <c r="B5968" s="80" t="s">
        <v>1601</v>
      </c>
      <c r="C5968" s="88" t="s">
        <v>645</v>
      </c>
    </row>
    <row r="5969" spans="1:3" ht="15">
      <c r="A5969" s="81" t="s">
        <v>260</v>
      </c>
      <c r="B5969" s="80" t="s">
        <v>1575</v>
      </c>
      <c r="C5969" s="88" t="s">
        <v>645</v>
      </c>
    </row>
    <row r="5970" spans="1:3" ht="15">
      <c r="A5970" s="81" t="s">
        <v>260</v>
      </c>
      <c r="B5970" s="80" t="s">
        <v>1602</v>
      </c>
      <c r="C5970" s="88" t="s">
        <v>645</v>
      </c>
    </row>
    <row r="5971" spans="1:3" ht="15">
      <c r="A5971" s="81" t="s">
        <v>260</v>
      </c>
      <c r="B5971" s="80" t="s">
        <v>1572</v>
      </c>
      <c r="C5971" s="88" t="s">
        <v>645</v>
      </c>
    </row>
    <row r="5972" spans="1:3" ht="15">
      <c r="A5972" s="81" t="s">
        <v>260</v>
      </c>
      <c r="B5972" s="80">
        <v>21</v>
      </c>
      <c r="C5972" s="88" t="s">
        <v>645</v>
      </c>
    </row>
    <row r="5973" spans="1:3" ht="15">
      <c r="A5973" s="81" t="s">
        <v>260</v>
      </c>
      <c r="B5973" s="80" t="s">
        <v>1582</v>
      </c>
      <c r="C5973" s="88" t="s">
        <v>645</v>
      </c>
    </row>
    <row r="5974" spans="1:3" ht="15">
      <c r="A5974" s="81" t="s">
        <v>260</v>
      </c>
      <c r="B5974" s="80" t="s">
        <v>1532</v>
      </c>
      <c r="C5974" s="88" t="s">
        <v>645</v>
      </c>
    </row>
    <row r="5975" spans="1:3" ht="15">
      <c r="A5975" s="81" t="s">
        <v>260</v>
      </c>
      <c r="B5975" s="80" t="s">
        <v>1603</v>
      </c>
      <c r="C5975" s="88" t="s">
        <v>645</v>
      </c>
    </row>
    <row r="5976" spans="1:3" ht="15">
      <c r="A5976" s="81" t="s">
        <v>260</v>
      </c>
      <c r="B5976" s="80" t="s">
        <v>1533</v>
      </c>
      <c r="C5976" s="88" t="s">
        <v>645</v>
      </c>
    </row>
    <row r="5977" spans="1:3" ht="15">
      <c r="A5977" s="81" t="s">
        <v>260</v>
      </c>
      <c r="B5977" s="80" t="s">
        <v>1534</v>
      </c>
      <c r="C5977" s="88" t="s">
        <v>645</v>
      </c>
    </row>
    <row r="5978" spans="1:3" ht="15">
      <c r="A5978" s="81" t="s">
        <v>260</v>
      </c>
      <c r="B5978" s="80" t="s">
        <v>1604</v>
      </c>
      <c r="C5978" s="88" t="s">
        <v>645</v>
      </c>
    </row>
    <row r="5979" spans="1:3" ht="15">
      <c r="A5979" s="81" t="s">
        <v>260</v>
      </c>
      <c r="B5979" s="80" t="s">
        <v>1589</v>
      </c>
      <c r="C5979" s="88" t="s">
        <v>645</v>
      </c>
    </row>
    <row r="5980" spans="1:3" ht="15">
      <c r="A5980" s="81" t="s">
        <v>260</v>
      </c>
      <c r="B5980" s="80" t="s">
        <v>1605</v>
      </c>
      <c r="C5980" s="88" t="s">
        <v>645</v>
      </c>
    </row>
    <row r="5981" spans="1:3" ht="15">
      <c r="A5981" s="81" t="s">
        <v>260</v>
      </c>
      <c r="B5981" s="80" t="s">
        <v>1536</v>
      </c>
      <c r="C5981" s="88" t="s">
        <v>645</v>
      </c>
    </row>
    <row r="5982" spans="1:3" ht="15">
      <c r="A5982" s="81" t="s">
        <v>260</v>
      </c>
      <c r="B5982" s="80" t="s">
        <v>1537</v>
      </c>
      <c r="C5982" s="88" t="s">
        <v>645</v>
      </c>
    </row>
    <row r="5983" spans="1:3" ht="15">
      <c r="A5983" s="81" t="s">
        <v>259</v>
      </c>
      <c r="B5983" s="80" t="s">
        <v>1591</v>
      </c>
      <c r="C5983" s="88" t="s">
        <v>644</v>
      </c>
    </row>
    <row r="5984" spans="1:3" ht="15">
      <c r="A5984" s="81" t="s">
        <v>259</v>
      </c>
      <c r="B5984" s="80" t="s">
        <v>1516</v>
      </c>
      <c r="C5984" s="88" t="s">
        <v>644</v>
      </c>
    </row>
    <row r="5985" spans="1:3" ht="15">
      <c r="A5985" s="81" t="s">
        <v>259</v>
      </c>
      <c r="B5985" s="80" t="s">
        <v>1592</v>
      </c>
      <c r="C5985" s="88" t="s">
        <v>644</v>
      </c>
    </row>
    <row r="5986" spans="1:3" ht="15">
      <c r="A5986" s="81" t="s">
        <v>259</v>
      </c>
      <c r="B5986" s="80" t="s">
        <v>1593</v>
      </c>
      <c r="C5986" s="88" t="s">
        <v>644</v>
      </c>
    </row>
    <row r="5987" spans="1:3" ht="15">
      <c r="A5987" s="81" t="s">
        <v>259</v>
      </c>
      <c r="B5987" s="80" t="s">
        <v>1491</v>
      </c>
      <c r="C5987" s="88" t="s">
        <v>644</v>
      </c>
    </row>
    <row r="5988" spans="1:3" ht="15">
      <c r="A5988" s="81" t="s">
        <v>259</v>
      </c>
      <c r="B5988" s="80" t="s">
        <v>1588</v>
      </c>
      <c r="C5988" s="88" t="s">
        <v>644</v>
      </c>
    </row>
    <row r="5989" spans="1:3" ht="15">
      <c r="A5989" s="81" t="s">
        <v>259</v>
      </c>
      <c r="B5989" s="80" t="s">
        <v>1517</v>
      </c>
      <c r="C5989" s="88" t="s">
        <v>644</v>
      </c>
    </row>
    <row r="5990" spans="1:3" ht="15">
      <c r="A5990" s="81" t="s">
        <v>259</v>
      </c>
      <c r="B5990" s="80" t="s">
        <v>1571</v>
      </c>
      <c r="C5990" s="88" t="s">
        <v>644</v>
      </c>
    </row>
    <row r="5991" spans="1:3" ht="15">
      <c r="A5991" s="81" t="s">
        <v>259</v>
      </c>
      <c r="B5991" s="80" t="s">
        <v>1518</v>
      </c>
      <c r="C5991" s="88" t="s">
        <v>644</v>
      </c>
    </row>
    <row r="5992" spans="1:3" ht="15">
      <c r="A5992" s="81" t="s">
        <v>259</v>
      </c>
      <c r="B5992" s="80" t="s">
        <v>1519</v>
      </c>
      <c r="C5992" s="88" t="s">
        <v>644</v>
      </c>
    </row>
    <row r="5993" spans="1:3" ht="15">
      <c r="A5993" s="81" t="s">
        <v>259</v>
      </c>
      <c r="B5993" s="80" t="s">
        <v>1594</v>
      </c>
      <c r="C5993" s="88" t="s">
        <v>644</v>
      </c>
    </row>
    <row r="5994" spans="1:3" ht="15">
      <c r="A5994" s="81" t="s">
        <v>259</v>
      </c>
      <c r="B5994" s="80" t="s">
        <v>1573</v>
      </c>
      <c r="C5994" s="88" t="s">
        <v>644</v>
      </c>
    </row>
    <row r="5995" spans="1:3" ht="15">
      <c r="A5995" s="81" t="s">
        <v>259</v>
      </c>
      <c r="B5995" s="80" t="s">
        <v>1595</v>
      </c>
      <c r="C5995" s="88" t="s">
        <v>644</v>
      </c>
    </row>
    <row r="5996" spans="1:3" ht="15">
      <c r="A5996" s="81" t="s">
        <v>259</v>
      </c>
      <c r="B5996" s="80" t="s">
        <v>1596</v>
      </c>
      <c r="C5996" s="88" t="s">
        <v>644</v>
      </c>
    </row>
    <row r="5997" spans="1:3" ht="15">
      <c r="A5997" s="81" t="s">
        <v>259</v>
      </c>
      <c r="B5997" s="80" t="s">
        <v>1577</v>
      </c>
      <c r="C5997" s="88" t="s">
        <v>644</v>
      </c>
    </row>
    <row r="5998" spans="1:3" ht="15">
      <c r="A5998" s="81" t="s">
        <v>259</v>
      </c>
      <c r="B5998" s="80" t="s">
        <v>1597</v>
      </c>
      <c r="C5998" s="88" t="s">
        <v>644</v>
      </c>
    </row>
    <row r="5999" spans="1:3" ht="15">
      <c r="A5999" s="81" t="s">
        <v>259</v>
      </c>
      <c r="B5999" s="80" t="s">
        <v>1523</v>
      </c>
      <c r="C5999" s="88" t="s">
        <v>644</v>
      </c>
    </row>
    <row r="6000" spans="1:3" ht="15">
      <c r="A6000" s="81" t="s">
        <v>259</v>
      </c>
      <c r="B6000" s="80" t="s">
        <v>1524</v>
      </c>
      <c r="C6000" s="88" t="s">
        <v>644</v>
      </c>
    </row>
    <row r="6001" spans="1:3" ht="15">
      <c r="A6001" s="81" t="s">
        <v>259</v>
      </c>
      <c r="B6001" s="80" t="s">
        <v>1598</v>
      </c>
      <c r="C6001" s="88" t="s">
        <v>644</v>
      </c>
    </row>
    <row r="6002" spans="1:3" ht="15">
      <c r="A6002" s="81" t="s">
        <v>259</v>
      </c>
      <c r="B6002" s="80" t="s">
        <v>1525</v>
      </c>
      <c r="C6002" s="88" t="s">
        <v>644</v>
      </c>
    </row>
    <row r="6003" spans="1:3" ht="15">
      <c r="A6003" s="81" t="s">
        <v>259</v>
      </c>
      <c r="B6003" s="80" t="s">
        <v>1526</v>
      </c>
      <c r="C6003" s="88" t="s">
        <v>644</v>
      </c>
    </row>
    <row r="6004" spans="1:3" ht="15">
      <c r="A6004" s="81" t="s">
        <v>259</v>
      </c>
      <c r="B6004" s="80" t="s">
        <v>1527</v>
      </c>
      <c r="C6004" s="88" t="s">
        <v>644</v>
      </c>
    </row>
    <row r="6005" spans="1:3" ht="15">
      <c r="A6005" s="81" t="s">
        <v>259</v>
      </c>
      <c r="B6005" s="80" t="s">
        <v>1599</v>
      </c>
      <c r="C6005" s="88" t="s">
        <v>644</v>
      </c>
    </row>
    <row r="6006" spans="1:3" ht="15">
      <c r="A6006" s="81" t="s">
        <v>259</v>
      </c>
      <c r="B6006" s="80" t="s">
        <v>1600</v>
      </c>
      <c r="C6006" s="88" t="s">
        <v>644</v>
      </c>
    </row>
    <row r="6007" spans="1:3" ht="15">
      <c r="A6007" s="81" t="s">
        <v>259</v>
      </c>
      <c r="B6007" s="80" t="s">
        <v>1601</v>
      </c>
      <c r="C6007" s="88" t="s">
        <v>644</v>
      </c>
    </row>
    <row r="6008" spans="1:3" ht="15">
      <c r="A6008" s="81" t="s">
        <v>259</v>
      </c>
      <c r="B6008" s="80" t="s">
        <v>1575</v>
      </c>
      <c r="C6008" s="88" t="s">
        <v>644</v>
      </c>
    </row>
    <row r="6009" spans="1:3" ht="15">
      <c r="A6009" s="81" t="s">
        <v>259</v>
      </c>
      <c r="B6009" s="80" t="s">
        <v>1602</v>
      </c>
      <c r="C6009" s="88" t="s">
        <v>644</v>
      </c>
    </row>
    <row r="6010" spans="1:3" ht="15">
      <c r="A6010" s="81" t="s">
        <v>259</v>
      </c>
      <c r="B6010" s="80" t="s">
        <v>1572</v>
      </c>
      <c r="C6010" s="88" t="s">
        <v>644</v>
      </c>
    </row>
    <row r="6011" spans="1:3" ht="15">
      <c r="A6011" s="81" t="s">
        <v>259</v>
      </c>
      <c r="B6011" s="80">
        <v>21</v>
      </c>
      <c r="C6011" s="88" t="s">
        <v>644</v>
      </c>
    </row>
    <row r="6012" spans="1:3" ht="15">
      <c r="A6012" s="81" t="s">
        <v>259</v>
      </c>
      <c r="B6012" s="80" t="s">
        <v>1582</v>
      </c>
      <c r="C6012" s="88" t="s">
        <v>644</v>
      </c>
    </row>
    <row r="6013" spans="1:3" ht="15">
      <c r="A6013" s="81" t="s">
        <v>259</v>
      </c>
      <c r="B6013" s="80" t="s">
        <v>1532</v>
      </c>
      <c r="C6013" s="88" t="s">
        <v>644</v>
      </c>
    </row>
    <row r="6014" spans="1:3" ht="15">
      <c r="A6014" s="81" t="s">
        <v>259</v>
      </c>
      <c r="B6014" s="80" t="s">
        <v>1603</v>
      </c>
      <c r="C6014" s="88" t="s">
        <v>644</v>
      </c>
    </row>
    <row r="6015" spans="1:3" ht="15">
      <c r="A6015" s="81" t="s">
        <v>259</v>
      </c>
      <c r="B6015" s="80" t="s">
        <v>1533</v>
      </c>
      <c r="C6015" s="88" t="s">
        <v>644</v>
      </c>
    </row>
    <row r="6016" spans="1:3" ht="15">
      <c r="A6016" s="81" t="s">
        <v>259</v>
      </c>
      <c r="B6016" s="80" t="s">
        <v>1534</v>
      </c>
      <c r="C6016" s="88" t="s">
        <v>644</v>
      </c>
    </row>
    <row r="6017" spans="1:3" ht="15">
      <c r="A6017" s="81" t="s">
        <v>259</v>
      </c>
      <c r="B6017" s="80" t="s">
        <v>1604</v>
      </c>
      <c r="C6017" s="88" t="s">
        <v>644</v>
      </c>
    </row>
    <row r="6018" spans="1:3" ht="15">
      <c r="A6018" s="81" t="s">
        <v>259</v>
      </c>
      <c r="B6018" s="80" t="s">
        <v>1589</v>
      </c>
      <c r="C6018" s="88" t="s">
        <v>644</v>
      </c>
    </row>
    <row r="6019" spans="1:3" ht="15">
      <c r="A6019" s="81" t="s">
        <v>259</v>
      </c>
      <c r="B6019" s="80" t="s">
        <v>1605</v>
      </c>
      <c r="C6019" s="88" t="s">
        <v>644</v>
      </c>
    </row>
    <row r="6020" spans="1:3" ht="15">
      <c r="A6020" s="81" t="s">
        <v>259</v>
      </c>
      <c r="B6020" s="80" t="s">
        <v>1536</v>
      </c>
      <c r="C6020" s="88" t="s">
        <v>644</v>
      </c>
    </row>
    <row r="6021" spans="1:3" ht="15">
      <c r="A6021" s="81" t="s">
        <v>259</v>
      </c>
      <c r="B6021" s="80" t="s">
        <v>1537</v>
      </c>
      <c r="C6021" s="88" t="s">
        <v>644</v>
      </c>
    </row>
    <row r="6022" spans="1:3" ht="15">
      <c r="A6022" s="81" t="s">
        <v>258</v>
      </c>
      <c r="B6022" s="80" t="s">
        <v>1591</v>
      </c>
      <c r="C6022" s="88" t="s">
        <v>643</v>
      </c>
    </row>
    <row r="6023" spans="1:3" ht="15">
      <c r="A6023" s="81" t="s">
        <v>258</v>
      </c>
      <c r="B6023" s="80" t="s">
        <v>1516</v>
      </c>
      <c r="C6023" s="88" t="s">
        <v>643</v>
      </c>
    </row>
    <row r="6024" spans="1:3" ht="15">
      <c r="A6024" s="81" t="s">
        <v>258</v>
      </c>
      <c r="B6024" s="80" t="s">
        <v>1592</v>
      </c>
      <c r="C6024" s="88" t="s">
        <v>643</v>
      </c>
    </row>
    <row r="6025" spans="1:3" ht="15">
      <c r="A6025" s="81" t="s">
        <v>258</v>
      </c>
      <c r="B6025" s="80" t="s">
        <v>1593</v>
      </c>
      <c r="C6025" s="88" t="s">
        <v>643</v>
      </c>
    </row>
    <row r="6026" spans="1:3" ht="15">
      <c r="A6026" s="81" t="s">
        <v>258</v>
      </c>
      <c r="B6026" s="80" t="s">
        <v>1491</v>
      </c>
      <c r="C6026" s="88" t="s">
        <v>643</v>
      </c>
    </row>
    <row r="6027" spans="1:3" ht="15">
      <c r="A6027" s="81" t="s">
        <v>258</v>
      </c>
      <c r="B6027" s="80" t="s">
        <v>1588</v>
      </c>
      <c r="C6027" s="88" t="s">
        <v>643</v>
      </c>
    </row>
    <row r="6028" spans="1:3" ht="15">
      <c r="A6028" s="81" t="s">
        <v>258</v>
      </c>
      <c r="B6028" s="80" t="s">
        <v>1517</v>
      </c>
      <c r="C6028" s="88" t="s">
        <v>643</v>
      </c>
    </row>
    <row r="6029" spans="1:3" ht="15">
      <c r="A6029" s="81" t="s">
        <v>258</v>
      </c>
      <c r="B6029" s="80" t="s">
        <v>1571</v>
      </c>
      <c r="C6029" s="88" t="s">
        <v>643</v>
      </c>
    </row>
    <row r="6030" spans="1:3" ht="15">
      <c r="A6030" s="81" t="s">
        <v>258</v>
      </c>
      <c r="B6030" s="80" t="s">
        <v>1518</v>
      </c>
      <c r="C6030" s="88" t="s">
        <v>643</v>
      </c>
    </row>
    <row r="6031" spans="1:3" ht="15">
      <c r="A6031" s="81" t="s">
        <v>258</v>
      </c>
      <c r="B6031" s="80" t="s">
        <v>1519</v>
      </c>
      <c r="C6031" s="88" t="s">
        <v>643</v>
      </c>
    </row>
    <row r="6032" spans="1:3" ht="15">
      <c r="A6032" s="81" t="s">
        <v>258</v>
      </c>
      <c r="B6032" s="80" t="s">
        <v>1594</v>
      </c>
      <c r="C6032" s="88" t="s">
        <v>643</v>
      </c>
    </row>
    <row r="6033" spans="1:3" ht="15">
      <c r="A6033" s="81" t="s">
        <v>258</v>
      </c>
      <c r="B6033" s="80" t="s">
        <v>1573</v>
      </c>
      <c r="C6033" s="88" t="s">
        <v>643</v>
      </c>
    </row>
    <row r="6034" spans="1:3" ht="15">
      <c r="A6034" s="81" t="s">
        <v>258</v>
      </c>
      <c r="B6034" s="80" t="s">
        <v>1595</v>
      </c>
      <c r="C6034" s="88" t="s">
        <v>643</v>
      </c>
    </row>
    <row r="6035" spans="1:3" ht="15">
      <c r="A6035" s="81" t="s">
        <v>258</v>
      </c>
      <c r="B6035" s="80" t="s">
        <v>1596</v>
      </c>
      <c r="C6035" s="88" t="s">
        <v>643</v>
      </c>
    </row>
    <row r="6036" spans="1:3" ht="15">
      <c r="A6036" s="81" t="s">
        <v>258</v>
      </c>
      <c r="B6036" s="80" t="s">
        <v>1577</v>
      </c>
      <c r="C6036" s="88" t="s">
        <v>643</v>
      </c>
    </row>
    <row r="6037" spans="1:3" ht="15">
      <c r="A6037" s="81" t="s">
        <v>258</v>
      </c>
      <c r="B6037" s="80" t="s">
        <v>1597</v>
      </c>
      <c r="C6037" s="88" t="s">
        <v>643</v>
      </c>
    </row>
    <row r="6038" spans="1:3" ht="15">
      <c r="A6038" s="81" t="s">
        <v>258</v>
      </c>
      <c r="B6038" s="80" t="s">
        <v>1523</v>
      </c>
      <c r="C6038" s="88" t="s">
        <v>643</v>
      </c>
    </row>
    <row r="6039" spans="1:3" ht="15">
      <c r="A6039" s="81" t="s">
        <v>258</v>
      </c>
      <c r="B6039" s="80" t="s">
        <v>1524</v>
      </c>
      <c r="C6039" s="88" t="s">
        <v>643</v>
      </c>
    </row>
    <row r="6040" spans="1:3" ht="15">
      <c r="A6040" s="81" t="s">
        <v>258</v>
      </c>
      <c r="B6040" s="80" t="s">
        <v>1598</v>
      </c>
      <c r="C6040" s="88" t="s">
        <v>643</v>
      </c>
    </row>
    <row r="6041" spans="1:3" ht="15">
      <c r="A6041" s="81" t="s">
        <v>258</v>
      </c>
      <c r="B6041" s="80" t="s">
        <v>1525</v>
      </c>
      <c r="C6041" s="88" t="s">
        <v>643</v>
      </c>
    </row>
    <row r="6042" spans="1:3" ht="15">
      <c r="A6042" s="81" t="s">
        <v>258</v>
      </c>
      <c r="B6042" s="80" t="s">
        <v>1526</v>
      </c>
      <c r="C6042" s="88" t="s">
        <v>643</v>
      </c>
    </row>
    <row r="6043" spans="1:3" ht="15">
      <c r="A6043" s="81" t="s">
        <v>258</v>
      </c>
      <c r="B6043" s="80" t="s">
        <v>1527</v>
      </c>
      <c r="C6043" s="88" t="s">
        <v>643</v>
      </c>
    </row>
    <row r="6044" spans="1:3" ht="15">
      <c r="A6044" s="81" t="s">
        <v>258</v>
      </c>
      <c r="B6044" s="80" t="s">
        <v>1599</v>
      </c>
      <c r="C6044" s="88" t="s">
        <v>643</v>
      </c>
    </row>
    <row r="6045" spans="1:3" ht="15">
      <c r="A6045" s="81" t="s">
        <v>258</v>
      </c>
      <c r="B6045" s="80" t="s">
        <v>1600</v>
      </c>
      <c r="C6045" s="88" t="s">
        <v>643</v>
      </c>
    </row>
    <row r="6046" spans="1:3" ht="15">
      <c r="A6046" s="81" t="s">
        <v>258</v>
      </c>
      <c r="B6046" s="80" t="s">
        <v>1601</v>
      </c>
      <c r="C6046" s="88" t="s">
        <v>643</v>
      </c>
    </row>
    <row r="6047" spans="1:3" ht="15">
      <c r="A6047" s="81" t="s">
        <v>258</v>
      </c>
      <c r="B6047" s="80" t="s">
        <v>1575</v>
      </c>
      <c r="C6047" s="88" t="s">
        <v>643</v>
      </c>
    </row>
    <row r="6048" spans="1:3" ht="15">
      <c r="A6048" s="81" t="s">
        <v>258</v>
      </c>
      <c r="B6048" s="80" t="s">
        <v>1602</v>
      </c>
      <c r="C6048" s="88" t="s">
        <v>643</v>
      </c>
    </row>
    <row r="6049" spans="1:3" ht="15">
      <c r="A6049" s="81" t="s">
        <v>258</v>
      </c>
      <c r="B6049" s="80" t="s">
        <v>1572</v>
      </c>
      <c r="C6049" s="88" t="s">
        <v>643</v>
      </c>
    </row>
    <row r="6050" spans="1:3" ht="15">
      <c r="A6050" s="81" t="s">
        <v>258</v>
      </c>
      <c r="B6050" s="80">
        <v>21</v>
      </c>
      <c r="C6050" s="88" t="s">
        <v>643</v>
      </c>
    </row>
    <row r="6051" spans="1:3" ht="15">
      <c r="A6051" s="81" t="s">
        <v>258</v>
      </c>
      <c r="B6051" s="80" t="s">
        <v>1582</v>
      </c>
      <c r="C6051" s="88" t="s">
        <v>643</v>
      </c>
    </row>
    <row r="6052" spans="1:3" ht="15">
      <c r="A6052" s="81" t="s">
        <v>258</v>
      </c>
      <c r="B6052" s="80" t="s">
        <v>1532</v>
      </c>
      <c r="C6052" s="88" t="s">
        <v>643</v>
      </c>
    </row>
    <row r="6053" spans="1:3" ht="15">
      <c r="A6053" s="81" t="s">
        <v>258</v>
      </c>
      <c r="B6053" s="80" t="s">
        <v>1603</v>
      </c>
      <c r="C6053" s="88" t="s">
        <v>643</v>
      </c>
    </row>
    <row r="6054" spans="1:3" ht="15">
      <c r="A6054" s="81" t="s">
        <v>258</v>
      </c>
      <c r="B6054" s="80" t="s">
        <v>1533</v>
      </c>
      <c r="C6054" s="88" t="s">
        <v>643</v>
      </c>
    </row>
    <row r="6055" spans="1:3" ht="15">
      <c r="A6055" s="81" t="s">
        <v>258</v>
      </c>
      <c r="B6055" s="80" t="s">
        <v>1534</v>
      </c>
      <c r="C6055" s="88" t="s">
        <v>643</v>
      </c>
    </row>
    <row r="6056" spans="1:3" ht="15">
      <c r="A6056" s="81" t="s">
        <v>258</v>
      </c>
      <c r="B6056" s="80" t="s">
        <v>1604</v>
      </c>
      <c r="C6056" s="88" t="s">
        <v>643</v>
      </c>
    </row>
    <row r="6057" spans="1:3" ht="15">
      <c r="A6057" s="81" t="s">
        <v>258</v>
      </c>
      <c r="B6057" s="80" t="s">
        <v>1589</v>
      </c>
      <c r="C6057" s="88" t="s">
        <v>643</v>
      </c>
    </row>
    <row r="6058" spans="1:3" ht="15">
      <c r="A6058" s="81" t="s">
        <v>258</v>
      </c>
      <c r="B6058" s="80" t="s">
        <v>1605</v>
      </c>
      <c r="C6058" s="88" t="s">
        <v>643</v>
      </c>
    </row>
    <row r="6059" spans="1:3" ht="15">
      <c r="A6059" s="81" t="s">
        <v>258</v>
      </c>
      <c r="B6059" s="80" t="s">
        <v>1536</v>
      </c>
      <c r="C6059" s="88" t="s">
        <v>643</v>
      </c>
    </row>
    <row r="6060" spans="1:3" ht="15">
      <c r="A6060" s="81" t="s">
        <v>258</v>
      </c>
      <c r="B6060" s="80" t="s">
        <v>1537</v>
      </c>
      <c r="C6060" s="88" t="s">
        <v>643</v>
      </c>
    </row>
    <row r="6061" spans="1:3" ht="15">
      <c r="A6061" s="81" t="s">
        <v>257</v>
      </c>
      <c r="B6061" s="80" t="s">
        <v>1591</v>
      </c>
      <c r="C6061" s="88" t="s">
        <v>642</v>
      </c>
    </row>
    <row r="6062" spans="1:3" ht="15">
      <c r="A6062" s="81" t="s">
        <v>257</v>
      </c>
      <c r="B6062" s="80" t="s">
        <v>1516</v>
      </c>
      <c r="C6062" s="88" t="s">
        <v>642</v>
      </c>
    </row>
    <row r="6063" spans="1:3" ht="15">
      <c r="A6063" s="81" t="s">
        <v>257</v>
      </c>
      <c r="B6063" s="80" t="s">
        <v>1592</v>
      </c>
      <c r="C6063" s="88" t="s">
        <v>642</v>
      </c>
    </row>
    <row r="6064" spans="1:3" ht="15">
      <c r="A6064" s="81" t="s">
        <v>257</v>
      </c>
      <c r="B6064" s="80" t="s">
        <v>1593</v>
      </c>
      <c r="C6064" s="88" t="s">
        <v>642</v>
      </c>
    </row>
    <row r="6065" spans="1:3" ht="15">
      <c r="A6065" s="81" t="s">
        <v>257</v>
      </c>
      <c r="B6065" s="80" t="s">
        <v>1491</v>
      </c>
      <c r="C6065" s="88" t="s">
        <v>642</v>
      </c>
    </row>
    <row r="6066" spans="1:3" ht="15">
      <c r="A6066" s="81" t="s">
        <v>257</v>
      </c>
      <c r="B6066" s="80" t="s">
        <v>1588</v>
      </c>
      <c r="C6066" s="88" t="s">
        <v>642</v>
      </c>
    </row>
    <row r="6067" spans="1:3" ht="15">
      <c r="A6067" s="81" t="s">
        <v>257</v>
      </c>
      <c r="B6067" s="80" t="s">
        <v>1517</v>
      </c>
      <c r="C6067" s="88" t="s">
        <v>642</v>
      </c>
    </row>
    <row r="6068" spans="1:3" ht="15">
      <c r="A6068" s="81" t="s">
        <v>257</v>
      </c>
      <c r="B6068" s="80" t="s">
        <v>1571</v>
      </c>
      <c r="C6068" s="88" t="s">
        <v>642</v>
      </c>
    </row>
    <row r="6069" spans="1:3" ht="15">
      <c r="A6069" s="81" t="s">
        <v>257</v>
      </c>
      <c r="B6069" s="80" t="s">
        <v>1518</v>
      </c>
      <c r="C6069" s="88" t="s">
        <v>642</v>
      </c>
    </row>
    <row r="6070" spans="1:3" ht="15">
      <c r="A6070" s="81" t="s">
        <v>257</v>
      </c>
      <c r="B6070" s="80" t="s">
        <v>1519</v>
      </c>
      <c r="C6070" s="88" t="s">
        <v>642</v>
      </c>
    </row>
    <row r="6071" spans="1:3" ht="15">
      <c r="A6071" s="81" t="s">
        <v>257</v>
      </c>
      <c r="B6071" s="80" t="s">
        <v>1594</v>
      </c>
      <c r="C6071" s="88" t="s">
        <v>642</v>
      </c>
    </row>
    <row r="6072" spans="1:3" ht="15">
      <c r="A6072" s="81" t="s">
        <v>257</v>
      </c>
      <c r="B6072" s="80" t="s">
        <v>1573</v>
      </c>
      <c r="C6072" s="88" t="s">
        <v>642</v>
      </c>
    </row>
    <row r="6073" spans="1:3" ht="15">
      <c r="A6073" s="81" t="s">
        <v>257</v>
      </c>
      <c r="B6073" s="80" t="s">
        <v>1595</v>
      </c>
      <c r="C6073" s="88" t="s">
        <v>642</v>
      </c>
    </row>
    <row r="6074" spans="1:3" ht="15">
      <c r="A6074" s="81" t="s">
        <v>257</v>
      </c>
      <c r="B6074" s="80" t="s">
        <v>1596</v>
      </c>
      <c r="C6074" s="88" t="s">
        <v>642</v>
      </c>
    </row>
    <row r="6075" spans="1:3" ht="15">
      <c r="A6075" s="81" t="s">
        <v>257</v>
      </c>
      <c r="B6075" s="80" t="s">
        <v>1577</v>
      </c>
      <c r="C6075" s="88" t="s">
        <v>642</v>
      </c>
    </row>
    <row r="6076" spans="1:3" ht="15">
      <c r="A6076" s="81" t="s">
        <v>257</v>
      </c>
      <c r="B6076" s="80" t="s">
        <v>1597</v>
      </c>
      <c r="C6076" s="88" t="s">
        <v>642</v>
      </c>
    </row>
    <row r="6077" spans="1:3" ht="15">
      <c r="A6077" s="81" t="s">
        <v>257</v>
      </c>
      <c r="B6077" s="80" t="s">
        <v>1523</v>
      </c>
      <c r="C6077" s="88" t="s">
        <v>642</v>
      </c>
    </row>
    <row r="6078" spans="1:3" ht="15">
      <c r="A6078" s="81" t="s">
        <v>257</v>
      </c>
      <c r="B6078" s="80" t="s">
        <v>1524</v>
      </c>
      <c r="C6078" s="88" t="s">
        <v>642</v>
      </c>
    </row>
    <row r="6079" spans="1:3" ht="15">
      <c r="A6079" s="81" t="s">
        <v>257</v>
      </c>
      <c r="B6079" s="80" t="s">
        <v>1598</v>
      </c>
      <c r="C6079" s="88" t="s">
        <v>642</v>
      </c>
    </row>
    <row r="6080" spans="1:3" ht="15">
      <c r="A6080" s="81" t="s">
        <v>257</v>
      </c>
      <c r="B6080" s="80" t="s">
        <v>1525</v>
      </c>
      <c r="C6080" s="88" t="s">
        <v>642</v>
      </c>
    </row>
    <row r="6081" spans="1:3" ht="15">
      <c r="A6081" s="81" t="s">
        <v>257</v>
      </c>
      <c r="B6081" s="80" t="s">
        <v>1526</v>
      </c>
      <c r="C6081" s="88" t="s">
        <v>642</v>
      </c>
    </row>
    <row r="6082" spans="1:3" ht="15">
      <c r="A6082" s="81" t="s">
        <v>257</v>
      </c>
      <c r="B6082" s="80" t="s">
        <v>1527</v>
      </c>
      <c r="C6082" s="88" t="s">
        <v>642</v>
      </c>
    </row>
    <row r="6083" spans="1:3" ht="15">
      <c r="A6083" s="81" t="s">
        <v>257</v>
      </c>
      <c r="B6083" s="80" t="s">
        <v>1599</v>
      </c>
      <c r="C6083" s="88" t="s">
        <v>642</v>
      </c>
    </row>
    <row r="6084" spans="1:3" ht="15">
      <c r="A6084" s="81" t="s">
        <v>257</v>
      </c>
      <c r="B6084" s="80" t="s">
        <v>1600</v>
      </c>
      <c r="C6084" s="88" t="s">
        <v>642</v>
      </c>
    </row>
    <row r="6085" spans="1:3" ht="15">
      <c r="A6085" s="81" t="s">
        <v>257</v>
      </c>
      <c r="B6085" s="80" t="s">
        <v>1601</v>
      </c>
      <c r="C6085" s="88" t="s">
        <v>642</v>
      </c>
    </row>
    <row r="6086" spans="1:3" ht="15">
      <c r="A6086" s="81" t="s">
        <v>257</v>
      </c>
      <c r="B6086" s="80" t="s">
        <v>1575</v>
      </c>
      <c r="C6086" s="88" t="s">
        <v>642</v>
      </c>
    </row>
    <row r="6087" spans="1:3" ht="15">
      <c r="A6087" s="81" t="s">
        <v>257</v>
      </c>
      <c r="B6087" s="80" t="s">
        <v>1602</v>
      </c>
      <c r="C6087" s="88" t="s">
        <v>642</v>
      </c>
    </row>
    <row r="6088" spans="1:3" ht="15">
      <c r="A6088" s="81" t="s">
        <v>257</v>
      </c>
      <c r="B6088" s="80" t="s">
        <v>1572</v>
      </c>
      <c r="C6088" s="88" t="s">
        <v>642</v>
      </c>
    </row>
    <row r="6089" spans="1:3" ht="15">
      <c r="A6089" s="81" t="s">
        <v>257</v>
      </c>
      <c r="B6089" s="80">
        <v>21</v>
      </c>
      <c r="C6089" s="88" t="s">
        <v>642</v>
      </c>
    </row>
    <row r="6090" spans="1:3" ht="15">
      <c r="A6090" s="81" t="s">
        <v>257</v>
      </c>
      <c r="B6090" s="80" t="s">
        <v>1582</v>
      </c>
      <c r="C6090" s="88" t="s">
        <v>642</v>
      </c>
    </row>
    <row r="6091" spans="1:3" ht="15">
      <c r="A6091" s="81" t="s">
        <v>257</v>
      </c>
      <c r="B6091" s="80" t="s">
        <v>1532</v>
      </c>
      <c r="C6091" s="88" t="s">
        <v>642</v>
      </c>
    </row>
    <row r="6092" spans="1:3" ht="15">
      <c r="A6092" s="81" t="s">
        <v>257</v>
      </c>
      <c r="B6092" s="80" t="s">
        <v>1603</v>
      </c>
      <c r="C6092" s="88" t="s">
        <v>642</v>
      </c>
    </row>
    <row r="6093" spans="1:3" ht="15">
      <c r="A6093" s="81" t="s">
        <v>257</v>
      </c>
      <c r="B6093" s="80" t="s">
        <v>1533</v>
      </c>
      <c r="C6093" s="88" t="s">
        <v>642</v>
      </c>
    </row>
    <row r="6094" spans="1:3" ht="15">
      <c r="A6094" s="81" t="s">
        <v>257</v>
      </c>
      <c r="B6094" s="80" t="s">
        <v>1534</v>
      </c>
      <c r="C6094" s="88" t="s">
        <v>642</v>
      </c>
    </row>
    <row r="6095" spans="1:3" ht="15">
      <c r="A6095" s="81" t="s">
        <v>257</v>
      </c>
      <c r="B6095" s="80" t="s">
        <v>1604</v>
      </c>
      <c r="C6095" s="88" t="s">
        <v>642</v>
      </c>
    </row>
    <row r="6096" spans="1:3" ht="15">
      <c r="A6096" s="81" t="s">
        <v>257</v>
      </c>
      <c r="B6096" s="80" t="s">
        <v>1589</v>
      </c>
      <c r="C6096" s="88" t="s">
        <v>642</v>
      </c>
    </row>
    <row r="6097" spans="1:3" ht="15">
      <c r="A6097" s="81" t="s">
        <v>257</v>
      </c>
      <c r="B6097" s="80" t="s">
        <v>1605</v>
      </c>
      <c r="C6097" s="88" t="s">
        <v>642</v>
      </c>
    </row>
    <row r="6098" spans="1:3" ht="15">
      <c r="A6098" s="81" t="s">
        <v>257</v>
      </c>
      <c r="B6098" s="80" t="s">
        <v>1536</v>
      </c>
      <c r="C6098" s="88" t="s">
        <v>642</v>
      </c>
    </row>
    <row r="6099" spans="1:3" ht="15">
      <c r="A6099" s="81" t="s">
        <v>257</v>
      </c>
      <c r="B6099" s="80" t="s">
        <v>1537</v>
      </c>
      <c r="C6099" s="88" t="s">
        <v>642</v>
      </c>
    </row>
    <row r="6100" spans="1:3" ht="15">
      <c r="A6100" s="81" t="s">
        <v>256</v>
      </c>
      <c r="B6100" s="80" t="s">
        <v>1591</v>
      </c>
      <c r="C6100" s="88" t="s">
        <v>641</v>
      </c>
    </row>
    <row r="6101" spans="1:3" ht="15">
      <c r="A6101" s="81" t="s">
        <v>256</v>
      </c>
      <c r="B6101" s="80" t="s">
        <v>1516</v>
      </c>
      <c r="C6101" s="88" t="s">
        <v>641</v>
      </c>
    </row>
    <row r="6102" spans="1:3" ht="15">
      <c r="A6102" s="81" t="s">
        <v>256</v>
      </c>
      <c r="B6102" s="80" t="s">
        <v>1592</v>
      </c>
      <c r="C6102" s="88" t="s">
        <v>641</v>
      </c>
    </row>
    <row r="6103" spans="1:3" ht="15">
      <c r="A6103" s="81" t="s">
        <v>256</v>
      </c>
      <c r="B6103" s="80" t="s">
        <v>1593</v>
      </c>
      <c r="C6103" s="88" t="s">
        <v>641</v>
      </c>
    </row>
    <row r="6104" spans="1:3" ht="15">
      <c r="A6104" s="81" t="s">
        <v>256</v>
      </c>
      <c r="B6104" s="80" t="s">
        <v>1491</v>
      </c>
      <c r="C6104" s="88" t="s">
        <v>641</v>
      </c>
    </row>
    <row r="6105" spans="1:3" ht="15">
      <c r="A6105" s="81" t="s">
        <v>256</v>
      </c>
      <c r="B6105" s="80" t="s">
        <v>1588</v>
      </c>
      <c r="C6105" s="88" t="s">
        <v>641</v>
      </c>
    </row>
    <row r="6106" spans="1:3" ht="15">
      <c r="A6106" s="81" t="s">
        <v>256</v>
      </c>
      <c r="B6106" s="80" t="s">
        <v>1517</v>
      </c>
      <c r="C6106" s="88" t="s">
        <v>641</v>
      </c>
    </row>
    <row r="6107" spans="1:3" ht="15">
      <c r="A6107" s="81" t="s">
        <v>256</v>
      </c>
      <c r="B6107" s="80" t="s">
        <v>1571</v>
      </c>
      <c r="C6107" s="88" t="s">
        <v>641</v>
      </c>
    </row>
    <row r="6108" spans="1:3" ht="15">
      <c r="A6108" s="81" t="s">
        <v>256</v>
      </c>
      <c r="B6108" s="80" t="s">
        <v>1518</v>
      </c>
      <c r="C6108" s="88" t="s">
        <v>641</v>
      </c>
    </row>
    <row r="6109" spans="1:3" ht="15">
      <c r="A6109" s="81" t="s">
        <v>256</v>
      </c>
      <c r="B6109" s="80" t="s">
        <v>1519</v>
      </c>
      <c r="C6109" s="88" t="s">
        <v>641</v>
      </c>
    </row>
    <row r="6110" spans="1:3" ht="15">
      <c r="A6110" s="81" t="s">
        <v>256</v>
      </c>
      <c r="B6110" s="80" t="s">
        <v>1594</v>
      </c>
      <c r="C6110" s="88" t="s">
        <v>641</v>
      </c>
    </row>
    <row r="6111" spans="1:3" ht="15">
      <c r="A6111" s="81" t="s">
        <v>256</v>
      </c>
      <c r="B6111" s="80" t="s">
        <v>1573</v>
      </c>
      <c r="C6111" s="88" t="s">
        <v>641</v>
      </c>
    </row>
    <row r="6112" spans="1:3" ht="15">
      <c r="A6112" s="81" t="s">
        <v>256</v>
      </c>
      <c r="B6112" s="80" t="s">
        <v>1595</v>
      </c>
      <c r="C6112" s="88" t="s">
        <v>641</v>
      </c>
    </row>
    <row r="6113" spans="1:3" ht="15">
      <c r="A6113" s="81" t="s">
        <v>256</v>
      </c>
      <c r="B6113" s="80" t="s">
        <v>1596</v>
      </c>
      <c r="C6113" s="88" t="s">
        <v>641</v>
      </c>
    </row>
    <row r="6114" spans="1:3" ht="15">
      <c r="A6114" s="81" t="s">
        <v>256</v>
      </c>
      <c r="B6114" s="80" t="s">
        <v>1577</v>
      </c>
      <c r="C6114" s="88" t="s">
        <v>641</v>
      </c>
    </row>
    <row r="6115" spans="1:3" ht="15">
      <c r="A6115" s="81" t="s">
        <v>256</v>
      </c>
      <c r="B6115" s="80" t="s">
        <v>1597</v>
      </c>
      <c r="C6115" s="88" t="s">
        <v>641</v>
      </c>
    </row>
    <row r="6116" spans="1:3" ht="15">
      <c r="A6116" s="81" t="s">
        <v>256</v>
      </c>
      <c r="B6116" s="80" t="s">
        <v>1523</v>
      </c>
      <c r="C6116" s="88" t="s">
        <v>641</v>
      </c>
    </row>
    <row r="6117" spans="1:3" ht="15">
      <c r="A6117" s="81" t="s">
        <v>256</v>
      </c>
      <c r="B6117" s="80" t="s">
        <v>1524</v>
      </c>
      <c r="C6117" s="88" t="s">
        <v>641</v>
      </c>
    </row>
    <row r="6118" spans="1:3" ht="15">
      <c r="A6118" s="81" t="s">
        <v>256</v>
      </c>
      <c r="B6118" s="80" t="s">
        <v>1598</v>
      </c>
      <c r="C6118" s="88" t="s">
        <v>641</v>
      </c>
    </row>
    <row r="6119" spans="1:3" ht="15">
      <c r="A6119" s="81" t="s">
        <v>256</v>
      </c>
      <c r="B6119" s="80" t="s">
        <v>1525</v>
      </c>
      <c r="C6119" s="88" t="s">
        <v>641</v>
      </c>
    </row>
    <row r="6120" spans="1:3" ht="15">
      <c r="A6120" s="81" t="s">
        <v>256</v>
      </c>
      <c r="B6120" s="80" t="s">
        <v>1526</v>
      </c>
      <c r="C6120" s="88" t="s">
        <v>641</v>
      </c>
    </row>
    <row r="6121" spans="1:3" ht="15">
      <c r="A6121" s="81" t="s">
        <v>256</v>
      </c>
      <c r="B6121" s="80" t="s">
        <v>1527</v>
      </c>
      <c r="C6121" s="88" t="s">
        <v>641</v>
      </c>
    </row>
    <row r="6122" spans="1:3" ht="15">
      <c r="A6122" s="81" t="s">
        <v>256</v>
      </c>
      <c r="B6122" s="80" t="s">
        <v>1599</v>
      </c>
      <c r="C6122" s="88" t="s">
        <v>641</v>
      </c>
    </row>
    <row r="6123" spans="1:3" ht="15">
      <c r="A6123" s="81" t="s">
        <v>256</v>
      </c>
      <c r="B6123" s="80" t="s">
        <v>1600</v>
      </c>
      <c r="C6123" s="88" t="s">
        <v>641</v>
      </c>
    </row>
    <row r="6124" spans="1:3" ht="15">
      <c r="A6124" s="81" t="s">
        <v>256</v>
      </c>
      <c r="B6124" s="80" t="s">
        <v>1601</v>
      </c>
      <c r="C6124" s="88" t="s">
        <v>641</v>
      </c>
    </row>
    <row r="6125" spans="1:3" ht="15">
      <c r="A6125" s="81" t="s">
        <v>256</v>
      </c>
      <c r="B6125" s="80" t="s">
        <v>1575</v>
      </c>
      <c r="C6125" s="88" t="s">
        <v>641</v>
      </c>
    </row>
    <row r="6126" spans="1:3" ht="15">
      <c r="A6126" s="81" t="s">
        <v>256</v>
      </c>
      <c r="B6126" s="80" t="s">
        <v>1602</v>
      </c>
      <c r="C6126" s="88" t="s">
        <v>641</v>
      </c>
    </row>
    <row r="6127" spans="1:3" ht="15">
      <c r="A6127" s="81" t="s">
        <v>256</v>
      </c>
      <c r="B6127" s="80" t="s">
        <v>1572</v>
      </c>
      <c r="C6127" s="88" t="s">
        <v>641</v>
      </c>
    </row>
    <row r="6128" spans="1:3" ht="15">
      <c r="A6128" s="81" t="s">
        <v>256</v>
      </c>
      <c r="B6128" s="80">
        <v>21</v>
      </c>
      <c r="C6128" s="88" t="s">
        <v>641</v>
      </c>
    </row>
    <row r="6129" spans="1:3" ht="15">
      <c r="A6129" s="81" t="s">
        <v>256</v>
      </c>
      <c r="B6129" s="80" t="s">
        <v>1582</v>
      </c>
      <c r="C6129" s="88" t="s">
        <v>641</v>
      </c>
    </row>
    <row r="6130" spans="1:3" ht="15">
      <c r="A6130" s="81" t="s">
        <v>256</v>
      </c>
      <c r="B6130" s="80" t="s">
        <v>1532</v>
      </c>
      <c r="C6130" s="88" t="s">
        <v>641</v>
      </c>
    </row>
    <row r="6131" spans="1:3" ht="15">
      <c r="A6131" s="81" t="s">
        <v>256</v>
      </c>
      <c r="B6131" s="80" t="s">
        <v>1603</v>
      </c>
      <c r="C6131" s="88" t="s">
        <v>641</v>
      </c>
    </row>
    <row r="6132" spans="1:3" ht="15">
      <c r="A6132" s="81" t="s">
        <v>256</v>
      </c>
      <c r="B6132" s="80" t="s">
        <v>1533</v>
      </c>
      <c r="C6132" s="88" t="s">
        <v>641</v>
      </c>
    </row>
    <row r="6133" spans="1:3" ht="15">
      <c r="A6133" s="81" t="s">
        <v>256</v>
      </c>
      <c r="B6133" s="80" t="s">
        <v>1534</v>
      </c>
      <c r="C6133" s="88" t="s">
        <v>641</v>
      </c>
    </row>
    <row r="6134" spans="1:3" ht="15">
      <c r="A6134" s="81" t="s">
        <v>256</v>
      </c>
      <c r="B6134" s="80" t="s">
        <v>1604</v>
      </c>
      <c r="C6134" s="88" t="s">
        <v>641</v>
      </c>
    </row>
    <row r="6135" spans="1:3" ht="15">
      <c r="A6135" s="81" t="s">
        <v>256</v>
      </c>
      <c r="B6135" s="80" t="s">
        <v>1589</v>
      </c>
      <c r="C6135" s="88" t="s">
        <v>641</v>
      </c>
    </row>
    <row r="6136" spans="1:3" ht="15">
      <c r="A6136" s="81" t="s">
        <v>256</v>
      </c>
      <c r="B6136" s="80" t="s">
        <v>1605</v>
      </c>
      <c r="C6136" s="88" t="s">
        <v>641</v>
      </c>
    </row>
    <row r="6137" spans="1:3" ht="15">
      <c r="A6137" s="81" t="s">
        <v>256</v>
      </c>
      <c r="B6137" s="80" t="s">
        <v>1536</v>
      </c>
      <c r="C6137" s="88" t="s">
        <v>641</v>
      </c>
    </row>
    <row r="6138" spans="1:3" ht="15">
      <c r="A6138" s="81" t="s">
        <v>256</v>
      </c>
      <c r="B6138" s="80" t="s">
        <v>1537</v>
      </c>
      <c r="C6138" s="88" t="s">
        <v>641</v>
      </c>
    </row>
    <row r="6139" spans="1:3" ht="15">
      <c r="A6139" s="81" t="s">
        <v>255</v>
      </c>
      <c r="B6139" s="80" t="s">
        <v>1591</v>
      </c>
      <c r="C6139" s="88" t="s">
        <v>640</v>
      </c>
    </row>
    <row r="6140" spans="1:3" ht="15">
      <c r="A6140" s="81" t="s">
        <v>255</v>
      </c>
      <c r="B6140" s="80" t="s">
        <v>1516</v>
      </c>
      <c r="C6140" s="88" t="s">
        <v>640</v>
      </c>
    </row>
    <row r="6141" spans="1:3" ht="15">
      <c r="A6141" s="81" t="s">
        <v>255</v>
      </c>
      <c r="B6141" s="80" t="s">
        <v>1592</v>
      </c>
      <c r="C6141" s="88" t="s">
        <v>640</v>
      </c>
    </row>
    <row r="6142" spans="1:3" ht="15">
      <c r="A6142" s="81" t="s">
        <v>255</v>
      </c>
      <c r="B6142" s="80" t="s">
        <v>1593</v>
      </c>
      <c r="C6142" s="88" t="s">
        <v>640</v>
      </c>
    </row>
    <row r="6143" spans="1:3" ht="15">
      <c r="A6143" s="81" t="s">
        <v>255</v>
      </c>
      <c r="B6143" s="80" t="s">
        <v>1491</v>
      </c>
      <c r="C6143" s="88" t="s">
        <v>640</v>
      </c>
    </row>
    <row r="6144" spans="1:3" ht="15">
      <c r="A6144" s="81" t="s">
        <v>255</v>
      </c>
      <c r="B6144" s="80" t="s">
        <v>1588</v>
      </c>
      <c r="C6144" s="88" t="s">
        <v>640</v>
      </c>
    </row>
    <row r="6145" spans="1:3" ht="15">
      <c r="A6145" s="81" t="s">
        <v>255</v>
      </c>
      <c r="B6145" s="80" t="s">
        <v>1517</v>
      </c>
      <c r="C6145" s="88" t="s">
        <v>640</v>
      </c>
    </row>
    <row r="6146" spans="1:3" ht="15">
      <c r="A6146" s="81" t="s">
        <v>255</v>
      </c>
      <c r="B6146" s="80" t="s">
        <v>1571</v>
      </c>
      <c r="C6146" s="88" t="s">
        <v>640</v>
      </c>
    </row>
    <row r="6147" spans="1:3" ht="15">
      <c r="A6147" s="81" t="s">
        <v>255</v>
      </c>
      <c r="B6147" s="80" t="s">
        <v>1518</v>
      </c>
      <c r="C6147" s="88" t="s">
        <v>640</v>
      </c>
    </row>
    <row r="6148" spans="1:3" ht="15">
      <c r="A6148" s="81" t="s">
        <v>255</v>
      </c>
      <c r="B6148" s="80" t="s">
        <v>1519</v>
      </c>
      <c r="C6148" s="88" t="s">
        <v>640</v>
      </c>
    </row>
    <row r="6149" spans="1:3" ht="15">
      <c r="A6149" s="81" t="s">
        <v>255</v>
      </c>
      <c r="B6149" s="80" t="s">
        <v>1594</v>
      </c>
      <c r="C6149" s="88" t="s">
        <v>640</v>
      </c>
    </row>
    <row r="6150" spans="1:3" ht="15">
      <c r="A6150" s="81" t="s">
        <v>255</v>
      </c>
      <c r="B6150" s="80" t="s">
        <v>1573</v>
      </c>
      <c r="C6150" s="88" t="s">
        <v>640</v>
      </c>
    </row>
    <row r="6151" spans="1:3" ht="15">
      <c r="A6151" s="81" t="s">
        <v>255</v>
      </c>
      <c r="B6151" s="80" t="s">
        <v>1595</v>
      </c>
      <c r="C6151" s="88" t="s">
        <v>640</v>
      </c>
    </row>
    <row r="6152" spans="1:3" ht="15">
      <c r="A6152" s="81" t="s">
        <v>255</v>
      </c>
      <c r="B6152" s="80" t="s">
        <v>1596</v>
      </c>
      <c r="C6152" s="88" t="s">
        <v>640</v>
      </c>
    </row>
    <row r="6153" spans="1:3" ht="15">
      <c r="A6153" s="81" t="s">
        <v>255</v>
      </c>
      <c r="B6153" s="80" t="s">
        <v>1577</v>
      </c>
      <c r="C6153" s="88" t="s">
        <v>640</v>
      </c>
    </row>
    <row r="6154" spans="1:3" ht="15">
      <c r="A6154" s="81" t="s">
        <v>255</v>
      </c>
      <c r="B6154" s="80" t="s">
        <v>1597</v>
      </c>
      <c r="C6154" s="88" t="s">
        <v>640</v>
      </c>
    </row>
    <row r="6155" spans="1:3" ht="15">
      <c r="A6155" s="81" t="s">
        <v>255</v>
      </c>
      <c r="B6155" s="80" t="s">
        <v>1523</v>
      </c>
      <c r="C6155" s="88" t="s">
        <v>640</v>
      </c>
    </row>
    <row r="6156" spans="1:3" ht="15">
      <c r="A6156" s="81" t="s">
        <v>255</v>
      </c>
      <c r="B6156" s="80" t="s">
        <v>1524</v>
      </c>
      <c r="C6156" s="88" t="s">
        <v>640</v>
      </c>
    </row>
    <row r="6157" spans="1:3" ht="15">
      <c r="A6157" s="81" t="s">
        <v>255</v>
      </c>
      <c r="B6157" s="80" t="s">
        <v>1598</v>
      </c>
      <c r="C6157" s="88" t="s">
        <v>640</v>
      </c>
    </row>
    <row r="6158" spans="1:3" ht="15">
      <c r="A6158" s="81" t="s">
        <v>255</v>
      </c>
      <c r="B6158" s="80" t="s">
        <v>1525</v>
      </c>
      <c r="C6158" s="88" t="s">
        <v>640</v>
      </c>
    </row>
    <row r="6159" spans="1:3" ht="15">
      <c r="A6159" s="81" t="s">
        <v>255</v>
      </c>
      <c r="B6159" s="80" t="s">
        <v>1526</v>
      </c>
      <c r="C6159" s="88" t="s">
        <v>640</v>
      </c>
    </row>
    <row r="6160" spans="1:3" ht="15">
      <c r="A6160" s="81" t="s">
        <v>255</v>
      </c>
      <c r="B6160" s="80" t="s">
        <v>1527</v>
      </c>
      <c r="C6160" s="88" t="s">
        <v>640</v>
      </c>
    </row>
    <row r="6161" spans="1:3" ht="15">
      <c r="A6161" s="81" t="s">
        <v>255</v>
      </c>
      <c r="B6161" s="80" t="s">
        <v>1599</v>
      </c>
      <c r="C6161" s="88" t="s">
        <v>640</v>
      </c>
    </row>
    <row r="6162" spans="1:3" ht="15">
      <c r="A6162" s="81" t="s">
        <v>255</v>
      </c>
      <c r="B6162" s="80" t="s">
        <v>1600</v>
      </c>
      <c r="C6162" s="88" t="s">
        <v>640</v>
      </c>
    </row>
    <row r="6163" spans="1:3" ht="15">
      <c r="A6163" s="81" t="s">
        <v>255</v>
      </c>
      <c r="B6163" s="80" t="s">
        <v>1601</v>
      </c>
      <c r="C6163" s="88" t="s">
        <v>640</v>
      </c>
    </row>
    <row r="6164" spans="1:3" ht="15">
      <c r="A6164" s="81" t="s">
        <v>255</v>
      </c>
      <c r="B6164" s="80" t="s">
        <v>1575</v>
      </c>
      <c r="C6164" s="88" t="s">
        <v>640</v>
      </c>
    </row>
    <row r="6165" spans="1:3" ht="15">
      <c r="A6165" s="81" t="s">
        <v>255</v>
      </c>
      <c r="B6165" s="80" t="s">
        <v>1602</v>
      </c>
      <c r="C6165" s="88" t="s">
        <v>640</v>
      </c>
    </row>
    <row r="6166" spans="1:3" ht="15">
      <c r="A6166" s="81" t="s">
        <v>255</v>
      </c>
      <c r="B6166" s="80" t="s">
        <v>1572</v>
      </c>
      <c r="C6166" s="88" t="s">
        <v>640</v>
      </c>
    </row>
    <row r="6167" spans="1:3" ht="15">
      <c r="A6167" s="81" t="s">
        <v>255</v>
      </c>
      <c r="B6167" s="80">
        <v>21</v>
      </c>
      <c r="C6167" s="88" t="s">
        <v>640</v>
      </c>
    </row>
    <row r="6168" spans="1:3" ht="15">
      <c r="A6168" s="81" t="s">
        <v>255</v>
      </c>
      <c r="B6168" s="80" t="s">
        <v>1582</v>
      </c>
      <c r="C6168" s="88" t="s">
        <v>640</v>
      </c>
    </row>
    <row r="6169" spans="1:3" ht="15">
      <c r="A6169" s="81" t="s">
        <v>255</v>
      </c>
      <c r="B6169" s="80" t="s">
        <v>1532</v>
      </c>
      <c r="C6169" s="88" t="s">
        <v>640</v>
      </c>
    </row>
    <row r="6170" spans="1:3" ht="15">
      <c r="A6170" s="81" t="s">
        <v>255</v>
      </c>
      <c r="B6170" s="80" t="s">
        <v>1603</v>
      </c>
      <c r="C6170" s="88" t="s">
        <v>640</v>
      </c>
    </row>
    <row r="6171" spans="1:3" ht="15">
      <c r="A6171" s="81" t="s">
        <v>255</v>
      </c>
      <c r="B6171" s="80" t="s">
        <v>1533</v>
      </c>
      <c r="C6171" s="88" t="s">
        <v>640</v>
      </c>
    </row>
    <row r="6172" spans="1:3" ht="15">
      <c r="A6172" s="81" t="s">
        <v>255</v>
      </c>
      <c r="B6172" s="80" t="s">
        <v>1534</v>
      </c>
      <c r="C6172" s="88" t="s">
        <v>640</v>
      </c>
    </row>
    <row r="6173" spans="1:3" ht="15">
      <c r="A6173" s="81" t="s">
        <v>255</v>
      </c>
      <c r="B6173" s="80" t="s">
        <v>1604</v>
      </c>
      <c r="C6173" s="88" t="s">
        <v>640</v>
      </c>
    </row>
    <row r="6174" spans="1:3" ht="15">
      <c r="A6174" s="81" t="s">
        <v>255</v>
      </c>
      <c r="B6174" s="80" t="s">
        <v>1589</v>
      </c>
      <c r="C6174" s="88" t="s">
        <v>640</v>
      </c>
    </row>
    <row r="6175" spans="1:3" ht="15">
      <c r="A6175" s="81" t="s">
        <v>255</v>
      </c>
      <c r="B6175" s="80" t="s">
        <v>1605</v>
      </c>
      <c r="C6175" s="88" t="s">
        <v>640</v>
      </c>
    </row>
    <row r="6176" spans="1:3" ht="15">
      <c r="A6176" s="81" t="s">
        <v>255</v>
      </c>
      <c r="B6176" s="80" t="s">
        <v>1536</v>
      </c>
      <c r="C6176" s="88" t="s">
        <v>640</v>
      </c>
    </row>
    <row r="6177" spans="1:3" ht="15">
      <c r="A6177" s="81" t="s">
        <v>255</v>
      </c>
      <c r="B6177" s="80" t="s">
        <v>1537</v>
      </c>
      <c r="C6177" s="88" t="s">
        <v>640</v>
      </c>
    </row>
    <row r="6178" spans="1:3" ht="15">
      <c r="A6178" s="81" t="s">
        <v>254</v>
      </c>
      <c r="B6178" s="80" t="s">
        <v>1591</v>
      </c>
      <c r="C6178" s="88" t="s">
        <v>639</v>
      </c>
    </row>
    <row r="6179" spans="1:3" ht="15">
      <c r="A6179" s="81" t="s">
        <v>254</v>
      </c>
      <c r="B6179" s="80" t="s">
        <v>1516</v>
      </c>
      <c r="C6179" s="88" t="s">
        <v>639</v>
      </c>
    </row>
    <row r="6180" spans="1:3" ht="15">
      <c r="A6180" s="81" t="s">
        <v>254</v>
      </c>
      <c r="B6180" s="80" t="s">
        <v>1592</v>
      </c>
      <c r="C6180" s="88" t="s">
        <v>639</v>
      </c>
    </row>
    <row r="6181" spans="1:3" ht="15">
      <c r="A6181" s="81" t="s">
        <v>254</v>
      </c>
      <c r="B6181" s="80" t="s">
        <v>1593</v>
      </c>
      <c r="C6181" s="88" t="s">
        <v>639</v>
      </c>
    </row>
    <row r="6182" spans="1:3" ht="15">
      <c r="A6182" s="81" t="s">
        <v>254</v>
      </c>
      <c r="B6182" s="80" t="s">
        <v>1491</v>
      </c>
      <c r="C6182" s="88" t="s">
        <v>639</v>
      </c>
    </row>
    <row r="6183" spans="1:3" ht="15">
      <c r="A6183" s="81" t="s">
        <v>254</v>
      </c>
      <c r="B6183" s="80" t="s">
        <v>1588</v>
      </c>
      <c r="C6183" s="88" t="s">
        <v>639</v>
      </c>
    </row>
    <row r="6184" spans="1:3" ht="15">
      <c r="A6184" s="81" t="s">
        <v>254</v>
      </c>
      <c r="B6184" s="80" t="s">
        <v>1517</v>
      </c>
      <c r="C6184" s="88" t="s">
        <v>639</v>
      </c>
    </row>
    <row r="6185" spans="1:3" ht="15">
      <c r="A6185" s="81" t="s">
        <v>254</v>
      </c>
      <c r="B6185" s="80" t="s">
        <v>1571</v>
      </c>
      <c r="C6185" s="88" t="s">
        <v>639</v>
      </c>
    </row>
    <row r="6186" spans="1:3" ht="15">
      <c r="A6186" s="81" t="s">
        <v>254</v>
      </c>
      <c r="B6186" s="80" t="s">
        <v>1518</v>
      </c>
      <c r="C6186" s="88" t="s">
        <v>639</v>
      </c>
    </row>
    <row r="6187" spans="1:3" ht="15">
      <c r="A6187" s="81" t="s">
        <v>254</v>
      </c>
      <c r="B6187" s="80" t="s">
        <v>1519</v>
      </c>
      <c r="C6187" s="88" t="s">
        <v>639</v>
      </c>
    </row>
    <row r="6188" spans="1:3" ht="15">
      <c r="A6188" s="81" t="s">
        <v>254</v>
      </c>
      <c r="B6188" s="80" t="s">
        <v>1594</v>
      </c>
      <c r="C6188" s="88" t="s">
        <v>639</v>
      </c>
    </row>
    <row r="6189" spans="1:3" ht="15">
      <c r="A6189" s="81" t="s">
        <v>254</v>
      </c>
      <c r="B6189" s="80" t="s">
        <v>1573</v>
      </c>
      <c r="C6189" s="88" t="s">
        <v>639</v>
      </c>
    </row>
    <row r="6190" spans="1:3" ht="15">
      <c r="A6190" s="81" t="s">
        <v>254</v>
      </c>
      <c r="B6190" s="80" t="s">
        <v>1595</v>
      </c>
      <c r="C6190" s="88" t="s">
        <v>639</v>
      </c>
    </row>
    <row r="6191" spans="1:3" ht="15">
      <c r="A6191" s="81" t="s">
        <v>254</v>
      </c>
      <c r="B6191" s="80" t="s">
        <v>1596</v>
      </c>
      <c r="C6191" s="88" t="s">
        <v>639</v>
      </c>
    </row>
    <row r="6192" spans="1:3" ht="15">
      <c r="A6192" s="81" t="s">
        <v>254</v>
      </c>
      <c r="B6192" s="80" t="s">
        <v>1577</v>
      </c>
      <c r="C6192" s="88" t="s">
        <v>639</v>
      </c>
    </row>
    <row r="6193" spans="1:3" ht="15">
      <c r="A6193" s="81" t="s">
        <v>254</v>
      </c>
      <c r="B6193" s="80" t="s">
        <v>1597</v>
      </c>
      <c r="C6193" s="88" t="s">
        <v>639</v>
      </c>
    </row>
    <row r="6194" spans="1:3" ht="15">
      <c r="A6194" s="81" t="s">
        <v>254</v>
      </c>
      <c r="B6194" s="80" t="s">
        <v>1523</v>
      </c>
      <c r="C6194" s="88" t="s">
        <v>639</v>
      </c>
    </row>
    <row r="6195" spans="1:3" ht="15">
      <c r="A6195" s="81" t="s">
        <v>254</v>
      </c>
      <c r="B6195" s="80" t="s">
        <v>1524</v>
      </c>
      <c r="C6195" s="88" t="s">
        <v>639</v>
      </c>
    </row>
    <row r="6196" spans="1:3" ht="15">
      <c r="A6196" s="81" t="s">
        <v>254</v>
      </c>
      <c r="B6196" s="80" t="s">
        <v>1598</v>
      </c>
      <c r="C6196" s="88" t="s">
        <v>639</v>
      </c>
    </row>
    <row r="6197" spans="1:3" ht="15">
      <c r="A6197" s="81" t="s">
        <v>254</v>
      </c>
      <c r="B6197" s="80" t="s">
        <v>1525</v>
      </c>
      <c r="C6197" s="88" t="s">
        <v>639</v>
      </c>
    </row>
    <row r="6198" spans="1:3" ht="15">
      <c r="A6198" s="81" t="s">
        <v>254</v>
      </c>
      <c r="B6198" s="80" t="s">
        <v>1526</v>
      </c>
      <c r="C6198" s="88" t="s">
        <v>639</v>
      </c>
    </row>
    <row r="6199" spans="1:3" ht="15">
      <c r="A6199" s="81" t="s">
        <v>254</v>
      </c>
      <c r="B6199" s="80" t="s">
        <v>1527</v>
      </c>
      <c r="C6199" s="88" t="s">
        <v>639</v>
      </c>
    </row>
    <row r="6200" spans="1:3" ht="15">
      <c r="A6200" s="81" t="s">
        <v>254</v>
      </c>
      <c r="B6200" s="80" t="s">
        <v>1599</v>
      </c>
      <c r="C6200" s="88" t="s">
        <v>639</v>
      </c>
    </row>
    <row r="6201" spans="1:3" ht="15">
      <c r="A6201" s="81" t="s">
        <v>254</v>
      </c>
      <c r="B6201" s="80" t="s">
        <v>1600</v>
      </c>
      <c r="C6201" s="88" t="s">
        <v>639</v>
      </c>
    </row>
    <row r="6202" spans="1:3" ht="15">
      <c r="A6202" s="81" t="s">
        <v>254</v>
      </c>
      <c r="B6202" s="80" t="s">
        <v>1601</v>
      </c>
      <c r="C6202" s="88" t="s">
        <v>639</v>
      </c>
    </row>
    <row r="6203" spans="1:3" ht="15">
      <c r="A6203" s="81" t="s">
        <v>254</v>
      </c>
      <c r="B6203" s="80" t="s">
        <v>1575</v>
      </c>
      <c r="C6203" s="88" t="s">
        <v>639</v>
      </c>
    </row>
    <row r="6204" spans="1:3" ht="15">
      <c r="A6204" s="81" t="s">
        <v>254</v>
      </c>
      <c r="B6204" s="80" t="s">
        <v>1602</v>
      </c>
      <c r="C6204" s="88" t="s">
        <v>639</v>
      </c>
    </row>
    <row r="6205" spans="1:3" ht="15">
      <c r="A6205" s="81" t="s">
        <v>254</v>
      </c>
      <c r="B6205" s="80" t="s">
        <v>1572</v>
      </c>
      <c r="C6205" s="88" t="s">
        <v>639</v>
      </c>
    </row>
    <row r="6206" spans="1:3" ht="15">
      <c r="A6206" s="81" t="s">
        <v>254</v>
      </c>
      <c r="B6206" s="80">
        <v>21</v>
      </c>
      <c r="C6206" s="88" t="s">
        <v>639</v>
      </c>
    </row>
    <row r="6207" spans="1:3" ht="15">
      <c r="A6207" s="81" t="s">
        <v>254</v>
      </c>
      <c r="B6207" s="80" t="s">
        <v>1582</v>
      </c>
      <c r="C6207" s="88" t="s">
        <v>639</v>
      </c>
    </row>
    <row r="6208" spans="1:3" ht="15">
      <c r="A6208" s="81" t="s">
        <v>254</v>
      </c>
      <c r="B6208" s="80" t="s">
        <v>1532</v>
      </c>
      <c r="C6208" s="88" t="s">
        <v>639</v>
      </c>
    </row>
    <row r="6209" spans="1:3" ht="15">
      <c r="A6209" s="81" t="s">
        <v>254</v>
      </c>
      <c r="B6209" s="80" t="s">
        <v>1603</v>
      </c>
      <c r="C6209" s="88" t="s">
        <v>639</v>
      </c>
    </row>
    <row r="6210" spans="1:3" ht="15">
      <c r="A6210" s="81" t="s">
        <v>254</v>
      </c>
      <c r="B6210" s="80" t="s">
        <v>1533</v>
      </c>
      <c r="C6210" s="88" t="s">
        <v>639</v>
      </c>
    </row>
    <row r="6211" spans="1:3" ht="15">
      <c r="A6211" s="81" t="s">
        <v>254</v>
      </c>
      <c r="B6211" s="80" t="s">
        <v>1534</v>
      </c>
      <c r="C6211" s="88" t="s">
        <v>639</v>
      </c>
    </row>
    <row r="6212" spans="1:3" ht="15">
      <c r="A6212" s="81" t="s">
        <v>254</v>
      </c>
      <c r="B6212" s="80" t="s">
        <v>1604</v>
      </c>
      <c r="C6212" s="88" t="s">
        <v>639</v>
      </c>
    </row>
    <row r="6213" spans="1:3" ht="15">
      <c r="A6213" s="81" t="s">
        <v>254</v>
      </c>
      <c r="B6213" s="80" t="s">
        <v>1589</v>
      </c>
      <c r="C6213" s="88" t="s">
        <v>639</v>
      </c>
    </row>
    <row r="6214" spans="1:3" ht="15">
      <c r="A6214" s="81" t="s">
        <v>254</v>
      </c>
      <c r="B6214" s="80" t="s">
        <v>1605</v>
      </c>
      <c r="C6214" s="88" t="s">
        <v>639</v>
      </c>
    </row>
    <row r="6215" spans="1:3" ht="15">
      <c r="A6215" s="81" t="s">
        <v>254</v>
      </c>
      <c r="B6215" s="80" t="s">
        <v>1536</v>
      </c>
      <c r="C6215" s="88" t="s">
        <v>639</v>
      </c>
    </row>
    <row r="6216" spans="1:3" ht="15">
      <c r="A6216" s="81" t="s">
        <v>254</v>
      </c>
      <c r="B6216" s="80" t="s">
        <v>1537</v>
      </c>
      <c r="C6216" s="88" t="s">
        <v>639</v>
      </c>
    </row>
    <row r="6217" spans="1:3" ht="15">
      <c r="A6217" s="81" t="s">
        <v>253</v>
      </c>
      <c r="B6217" s="80" t="s">
        <v>1591</v>
      </c>
      <c r="C6217" s="88" t="s">
        <v>638</v>
      </c>
    </row>
    <row r="6218" spans="1:3" ht="15">
      <c r="A6218" s="81" t="s">
        <v>253</v>
      </c>
      <c r="B6218" s="80" t="s">
        <v>1516</v>
      </c>
      <c r="C6218" s="88" t="s">
        <v>638</v>
      </c>
    </row>
    <row r="6219" spans="1:3" ht="15">
      <c r="A6219" s="81" t="s">
        <v>253</v>
      </c>
      <c r="B6219" s="80" t="s">
        <v>1592</v>
      </c>
      <c r="C6219" s="88" t="s">
        <v>638</v>
      </c>
    </row>
    <row r="6220" spans="1:3" ht="15">
      <c r="A6220" s="81" t="s">
        <v>253</v>
      </c>
      <c r="B6220" s="80" t="s">
        <v>1593</v>
      </c>
      <c r="C6220" s="88" t="s">
        <v>638</v>
      </c>
    </row>
    <row r="6221" spans="1:3" ht="15">
      <c r="A6221" s="81" t="s">
        <v>253</v>
      </c>
      <c r="B6221" s="80" t="s">
        <v>1491</v>
      </c>
      <c r="C6221" s="88" t="s">
        <v>638</v>
      </c>
    </row>
    <row r="6222" spans="1:3" ht="15">
      <c r="A6222" s="81" t="s">
        <v>253</v>
      </c>
      <c r="B6222" s="80" t="s">
        <v>1588</v>
      </c>
      <c r="C6222" s="88" t="s">
        <v>638</v>
      </c>
    </row>
    <row r="6223" spans="1:3" ht="15">
      <c r="A6223" s="81" t="s">
        <v>253</v>
      </c>
      <c r="B6223" s="80" t="s">
        <v>1517</v>
      </c>
      <c r="C6223" s="88" t="s">
        <v>638</v>
      </c>
    </row>
    <row r="6224" spans="1:3" ht="15">
      <c r="A6224" s="81" t="s">
        <v>253</v>
      </c>
      <c r="B6224" s="80" t="s">
        <v>1571</v>
      </c>
      <c r="C6224" s="88" t="s">
        <v>638</v>
      </c>
    </row>
    <row r="6225" spans="1:3" ht="15">
      <c r="A6225" s="81" t="s">
        <v>253</v>
      </c>
      <c r="B6225" s="80" t="s">
        <v>1518</v>
      </c>
      <c r="C6225" s="88" t="s">
        <v>638</v>
      </c>
    </row>
    <row r="6226" spans="1:3" ht="15">
      <c r="A6226" s="81" t="s">
        <v>253</v>
      </c>
      <c r="B6226" s="80" t="s">
        <v>1519</v>
      </c>
      <c r="C6226" s="88" t="s">
        <v>638</v>
      </c>
    </row>
    <row r="6227" spans="1:3" ht="15">
      <c r="A6227" s="81" t="s">
        <v>253</v>
      </c>
      <c r="B6227" s="80" t="s">
        <v>1594</v>
      </c>
      <c r="C6227" s="88" t="s">
        <v>638</v>
      </c>
    </row>
    <row r="6228" spans="1:3" ht="15">
      <c r="A6228" s="81" t="s">
        <v>253</v>
      </c>
      <c r="B6228" s="80" t="s">
        <v>1573</v>
      </c>
      <c r="C6228" s="88" t="s">
        <v>638</v>
      </c>
    </row>
    <row r="6229" spans="1:3" ht="15">
      <c r="A6229" s="81" t="s">
        <v>253</v>
      </c>
      <c r="B6229" s="80" t="s">
        <v>1595</v>
      </c>
      <c r="C6229" s="88" t="s">
        <v>638</v>
      </c>
    </row>
    <row r="6230" spans="1:3" ht="15">
      <c r="A6230" s="81" t="s">
        <v>253</v>
      </c>
      <c r="B6230" s="80" t="s">
        <v>1596</v>
      </c>
      <c r="C6230" s="88" t="s">
        <v>638</v>
      </c>
    </row>
    <row r="6231" spans="1:3" ht="15">
      <c r="A6231" s="81" t="s">
        <v>253</v>
      </c>
      <c r="B6231" s="80" t="s">
        <v>1577</v>
      </c>
      <c r="C6231" s="88" t="s">
        <v>638</v>
      </c>
    </row>
    <row r="6232" spans="1:3" ht="15">
      <c r="A6232" s="81" t="s">
        <v>253</v>
      </c>
      <c r="B6232" s="80" t="s">
        <v>1597</v>
      </c>
      <c r="C6232" s="88" t="s">
        <v>638</v>
      </c>
    </row>
    <row r="6233" spans="1:3" ht="15">
      <c r="A6233" s="81" t="s">
        <v>253</v>
      </c>
      <c r="B6233" s="80" t="s">
        <v>1523</v>
      </c>
      <c r="C6233" s="88" t="s">
        <v>638</v>
      </c>
    </row>
    <row r="6234" spans="1:3" ht="15">
      <c r="A6234" s="81" t="s">
        <v>253</v>
      </c>
      <c r="B6234" s="80" t="s">
        <v>1524</v>
      </c>
      <c r="C6234" s="88" t="s">
        <v>638</v>
      </c>
    </row>
    <row r="6235" spans="1:3" ht="15">
      <c r="A6235" s="81" t="s">
        <v>253</v>
      </c>
      <c r="B6235" s="80" t="s">
        <v>1598</v>
      </c>
      <c r="C6235" s="88" t="s">
        <v>638</v>
      </c>
    </row>
    <row r="6236" spans="1:3" ht="15">
      <c r="A6236" s="81" t="s">
        <v>253</v>
      </c>
      <c r="B6236" s="80" t="s">
        <v>1525</v>
      </c>
      <c r="C6236" s="88" t="s">
        <v>638</v>
      </c>
    </row>
    <row r="6237" spans="1:3" ht="15">
      <c r="A6237" s="81" t="s">
        <v>253</v>
      </c>
      <c r="B6237" s="80" t="s">
        <v>1526</v>
      </c>
      <c r="C6237" s="88" t="s">
        <v>638</v>
      </c>
    </row>
    <row r="6238" spans="1:3" ht="15">
      <c r="A6238" s="81" t="s">
        <v>253</v>
      </c>
      <c r="B6238" s="80" t="s">
        <v>1527</v>
      </c>
      <c r="C6238" s="88" t="s">
        <v>638</v>
      </c>
    </row>
    <row r="6239" spans="1:3" ht="15">
      <c r="A6239" s="81" t="s">
        <v>253</v>
      </c>
      <c r="B6239" s="80" t="s">
        <v>1599</v>
      </c>
      <c r="C6239" s="88" t="s">
        <v>638</v>
      </c>
    </row>
    <row r="6240" spans="1:3" ht="15">
      <c r="A6240" s="81" t="s">
        <v>253</v>
      </c>
      <c r="B6240" s="80" t="s">
        <v>1600</v>
      </c>
      <c r="C6240" s="88" t="s">
        <v>638</v>
      </c>
    </row>
    <row r="6241" spans="1:3" ht="15">
      <c r="A6241" s="81" t="s">
        <v>253</v>
      </c>
      <c r="B6241" s="80" t="s">
        <v>1601</v>
      </c>
      <c r="C6241" s="88" t="s">
        <v>638</v>
      </c>
    </row>
    <row r="6242" spans="1:3" ht="15">
      <c r="A6242" s="81" t="s">
        <v>253</v>
      </c>
      <c r="B6242" s="80" t="s">
        <v>1575</v>
      </c>
      <c r="C6242" s="88" t="s">
        <v>638</v>
      </c>
    </row>
    <row r="6243" spans="1:3" ht="15">
      <c r="A6243" s="81" t="s">
        <v>253</v>
      </c>
      <c r="B6243" s="80" t="s">
        <v>1602</v>
      </c>
      <c r="C6243" s="88" t="s">
        <v>638</v>
      </c>
    </row>
    <row r="6244" spans="1:3" ht="15">
      <c r="A6244" s="81" t="s">
        <v>253</v>
      </c>
      <c r="B6244" s="80" t="s">
        <v>1572</v>
      </c>
      <c r="C6244" s="88" t="s">
        <v>638</v>
      </c>
    </row>
    <row r="6245" spans="1:3" ht="15">
      <c r="A6245" s="81" t="s">
        <v>253</v>
      </c>
      <c r="B6245" s="80">
        <v>21</v>
      </c>
      <c r="C6245" s="88" t="s">
        <v>638</v>
      </c>
    </row>
    <row r="6246" spans="1:3" ht="15">
      <c r="A6246" s="81" t="s">
        <v>253</v>
      </c>
      <c r="B6246" s="80" t="s">
        <v>1582</v>
      </c>
      <c r="C6246" s="88" t="s">
        <v>638</v>
      </c>
    </row>
    <row r="6247" spans="1:3" ht="15">
      <c r="A6247" s="81" t="s">
        <v>253</v>
      </c>
      <c r="B6247" s="80" t="s">
        <v>1532</v>
      </c>
      <c r="C6247" s="88" t="s">
        <v>638</v>
      </c>
    </row>
    <row r="6248" spans="1:3" ht="15">
      <c r="A6248" s="81" t="s">
        <v>253</v>
      </c>
      <c r="B6248" s="80" t="s">
        <v>1603</v>
      </c>
      <c r="C6248" s="88" t="s">
        <v>638</v>
      </c>
    </row>
    <row r="6249" spans="1:3" ht="15">
      <c r="A6249" s="81" t="s">
        <v>253</v>
      </c>
      <c r="B6249" s="80" t="s">
        <v>1533</v>
      </c>
      <c r="C6249" s="88" t="s">
        <v>638</v>
      </c>
    </row>
    <row r="6250" spans="1:3" ht="15">
      <c r="A6250" s="81" t="s">
        <v>253</v>
      </c>
      <c r="B6250" s="80" t="s">
        <v>1534</v>
      </c>
      <c r="C6250" s="88" t="s">
        <v>638</v>
      </c>
    </row>
    <row r="6251" spans="1:3" ht="15">
      <c r="A6251" s="81" t="s">
        <v>253</v>
      </c>
      <c r="B6251" s="80" t="s">
        <v>1604</v>
      </c>
      <c r="C6251" s="88" t="s">
        <v>638</v>
      </c>
    </row>
    <row r="6252" spans="1:3" ht="15">
      <c r="A6252" s="81" t="s">
        <v>253</v>
      </c>
      <c r="B6252" s="80" t="s">
        <v>1589</v>
      </c>
      <c r="C6252" s="88" t="s">
        <v>638</v>
      </c>
    </row>
    <row r="6253" spans="1:3" ht="15">
      <c r="A6253" s="81" t="s">
        <v>253</v>
      </c>
      <c r="B6253" s="80" t="s">
        <v>1605</v>
      </c>
      <c r="C6253" s="88" t="s">
        <v>638</v>
      </c>
    </row>
    <row r="6254" spans="1:3" ht="15">
      <c r="A6254" s="81" t="s">
        <v>253</v>
      </c>
      <c r="B6254" s="80" t="s">
        <v>1536</v>
      </c>
      <c r="C6254" s="88" t="s">
        <v>638</v>
      </c>
    </row>
    <row r="6255" spans="1:3" ht="15">
      <c r="A6255" s="81" t="s">
        <v>253</v>
      </c>
      <c r="B6255" s="80" t="s">
        <v>1537</v>
      </c>
      <c r="C6255" s="88" t="s">
        <v>638</v>
      </c>
    </row>
    <row r="6256" spans="1:3" ht="15">
      <c r="A6256" s="81" t="s">
        <v>252</v>
      </c>
      <c r="B6256" s="80" t="s">
        <v>1591</v>
      </c>
      <c r="C6256" s="88" t="s">
        <v>637</v>
      </c>
    </row>
    <row r="6257" spans="1:3" ht="15">
      <c r="A6257" s="81" t="s">
        <v>252</v>
      </c>
      <c r="B6257" s="80" t="s">
        <v>1516</v>
      </c>
      <c r="C6257" s="88" t="s">
        <v>637</v>
      </c>
    </row>
    <row r="6258" spans="1:3" ht="15">
      <c r="A6258" s="81" t="s">
        <v>252</v>
      </c>
      <c r="B6258" s="80" t="s">
        <v>1592</v>
      </c>
      <c r="C6258" s="88" t="s">
        <v>637</v>
      </c>
    </row>
    <row r="6259" spans="1:3" ht="15">
      <c r="A6259" s="81" t="s">
        <v>252</v>
      </c>
      <c r="B6259" s="80" t="s">
        <v>1593</v>
      </c>
      <c r="C6259" s="88" t="s">
        <v>637</v>
      </c>
    </row>
    <row r="6260" spans="1:3" ht="15">
      <c r="A6260" s="81" t="s">
        <v>252</v>
      </c>
      <c r="B6260" s="80" t="s">
        <v>1491</v>
      </c>
      <c r="C6260" s="88" t="s">
        <v>637</v>
      </c>
    </row>
    <row r="6261" spans="1:3" ht="15">
      <c r="A6261" s="81" t="s">
        <v>252</v>
      </c>
      <c r="B6261" s="80" t="s">
        <v>1588</v>
      </c>
      <c r="C6261" s="88" t="s">
        <v>637</v>
      </c>
    </row>
    <row r="6262" spans="1:3" ht="15">
      <c r="A6262" s="81" t="s">
        <v>252</v>
      </c>
      <c r="B6262" s="80" t="s">
        <v>1517</v>
      </c>
      <c r="C6262" s="88" t="s">
        <v>637</v>
      </c>
    </row>
    <row r="6263" spans="1:3" ht="15">
      <c r="A6263" s="81" t="s">
        <v>252</v>
      </c>
      <c r="B6263" s="80" t="s">
        <v>1571</v>
      </c>
      <c r="C6263" s="88" t="s">
        <v>637</v>
      </c>
    </row>
    <row r="6264" spans="1:3" ht="15">
      <c r="A6264" s="81" t="s">
        <v>252</v>
      </c>
      <c r="B6264" s="80" t="s">
        <v>1518</v>
      </c>
      <c r="C6264" s="88" t="s">
        <v>637</v>
      </c>
    </row>
    <row r="6265" spans="1:3" ht="15">
      <c r="A6265" s="81" t="s">
        <v>252</v>
      </c>
      <c r="B6265" s="80" t="s">
        <v>1519</v>
      </c>
      <c r="C6265" s="88" t="s">
        <v>637</v>
      </c>
    </row>
    <row r="6266" spans="1:3" ht="15">
      <c r="A6266" s="81" t="s">
        <v>252</v>
      </c>
      <c r="B6266" s="80" t="s">
        <v>1594</v>
      </c>
      <c r="C6266" s="88" t="s">
        <v>637</v>
      </c>
    </row>
    <row r="6267" spans="1:3" ht="15">
      <c r="A6267" s="81" t="s">
        <v>252</v>
      </c>
      <c r="B6267" s="80" t="s">
        <v>1573</v>
      </c>
      <c r="C6267" s="88" t="s">
        <v>637</v>
      </c>
    </row>
    <row r="6268" spans="1:3" ht="15">
      <c r="A6268" s="81" t="s">
        <v>252</v>
      </c>
      <c r="B6268" s="80" t="s">
        <v>1595</v>
      </c>
      <c r="C6268" s="88" t="s">
        <v>637</v>
      </c>
    </row>
    <row r="6269" spans="1:3" ht="15">
      <c r="A6269" s="81" t="s">
        <v>252</v>
      </c>
      <c r="B6269" s="80" t="s">
        <v>1596</v>
      </c>
      <c r="C6269" s="88" t="s">
        <v>637</v>
      </c>
    </row>
    <row r="6270" spans="1:3" ht="15">
      <c r="A6270" s="81" t="s">
        <v>252</v>
      </c>
      <c r="B6270" s="80" t="s">
        <v>1577</v>
      </c>
      <c r="C6270" s="88" t="s">
        <v>637</v>
      </c>
    </row>
    <row r="6271" spans="1:3" ht="15">
      <c r="A6271" s="81" t="s">
        <v>252</v>
      </c>
      <c r="B6271" s="80" t="s">
        <v>1597</v>
      </c>
      <c r="C6271" s="88" t="s">
        <v>637</v>
      </c>
    </row>
    <row r="6272" spans="1:3" ht="15">
      <c r="A6272" s="81" t="s">
        <v>252</v>
      </c>
      <c r="B6272" s="80" t="s">
        <v>1523</v>
      </c>
      <c r="C6272" s="88" t="s">
        <v>637</v>
      </c>
    </row>
    <row r="6273" spans="1:3" ht="15">
      <c r="A6273" s="81" t="s">
        <v>252</v>
      </c>
      <c r="B6273" s="80" t="s">
        <v>1524</v>
      </c>
      <c r="C6273" s="88" t="s">
        <v>637</v>
      </c>
    </row>
    <row r="6274" spans="1:3" ht="15">
      <c r="A6274" s="81" t="s">
        <v>252</v>
      </c>
      <c r="B6274" s="80" t="s">
        <v>1598</v>
      </c>
      <c r="C6274" s="88" t="s">
        <v>637</v>
      </c>
    </row>
    <row r="6275" spans="1:3" ht="15">
      <c r="A6275" s="81" t="s">
        <v>252</v>
      </c>
      <c r="B6275" s="80" t="s">
        <v>1525</v>
      </c>
      <c r="C6275" s="88" t="s">
        <v>637</v>
      </c>
    </row>
    <row r="6276" spans="1:3" ht="15">
      <c r="A6276" s="81" t="s">
        <v>252</v>
      </c>
      <c r="B6276" s="80" t="s">
        <v>1526</v>
      </c>
      <c r="C6276" s="88" t="s">
        <v>637</v>
      </c>
    </row>
    <row r="6277" spans="1:3" ht="15">
      <c r="A6277" s="81" t="s">
        <v>252</v>
      </c>
      <c r="B6277" s="80" t="s">
        <v>1527</v>
      </c>
      <c r="C6277" s="88" t="s">
        <v>637</v>
      </c>
    </row>
    <row r="6278" spans="1:3" ht="15">
      <c r="A6278" s="81" t="s">
        <v>252</v>
      </c>
      <c r="B6278" s="80" t="s">
        <v>1599</v>
      </c>
      <c r="C6278" s="88" t="s">
        <v>637</v>
      </c>
    </row>
    <row r="6279" spans="1:3" ht="15">
      <c r="A6279" s="81" t="s">
        <v>252</v>
      </c>
      <c r="B6279" s="80" t="s">
        <v>1600</v>
      </c>
      <c r="C6279" s="88" t="s">
        <v>637</v>
      </c>
    </row>
    <row r="6280" spans="1:3" ht="15">
      <c r="A6280" s="81" t="s">
        <v>252</v>
      </c>
      <c r="B6280" s="80" t="s">
        <v>1601</v>
      </c>
      <c r="C6280" s="88" t="s">
        <v>637</v>
      </c>
    </row>
    <row r="6281" spans="1:3" ht="15">
      <c r="A6281" s="81" t="s">
        <v>252</v>
      </c>
      <c r="B6281" s="80" t="s">
        <v>1575</v>
      </c>
      <c r="C6281" s="88" t="s">
        <v>637</v>
      </c>
    </row>
    <row r="6282" spans="1:3" ht="15">
      <c r="A6282" s="81" t="s">
        <v>252</v>
      </c>
      <c r="B6282" s="80" t="s">
        <v>1602</v>
      </c>
      <c r="C6282" s="88" t="s">
        <v>637</v>
      </c>
    </row>
    <row r="6283" spans="1:3" ht="15">
      <c r="A6283" s="81" t="s">
        <v>252</v>
      </c>
      <c r="B6283" s="80" t="s">
        <v>1572</v>
      </c>
      <c r="C6283" s="88" t="s">
        <v>637</v>
      </c>
    </row>
    <row r="6284" spans="1:3" ht="15">
      <c r="A6284" s="81" t="s">
        <v>252</v>
      </c>
      <c r="B6284" s="80">
        <v>21</v>
      </c>
      <c r="C6284" s="88" t="s">
        <v>637</v>
      </c>
    </row>
    <row r="6285" spans="1:3" ht="15">
      <c r="A6285" s="81" t="s">
        <v>252</v>
      </c>
      <c r="B6285" s="80" t="s">
        <v>1582</v>
      </c>
      <c r="C6285" s="88" t="s">
        <v>637</v>
      </c>
    </row>
    <row r="6286" spans="1:3" ht="15">
      <c r="A6286" s="81" t="s">
        <v>252</v>
      </c>
      <c r="B6286" s="80" t="s">
        <v>1532</v>
      </c>
      <c r="C6286" s="88" t="s">
        <v>637</v>
      </c>
    </row>
    <row r="6287" spans="1:3" ht="15">
      <c r="A6287" s="81" t="s">
        <v>252</v>
      </c>
      <c r="B6287" s="80" t="s">
        <v>1603</v>
      </c>
      <c r="C6287" s="88" t="s">
        <v>637</v>
      </c>
    </row>
    <row r="6288" spans="1:3" ht="15">
      <c r="A6288" s="81" t="s">
        <v>252</v>
      </c>
      <c r="B6288" s="80" t="s">
        <v>1533</v>
      </c>
      <c r="C6288" s="88" t="s">
        <v>637</v>
      </c>
    </row>
    <row r="6289" spans="1:3" ht="15">
      <c r="A6289" s="81" t="s">
        <v>252</v>
      </c>
      <c r="B6289" s="80" t="s">
        <v>1534</v>
      </c>
      <c r="C6289" s="88" t="s">
        <v>637</v>
      </c>
    </row>
    <row r="6290" spans="1:3" ht="15">
      <c r="A6290" s="81" t="s">
        <v>252</v>
      </c>
      <c r="B6290" s="80" t="s">
        <v>1604</v>
      </c>
      <c r="C6290" s="88" t="s">
        <v>637</v>
      </c>
    </row>
    <row r="6291" spans="1:3" ht="15">
      <c r="A6291" s="81" t="s">
        <v>252</v>
      </c>
      <c r="B6291" s="80" t="s">
        <v>1589</v>
      </c>
      <c r="C6291" s="88" t="s">
        <v>637</v>
      </c>
    </row>
    <row r="6292" spans="1:3" ht="15">
      <c r="A6292" s="81" t="s">
        <v>252</v>
      </c>
      <c r="B6292" s="80" t="s">
        <v>1605</v>
      </c>
      <c r="C6292" s="88" t="s">
        <v>637</v>
      </c>
    </row>
    <row r="6293" spans="1:3" ht="15">
      <c r="A6293" s="81" t="s">
        <v>252</v>
      </c>
      <c r="B6293" s="80" t="s">
        <v>1536</v>
      </c>
      <c r="C6293" s="88" t="s">
        <v>637</v>
      </c>
    </row>
    <row r="6294" spans="1:3" ht="15">
      <c r="A6294" s="81" t="s">
        <v>252</v>
      </c>
      <c r="B6294" s="80" t="s">
        <v>1537</v>
      </c>
      <c r="C6294" s="88" t="s">
        <v>637</v>
      </c>
    </row>
    <row r="6295" spans="1:3" ht="15">
      <c r="A6295" s="81" t="s">
        <v>251</v>
      </c>
      <c r="B6295" s="80" t="s">
        <v>1591</v>
      </c>
      <c r="C6295" s="88" t="s">
        <v>636</v>
      </c>
    </row>
    <row r="6296" spans="1:3" ht="15">
      <c r="A6296" s="81" t="s">
        <v>251</v>
      </c>
      <c r="B6296" s="80" t="s">
        <v>1516</v>
      </c>
      <c r="C6296" s="88" t="s">
        <v>636</v>
      </c>
    </row>
    <row r="6297" spans="1:3" ht="15">
      <c r="A6297" s="81" t="s">
        <v>251</v>
      </c>
      <c r="B6297" s="80" t="s">
        <v>1592</v>
      </c>
      <c r="C6297" s="88" t="s">
        <v>636</v>
      </c>
    </row>
    <row r="6298" spans="1:3" ht="15">
      <c r="A6298" s="81" t="s">
        <v>251</v>
      </c>
      <c r="B6298" s="80" t="s">
        <v>1593</v>
      </c>
      <c r="C6298" s="88" t="s">
        <v>636</v>
      </c>
    </row>
    <row r="6299" spans="1:3" ht="15">
      <c r="A6299" s="81" t="s">
        <v>251</v>
      </c>
      <c r="B6299" s="80" t="s">
        <v>1491</v>
      </c>
      <c r="C6299" s="88" t="s">
        <v>636</v>
      </c>
    </row>
    <row r="6300" spans="1:3" ht="15">
      <c r="A6300" s="81" t="s">
        <v>251</v>
      </c>
      <c r="B6300" s="80" t="s">
        <v>1588</v>
      </c>
      <c r="C6300" s="88" t="s">
        <v>636</v>
      </c>
    </row>
    <row r="6301" spans="1:3" ht="15">
      <c r="A6301" s="81" t="s">
        <v>251</v>
      </c>
      <c r="B6301" s="80" t="s">
        <v>1517</v>
      </c>
      <c r="C6301" s="88" t="s">
        <v>636</v>
      </c>
    </row>
    <row r="6302" spans="1:3" ht="15">
      <c r="A6302" s="81" t="s">
        <v>251</v>
      </c>
      <c r="B6302" s="80" t="s">
        <v>1571</v>
      </c>
      <c r="C6302" s="88" t="s">
        <v>636</v>
      </c>
    </row>
    <row r="6303" spans="1:3" ht="15">
      <c r="A6303" s="81" t="s">
        <v>251</v>
      </c>
      <c r="B6303" s="80" t="s">
        <v>1518</v>
      </c>
      <c r="C6303" s="88" t="s">
        <v>636</v>
      </c>
    </row>
    <row r="6304" spans="1:3" ht="15">
      <c r="A6304" s="81" t="s">
        <v>251</v>
      </c>
      <c r="B6304" s="80" t="s">
        <v>1519</v>
      </c>
      <c r="C6304" s="88" t="s">
        <v>636</v>
      </c>
    </row>
    <row r="6305" spans="1:3" ht="15">
      <c r="A6305" s="81" t="s">
        <v>251</v>
      </c>
      <c r="B6305" s="80" t="s">
        <v>1594</v>
      </c>
      <c r="C6305" s="88" t="s">
        <v>636</v>
      </c>
    </row>
    <row r="6306" spans="1:3" ht="15">
      <c r="A6306" s="81" t="s">
        <v>251</v>
      </c>
      <c r="B6306" s="80" t="s">
        <v>1573</v>
      </c>
      <c r="C6306" s="88" t="s">
        <v>636</v>
      </c>
    </row>
    <row r="6307" spans="1:3" ht="15">
      <c r="A6307" s="81" t="s">
        <v>251</v>
      </c>
      <c r="B6307" s="80" t="s">
        <v>1595</v>
      </c>
      <c r="C6307" s="88" t="s">
        <v>636</v>
      </c>
    </row>
    <row r="6308" spans="1:3" ht="15">
      <c r="A6308" s="81" t="s">
        <v>251</v>
      </c>
      <c r="B6308" s="80" t="s">
        <v>1596</v>
      </c>
      <c r="C6308" s="88" t="s">
        <v>636</v>
      </c>
    </row>
    <row r="6309" spans="1:3" ht="15">
      <c r="A6309" s="81" t="s">
        <v>251</v>
      </c>
      <c r="B6309" s="80" t="s">
        <v>1577</v>
      </c>
      <c r="C6309" s="88" t="s">
        <v>636</v>
      </c>
    </row>
    <row r="6310" spans="1:3" ht="15">
      <c r="A6310" s="81" t="s">
        <v>251</v>
      </c>
      <c r="B6310" s="80" t="s">
        <v>1597</v>
      </c>
      <c r="C6310" s="88" t="s">
        <v>636</v>
      </c>
    </row>
    <row r="6311" spans="1:3" ht="15">
      <c r="A6311" s="81" t="s">
        <v>251</v>
      </c>
      <c r="B6311" s="80" t="s">
        <v>1523</v>
      </c>
      <c r="C6311" s="88" t="s">
        <v>636</v>
      </c>
    </row>
    <row r="6312" spans="1:3" ht="15">
      <c r="A6312" s="81" t="s">
        <v>251</v>
      </c>
      <c r="B6312" s="80" t="s">
        <v>1524</v>
      </c>
      <c r="C6312" s="88" t="s">
        <v>636</v>
      </c>
    </row>
    <row r="6313" spans="1:3" ht="15">
      <c r="A6313" s="81" t="s">
        <v>251</v>
      </c>
      <c r="B6313" s="80" t="s">
        <v>1598</v>
      </c>
      <c r="C6313" s="88" t="s">
        <v>636</v>
      </c>
    </row>
    <row r="6314" spans="1:3" ht="15">
      <c r="A6314" s="81" t="s">
        <v>251</v>
      </c>
      <c r="B6314" s="80" t="s">
        <v>1525</v>
      </c>
      <c r="C6314" s="88" t="s">
        <v>636</v>
      </c>
    </row>
    <row r="6315" spans="1:3" ht="15">
      <c r="A6315" s="81" t="s">
        <v>251</v>
      </c>
      <c r="B6315" s="80" t="s">
        <v>1526</v>
      </c>
      <c r="C6315" s="88" t="s">
        <v>636</v>
      </c>
    </row>
    <row r="6316" spans="1:3" ht="15">
      <c r="A6316" s="81" t="s">
        <v>251</v>
      </c>
      <c r="B6316" s="80" t="s">
        <v>1527</v>
      </c>
      <c r="C6316" s="88" t="s">
        <v>636</v>
      </c>
    </row>
    <row r="6317" spans="1:3" ht="15">
      <c r="A6317" s="81" t="s">
        <v>251</v>
      </c>
      <c r="B6317" s="80" t="s">
        <v>1599</v>
      </c>
      <c r="C6317" s="88" t="s">
        <v>636</v>
      </c>
    </row>
    <row r="6318" spans="1:3" ht="15">
      <c r="A6318" s="81" t="s">
        <v>251</v>
      </c>
      <c r="B6318" s="80" t="s">
        <v>1600</v>
      </c>
      <c r="C6318" s="88" t="s">
        <v>636</v>
      </c>
    </row>
    <row r="6319" spans="1:3" ht="15">
      <c r="A6319" s="81" t="s">
        <v>251</v>
      </c>
      <c r="B6319" s="80" t="s">
        <v>1601</v>
      </c>
      <c r="C6319" s="88" t="s">
        <v>636</v>
      </c>
    </row>
    <row r="6320" spans="1:3" ht="15">
      <c r="A6320" s="81" t="s">
        <v>251</v>
      </c>
      <c r="B6320" s="80" t="s">
        <v>1575</v>
      </c>
      <c r="C6320" s="88" t="s">
        <v>636</v>
      </c>
    </row>
    <row r="6321" spans="1:3" ht="15">
      <c r="A6321" s="81" t="s">
        <v>251</v>
      </c>
      <c r="B6321" s="80" t="s">
        <v>1602</v>
      </c>
      <c r="C6321" s="88" t="s">
        <v>636</v>
      </c>
    </row>
    <row r="6322" spans="1:3" ht="15">
      <c r="A6322" s="81" t="s">
        <v>251</v>
      </c>
      <c r="B6322" s="80" t="s">
        <v>1572</v>
      </c>
      <c r="C6322" s="88" t="s">
        <v>636</v>
      </c>
    </row>
    <row r="6323" spans="1:3" ht="15">
      <c r="A6323" s="81" t="s">
        <v>251</v>
      </c>
      <c r="B6323" s="80">
        <v>21</v>
      </c>
      <c r="C6323" s="88" t="s">
        <v>636</v>
      </c>
    </row>
    <row r="6324" spans="1:3" ht="15">
      <c r="A6324" s="81" t="s">
        <v>251</v>
      </c>
      <c r="B6324" s="80" t="s">
        <v>1582</v>
      </c>
      <c r="C6324" s="88" t="s">
        <v>636</v>
      </c>
    </row>
    <row r="6325" spans="1:3" ht="15">
      <c r="A6325" s="81" t="s">
        <v>251</v>
      </c>
      <c r="B6325" s="80" t="s">
        <v>1532</v>
      </c>
      <c r="C6325" s="88" t="s">
        <v>636</v>
      </c>
    </row>
    <row r="6326" spans="1:3" ht="15">
      <c r="A6326" s="81" t="s">
        <v>251</v>
      </c>
      <c r="B6326" s="80" t="s">
        <v>1603</v>
      </c>
      <c r="C6326" s="88" t="s">
        <v>636</v>
      </c>
    </row>
    <row r="6327" spans="1:3" ht="15">
      <c r="A6327" s="81" t="s">
        <v>251</v>
      </c>
      <c r="B6327" s="80" t="s">
        <v>1533</v>
      </c>
      <c r="C6327" s="88" t="s">
        <v>636</v>
      </c>
    </row>
    <row r="6328" spans="1:3" ht="15">
      <c r="A6328" s="81" t="s">
        <v>251</v>
      </c>
      <c r="B6328" s="80" t="s">
        <v>1534</v>
      </c>
      <c r="C6328" s="88" t="s">
        <v>636</v>
      </c>
    </row>
    <row r="6329" spans="1:3" ht="15">
      <c r="A6329" s="81" t="s">
        <v>251</v>
      </c>
      <c r="B6329" s="80" t="s">
        <v>1604</v>
      </c>
      <c r="C6329" s="88" t="s">
        <v>636</v>
      </c>
    </row>
    <row r="6330" spans="1:3" ht="15">
      <c r="A6330" s="81" t="s">
        <v>251</v>
      </c>
      <c r="B6330" s="80" t="s">
        <v>1589</v>
      </c>
      <c r="C6330" s="88" t="s">
        <v>636</v>
      </c>
    </row>
    <row r="6331" spans="1:3" ht="15">
      <c r="A6331" s="81" t="s">
        <v>251</v>
      </c>
      <c r="B6331" s="80" t="s">
        <v>1605</v>
      </c>
      <c r="C6331" s="88" t="s">
        <v>636</v>
      </c>
    </row>
    <row r="6332" spans="1:3" ht="15">
      <c r="A6332" s="81" t="s">
        <v>251</v>
      </c>
      <c r="B6332" s="80" t="s">
        <v>1536</v>
      </c>
      <c r="C6332" s="88" t="s">
        <v>636</v>
      </c>
    </row>
    <row r="6333" spans="1:3" ht="15">
      <c r="A6333" s="81" t="s">
        <v>251</v>
      </c>
      <c r="B6333" s="80" t="s">
        <v>1537</v>
      </c>
      <c r="C6333" s="88" t="s">
        <v>636</v>
      </c>
    </row>
    <row r="6334" spans="1:3" ht="15">
      <c r="A6334" s="81" t="s">
        <v>250</v>
      </c>
      <c r="B6334" s="80" t="s">
        <v>1591</v>
      </c>
      <c r="C6334" s="88" t="s">
        <v>635</v>
      </c>
    </row>
    <row r="6335" spans="1:3" ht="15">
      <c r="A6335" s="81" t="s">
        <v>250</v>
      </c>
      <c r="B6335" s="80" t="s">
        <v>1516</v>
      </c>
      <c r="C6335" s="88" t="s">
        <v>635</v>
      </c>
    </row>
    <row r="6336" spans="1:3" ht="15">
      <c r="A6336" s="81" t="s">
        <v>250</v>
      </c>
      <c r="B6336" s="80" t="s">
        <v>1592</v>
      </c>
      <c r="C6336" s="88" t="s">
        <v>635</v>
      </c>
    </row>
    <row r="6337" spans="1:3" ht="15">
      <c r="A6337" s="81" t="s">
        <v>250</v>
      </c>
      <c r="B6337" s="80" t="s">
        <v>1593</v>
      </c>
      <c r="C6337" s="88" t="s">
        <v>635</v>
      </c>
    </row>
    <row r="6338" spans="1:3" ht="15">
      <c r="A6338" s="81" t="s">
        <v>250</v>
      </c>
      <c r="B6338" s="80" t="s">
        <v>1491</v>
      </c>
      <c r="C6338" s="88" t="s">
        <v>635</v>
      </c>
    </row>
    <row r="6339" spans="1:3" ht="15">
      <c r="A6339" s="81" t="s">
        <v>250</v>
      </c>
      <c r="B6339" s="80" t="s">
        <v>1588</v>
      </c>
      <c r="C6339" s="88" t="s">
        <v>635</v>
      </c>
    </row>
    <row r="6340" spans="1:3" ht="15">
      <c r="A6340" s="81" t="s">
        <v>250</v>
      </c>
      <c r="B6340" s="80" t="s">
        <v>1517</v>
      </c>
      <c r="C6340" s="88" t="s">
        <v>635</v>
      </c>
    </row>
    <row r="6341" spans="1:3" ht="15">
      <c r="A6341" s="81" t="s">
        <v>250</v>
      </c>
      <c r="B6341" s="80" t="s">
        <v>1571</v>
      </c>
      <c r="C6341" s="88" t="s">
        <v>635</v>
      </c>
    </row>
    <row r="6342" spans="1:3" ht="15">
      <c r="A6342" s="81" t="s">
        <v>250</v>
      </c>
      <c r="B6342" s="80" t="s">
        <v>1518</v>
      </c>
      <c r="C6342" s="88" t="s">
        <v>635</v>
      </c>
    </row>
    <row r="6343" spans="1:3" ht="15">
      <c r="A6343" s="81" t="s">
        <v>250</v>
      </c>
      <c r="B6343" s="80" t="s">
        <v>1519</v>
      </c>
      <c r="C6343" s="88" t="s">
        <v>635</v>
      </c>
    </row>
    <row r="6344" spans="1:3" ht="15">
      <c r="A6344" s="81" t="s">
        <v>250</v>
      </c>
      <c r="B6344" s="80" t="s">
        <v>1594</v>
      </c>
      <c r="C6344" s="88" t="s">
        <v>635</v>
      </c>
    </row>
    <row r="6345" spans="1:3" ht="15">
      <c r="A6345" s="81" t="s">
        <v>250</v>
      </c>
      <c r="B6345" s="80" t="s">
        <v>1573</v>
      </c>
      <c r="C6345" s="88" t="s">
        <v>635</v>
      </c>
    </row>
    <row r="6346" spans="1:3" ht="15">
      <c r="A6346" s="81" t="s">
        <v>250</v>
      </c>
      <c r="B6346" s="80" t="s">
        <v>1595</v>
      </c>
      <c r="C6346" s="88" t="s">
        <v>635</v>
      </c>
    </row>
    <row r="6347" spans="1:3" ht="15">
      <c r="A6347" s="81" t="s">
        <v>250</v>
      </c>
      <c r="B6347" s="80" t="s">
        <v>1596</v>
      </c>
      <c r="C6347" s="88" t="s">
        <v>635</v>
      </c>
    </row>
    <row r="6348" spans="1:3" ht="15">
      <c r="A6348" s="81" t="s">
        <v>250</v>
      </c>
      <c r="B6348" s="80" t="s">
        <v>1577</v>
      </c>
      <c r="C6348" s="88" t="s">
        <v>635</v>
      </c>
    </row>
    <row r="6349" spans="1:3" ht="15">
      <c r="A6349" s="81" t="s">
        <v>250</v>
      </c>
      <c r="B6349" s="80" t="s">
        <v>1597</v>
      </c>
      <c r="C6349" s="88" t="s">
        <v>635</v>
      </c>
    </row>
    <row r="6350" spans="1:3" ht="15">
      <c r="A6350" s="81" t="s">
        <v>250</v>
      </c>
      <c r="B6350" s="80" t="s">
        <v>1523</v>
      </c>
      <c r="C6350" s="88" t="s">
        <v>635</v>
      </c>
    </row>
    <row r="6351" spans="1:3" ht="15">
      <c r="A6351" s="81" t="s">
        <v>250</v>
      </c>
      <c r="B6351" s="80" t="s">
        <v>1524</v>
      </c>
      <c r="C6351" s="88" t="s">
        <v>635</v>
      </c>
    </row>
    <row r="6352" spans="1:3" ht="15">
      <c r="A6352" s="81" t="s">
        <v>250</v>
      </c>
      <c r="B6352" s="80" t="s">
        <v>1598</v>
      </c>
      <c r="C6352" s="88" t="s">
        <v>635</v>
      </c>
    </row>
    <row r="6353" spans="1:3" ht="15">
      <c r="A6353" s="81" t="s">
        <v>250</v>
      </c>
      <c r="B6353" s="80" t="s">
        <v>1525</v>
      </c>
      <c r="C6353" s="88" t="s">
        <v>635</v>
      </c>
    </row>
    <row r="6354" spans="1:3" ht="15">
      <c r="A6354" s="81" t="s">
        <v>250</v>
      </c>
      <c r="B6354" s="80" t="s">
        <v>1526</v>
      </c>
      <c r="C6354" s="88" t="s">
        <v>635</v>
      </c>
    </row>
    <row r="6355" spans="1:3" ht="15">
      <c r="A6355" s="81" t="s">
        <v>250</v>
      </c>
      <c r="B6355" s="80" t="s">
        <v>1527</v>
      </c>
      <c r="C6355" s="88" t="s">
        <v>635</v>
      </c>
    </row>
    <row r="6356" spans="1:3" ht="15">
      <c r="A6356" s="81" t="s">
        <v>250</v>
      </c>
      <c r="B6356" s="80" t="s">
        <v>1599</v>
      </c>
      <c r="C6356" s="88" t="s">
        <v>635</v>
      </c>
    </row>
    <row r="6357" spans="1:3" ht="15">
      <c r="A6357" s="81" t="s">
        <v>250</v>
      </c>
      <c r="B6357" s="80" t="s">
        <v>1600</v>
      </c>
      <c r="C6357" s="88" t="s">
        <v>635</v>
      </c>
    </row>
    <row r="6358" spans="1:3" ht="15">
      <c r="A6358" s="81" t="s">
        <v>250</v>
      </c>
      <c r="B6358" s="80" t="s">
        <v>1601</v>
      </c>
      <c r="C6358" s="88" t="s">
        <v>635</v>
      </c>
    </row>
    <row r="6359" spans="1:3" ht="15">
      <c r="A6359" s="81" t="s">
        <v>250</v>
      </c>
      <c r="B6359" s="80" t="s">
        <v>1575</v>
      </c>
      <c r="C6359" s="88" t="s">
        <v>635</v>
      </c>
    </row>
    <row r="6360" spans="1:3" ht="15">
      <c r="A6360" s="81" t="s">
        <v>250</v>
      </c>
      <c r="B6360" s="80" t="s">
        <v>1602</v>
      </c>
      <c r="C6360" s="88" t="s">
        <v>635</v>
      </c>
    </row>
    <row r="6361" spans="1:3" ht="15">
      <c r="A6361" s="81" t="s">
        <v>250</v>
      </c>
      <c r="B6361" s="80" t="s">
        <v>1572</v>
      </c>
      <c r="C6361" s="88" t="s">
        <v>635</v>
      </c>
    </row>
    <row r="6362" spans="1:3" ht="15">
      <c r="A6362" s="81" t="s">
        <v>250</v>
      </c>
      <c r="B6362" s="80">
        <v>21</v>
      </c>
      <c r="C6362" s="88" t="s">
        <v>635</v>
      </c>
    </row>
    <row r="6363" spans="1:3" ht="15">
      <c r="A6363" s="81" t="s">
        <v>250</v>
      </c>
      <c r="B6363" s="80" t="s">
        <v>1582</v>
      </c>
      <c r="C6363" s="88" t="s">
        <v>635</v>
      </c>
    </row>
    <row r="6364" spans="1:3" ht="15">
      <c r="A6364" s="81" t="s">
        <v>250</v>
      </c>
      <c r="B6364" s="80" t="s">
        <v>1532</v>
      </c>
      <c r="C6364" s="88" t="s">
        <v>635</v>
      </c>
    </row>
    <row r="6365" spans="1:3" ht="15">
      <c r="A6365" s="81" t="s">
        <v>250</v>
      </c>
      <c r="B6365" s="80" t="s">
        <v>1603</v>
      </c>
      <c r="C6365" s="88" t="s">
        <v>635</v>
      </c>
    </row>
    <row r="6366" spans="1:3" ht="15">
      <c r="A6366" s="81" t="s">
        <v>250</v>
      </c>
      <c r="B6366" s="80" t="s">
        <v>1533</v>
      </c>
      <c r="C6366" s="88" t="s">
        <v>635</v>
      </c>
    </row>
    <row r="6367" spans="1:3" ht="15">
      <c r="A6367" s="81" t="s">
        <v>250</v>
      </c>
      <c r="B6367" s="80" t="s">
        <v>1534</v>
      </c>
      <c r="C6367" s="88" t="s">
        <v>635</v>
      </c>
    </row>
    <row r="6368" spans="1:3" ht="15">
      <c r="A6368" s="81" t="s">
        <v>250</v>
      </c>
      <c r="B6368" s="80" t="s">
        <v>1604</v>
      </c>
      <c r="C6368" s="88" t="s">
        <v>635</v>
      </c>
    </row>
    <row r="6369" spans="1:3" ht="15">
      <c r="A6369" s="81" t="s">
        <v>250</v>
      </c>
      <c r="B6369" s="80" t="s">
        <v>1589</v>
      </c>
      <c r="C6369" s="88" t="s">
        <v>635</v>
      </c>
    </row>
    <row r="6370" spans="1:3" ht="15">
      <c r="A6370" s="81" t="s">
        <v>250</v>
      </c>
      <c r="B6370" s="80" t="s">
        <v>1605</v>
      </c>
      <c r="C6370" s="88" t="s">
        <v>635</v>
      </c>
    </row>
    <row r="6371" spans="1:3" ht="15">
      <c r="A6371" s="81" t="s">
        <v>250</v>
      </c>
      <c r="B6371" s="80" t="s">
        <v>1536</v>
      </c>
      <c r="C6371" s="88" t="s">
        <v>635</v>
      </c>
    </row>
    <row r="6372" spans="1:3" ht="15">
      <c r="A6372" s="81" t="s">
        <v>250</v>
      </c>
      <c r="B6372" s="80" t="s">
        <v>1537</v>
      </c>
      <c r="C6372" s="88" t="s">
        <v>635</v>
      </c>
    </row>
    <row r="6373" spans="1:3" ht="15">
      <c r="A6373" s="81" t="s">
        <v>249</v>
      </c>
      <c r="B6373" s="80" t="s">
        <v>1591</v>
      </c>
      <c r="C6373" s="88" t="s">
        <v>634</v>
      </c>
    </row>
    <row r="6374" spans="1:3" ht="15">
      <c r="A6374" s="81" t="s">
        <v>249</v>
      </c>
      <c r="B6374" s="80" t="s">
        <v>1516</v>
      </c>
      <c r="C6374" s="88" t="s">
        <v>634</v>
      </c>
    </row>
    <row r="6375" spans="1:3" ht="15">
      <c r="A6375" s="81" t="s">
        <v>249</v>
      </c>
      <c r="B6375" s="80" t="s">
        <v>1592</v>
      </c>
      <c r="C6375" s="88" t="s">
        <v>634</v>
      </c>
    </row>
    <row r="6376" spans="1:3" ht="15">
      <c r="A6376" s="81" t="s">
        <v>249</v>
      </c>
      <c r="B6376" s="80" t="s">
        <v>1593</v>
      </c>
      <c r="C6376" s="88" t="s">
        <v>634</v>
      </c>
    </row>
    <row r="6377" spans="1:3" ht="15">
      <c r="A6377" s="81" t="s">
        <v>249</v>
      </c>
      <c r="B6377" s="80" t="s">
        <v>1491</v>
      </c>
      <c r="C6377" s="88" t="s">
        <v>634</v>
      </c>
    </row>
    <row r="6378" spans="1:3" ht="15">
      <c r="A6378" s="81" t="s">
        <v>249</v>
      </c>
      <c r="B6378" s="80" t="s">
        <v>1588</v>
      </c>
      <c r="C6378" s="88" t="s">
        <v>634</v>
      </c>
    </row>
    <row r="6379" spans="1:3" ht="15">
      <c r="A6379" s="81" t="s">
        <v>249</v>
      </c>
      <c r="B6379" s="80" t="s">
        <v>1517</v>
      </c>
      <c r="C6379" s="88" t="s">
        <v>634</v>
      </c>
    </row>
    <row r="6380" spans="1:3" ht="15">
      <c r="A6380" s="81" t="s">
        <v>249</v>
      </c>
      <c r="B6380" s="80" t="s">
        <v>1571</v>
      </c>
      <c r="C6380" s="88" t="s">
        <v>634</v>
      </c>
    </row>
    <row r="6381" spans="1:3" ht="15">
      <c r="A6381" s="81" t="s">
        <v>249</v>
      </c>
      <c r="B6381" s="80" t="s">
        <v>1518</v>
      </c>
      <c r="C6381" s="88" t="s">
        <v>634</v>
      </c>
    </row>
    <row r="6382" spans="1:3" ht="15">
      <c r="A6382" s="81" t="s">
        <v>249</v>
      </c>
      <c r="B6382" s="80" t="s">
        <v>1519</v>
      </c>
      <c r="C6382" s="88" t="s">
        <v>634</v>
      </c>
    </row>
    <row r="6383" spans="1:3" ht="15">
      <c r="A6383" s="81" t="s">
        <v>249</v>
      </c>
      <c r="B6383" s="80" t="s">
        <v>1594</v>
      </c>
      <c r="C6383" s="88" t="s">
        <v>634</v>
      </c>
    </row>
    <row r="6384" spans="1:3" ht="15">
      <c r="A6384" s="81" t="s">
        <v>249</v>
      </c>
      <c r="B6384" s="80" t="s">
        <v>1573</v>
      </c>
      <c r="C6384" s="88" t="s">
        <v>634</v>
      </c>
    </row>
    <row r="6385" spans="1:3" ht="15">
      <c r="A6385" s="81" t="s">
        <v>249</v>
      </c>
      <c r="B6385" s="80" t="s">
        <v>1595</v>
      </c>
      <c r="C6385" s="88" t="s">
        <v>634</v>
      </c>
    </row>
    <row r="6386" spans="1:3" ht="15">
      <c r="A6386" s="81" t="s">
        <v>249</v>
      </c>
      <c r="B6386" s="80" t="s">
        <v>1596</v>
      </c>
      <c r="C6386" s="88" t="s">
        <v>634</v>
      </c>
    </row>
    <row r="6387" spans="1:3" ht="15">
      <c r="A6387" s="81" t="s">
        <v>249</v>
      </c>
      <c r="B6387" s="80" t="s">
        <v>1577</v>
      </c>
      <c r="C6387" s="88" t="s">
        <v>634</v>
      </c>
    </row>
    <row r="6388" spans="1:3" ht="15">
      <c r="A6388" s="81" t="s">
        <v>249</v>
      </c>
      <c r="B6388" s="80" t="s">
        <v>1597</v>
      </c>
      <c r="C6388" s="88" t="s">
        <v>634</v>
      </c>
    </row>
    <row r="6389" spans="1:3" ht="15">
      <c r="A6389" s="81" t="s">
        <v>249</v>
      </c>
      <c r="B6389" s="80" t="s">
        <v>1523</v>
      </c>
      <c r="C6389" s="88" t="s">
        <v>634</v>
      </c>
    </row>
    <row r="6390" spans="1:3" ht="15">
      <c r="A6390" s="81" t="s">
        <v>249</v>
      </c>
      <c r="B6390" s="80" t="s">
        <v>1524</v>
      </c>
      <c r="C6390" s="88" t="s">
        <v>634</v>
      </c>
    </row>
    <row r="6391" spans="1:3" ht="15">
      <c r="A6391" s="81" t="s">
        <v>249</v>
      </c>
      <c r="B6391" s="80" t="s">
        <v>1598</v>
      </c>
      <c r="C6391" s="88" t="s">
        <v>634</v>
      </c>
    </row>
    <row r="6392" spans="1:3" ht="15">
      <c r="A6392" s="81" t="s">
        <v>249</v>
      </c>
      <c r="B6392" s="80" t="s">
        <v>1525</v>
      </c>
      <c r="C6392" s="88" t="s">
        <v>634</v>
      </c>
    </row>
    <row r="6393" spans="1:3" ht="15">
      <c r="A6393" s="81" t="s">
        <v>249</v>
      </c>
      <c r="B6393" s="80" t="s">
        <v>1526</v>
      </c>
      <c r="C6393" s="88" t="s">
        <v>634</v>
      </c>
    </row>
    <row r="6394" spans="1:3" ht="15">
      <c r="A6394" s="81" t="s">
        <v>249</v>
      </c>
      <c r="B6394" s="80" t="s">
        <v>1527</v>
      </c>
      <c r="C6394" s="88" t="s">
        <v>634</v>
      </c>
    </row>
    <row r="6395" spans="1:3" ht="15">
      <c r="A6395" s="81" t="s">
        <v>249</v>
      </c>
      <c r="B6395" s="80" t="s">
        <v>1599</v>
      </c>
      <c r="C6395" s="88" t="s">
        <v>634</v>
      </c>
    </row>
    <row r="6396" spans="1:3" ht="15">
      <c r="A6396" s="81" t="s">
        <v>249</v>
      </c>
      <c r="B6396" s="80" t="s">
        <v>1600</v>
      </c>
      <c r="C6396" s="88" t="s">
        <v>634</v>
      </c>
    </row>
    <row r="6397" spans="1:3" ht="15">
      <c r="A6397" s="81" t="s">
        <v>249</v>
      </c>
      <c r="B6397" s="80" t="s">
        <v>1601</v>
      </c>
      <c r="C6397" s="88" t="s">
        <v>634</v>
      </c>
    </row>
    <row r="6398" spans="1:3" ht="15">
      <c r="A6398" s="81" t="s">
        <v>249</v>
      </c>
      <c r="B6398" s="80" t="s">
        <v>1575</v>
      </c>
      <c r="C6398" s="88" t="s">
        <v>634</v>
      </c>
    </row>
    <row r="6399" spans="1:3" ht="15">
      <c r="A6399" s="81" t="s">
        <v>249</v>
      </c>
      <c r="B6399" s="80" t="s">
        <v>1602</v>
      </c>
      <c r="C6399" s="88" t="s">
        <v>634</v>
      </c>
    </row>
    <row r="6400" spans="1:3" ht="15">
      <c r="A6400" s="81" t="s">
        <v>249</v>
      </c>
      <c r="B6400" s="80" t="s">
        <v>1572</v>
      </c>
      <c r="C6400" s="88" t="s">
        <v>634</v>
      </c>
    </row>
    <row r="6401" spans="1:3" ht="15">
      <c r="A6401" s="81" t="s">
        <v>249</v>
      </c>
      <c r="B6401" s="80">
        <v>21</v>
      </c>
      <c r="C6401" s="88" t="s">
        <v>634</v>
      </c>
    </row>
    <row r="6402" spans="1:3" ht="15">
      <c r="A6402" s="81" t="s">
        <v>249</v>
      </c>
      <c r="B6402" s="80" t="s">
        <v>1582</v>
      </c>
      <c r="C6402" s="88" t="s">
        <v>634</v>
      </c>
    </row>
    <row r="6403" spans="1:3" ht="15">
      <c r="A6403" s="81" t="s">
        <v>249</v>
      </c>
      <c r="B6403" s="80" t="s">
        <v>1532</v>
      </c>
      <c r="C6403" s="88" t="s">
        <v>634</v>
      </c>
    </row>
    <row r="6404" spans="1:3" ht="15">
      <c r="A6404" s="81" t="s">
        <v>249</v>
      </c>
      <c r="B6404" s="80" t="s">
        <v>1603</v>
      </c>
      <c r="C6404" s="88" t="s">
        <v>634</v>
      </c>
    </row>
    <row r="6405" spans="1:3" ht="15">
      <c r="A6405" s="81" t="s">
        <v>249</v>
      </c>
      <c r="B6405" s="80" t="s">
        <v>1533</v>
      </c>
      <c r="C6405" s="88" t="s">
        <v>634</v>
      </c>
    </row>
    <row r="6406" spans="1:3" ht="15">
      <c r="A6406" s="81" t="s">
        <v>249</v>
      </c>
      <c r="B6406" s="80" t="s">
        <v>1534</v>
      </c>
      <c r="C6406" s="88" t="s">
        <v>634</v>
      </c>
    </row>
    <row r="6407" spans="1:3" ht="15">
      <c r="A6407" s="81" t="s">
        <v>249</v>
      </c>
      <c r="B6407" s="80" t="s">
        <v>1604</v>
      </c>
      <c r="C6407" s="88" t="s">
        <v>634</v>
      </c>
    </row>
    <row r="6408" spans="1:3" ht="15">
      <c r="A6408" s="81" t="s">
        <v>249</v>
      </c>
      <c r="B6408" s="80" t="s">
        <v>1589</v>
      </c>
      <c r="C6408" s="88" t="s">
        <v>634</v>
      </c>
    </row>
    <row r="6409" spans="1:3" ht="15">
      <c r="A6409" s="81" t="s">
        <v>249</v>
      </c>
      <c r="B6409" s="80" t="s">
        <v>1605</v>
      </c>
      <c r="C6409" s="88" t="s">
        <v>634</v>
      </c>
    </row>
    <row r="6410" spans="1:3" ht="15">
      <c r="A6410" s="81" t="s">
        <v>249</v>
      </c>
      <c r="B6410" s="80" t="s">
        <v>1536</v>
      </c>
      <c r="C6410" s="88" t="s">
        <v>634</v>
      </c>
    </row>
    <row r="6411" spans="1:3" ht="15">
      <c r="A6411" s="81" t="s">
        <v>249</v>
      </c>
      <c r="B6411" s="80" t="s">
        <v>1537</v>
      </c>
      <c r="C6411" s="88" t="s">
        <v>634</v>
      </c>
    </row>
    <row r="6412" spans="1:3" ht="15">
      <c r="A6412" s="81" t="s">
        <v>248</v>
      </c>
      <c r="B6412" s="80" t="s">
        <v>1591</v>
      </c>
      <c r="C6412" s="88" t="s">
        <v>633</v>
      </c>
    </row>
    <row r="6413" spans="1:3" ht="15">
      <c r="A6413" s="81" t="s">
        <v>248</v>
      </c>
      <c r="B6413" s="80" t="s">
        <v>1516</v>
      </c>
      <c r="C6413" s="88" t="s">
        <v>633</v>
      </c>
    </row>
    <row r="6414" spans="1:3" ht="15">
      <c r="A6414" s="81" t="s">
        <v>248</v>
      </c>
      <c r="B6414" s="80" t="s">
        <v>1592</v>
      </c>
      <c r="C6414" s="88" t="s">
        <v>633</v>
      </c>
    </row>
    <row r="6415" spans="1:3" ht="15">
      <c r="A6415" s="81" t="s">
        <v>248</v>
      </c>
      <c r="B6415" s="80" t="s">
        <v>1593</v>
      </c>
      <c r="C6415" s="88" t="s">
        <v>633</v>
      </c>
    </row>
    <row r="6416" spans="1:3" ht="15">
      <c r="A6416" s="81" t="s">
        <v>248</v>
      </c>
      <c r="B6416" s="80" t="s">
        <v>1491</v>
      </c>
      <c r="C6416" s="88" t="s">
        <v>633</v>
      </c>
    </row>
    <row r="6417" spans="1:3" ht="15">
      <c r="A6417" s="81" t="s">
        <v>248</v>
      </c>
      <c r="B6417" s="80" t="s">
        <v>1588</v>
      </c>
      <c r="C6417" s="88" t="s">
        <v>633</v>
      </c>
    </row>
    <row r="6418" spans="1:3" ht="15">
      <c r="A6418" s="81" t="s">
        <v>248</v>
      </c>
      <c r="B6418" s="80" t="s">
        <v>1517</v>
      </c>
      <c r="C6418" s="88" t="s">
        <v>633</v>
      </c>
    </row>
    <row r="6419" spans="1:3" ht="15">
      <c r="A6419" s="81" t="s">
        <v>248</v>
      </c>
      <c r="B6419" s="80" t="s">
        <v>1571</v>
      </c>
      <c r="C6419" s="88" t="s">
        <v>633</v>
      </c>
    </row>
    <row r="6420" spans="1:3" ht="15">
      <c r="A6420" s="81" t="s">
        <v>248</v>
      </c>
      <c r="B6420" s="80" t="s">
        <v>1518</v>
      </c>
      <c r="C6420" s="88" t="s">
        <v>633</v>
      </c>
    </row>
    <row r="6421" spans="1:3" ht="15">
      <c r="A6421" s="81" t="s">
        <v>248</v>
      </c>
      <c r="B6421" s="80" t="s">
        <v>1519</v>
      </c>
      <c r="C6421" s="88" t="s">
        <v>633</v>
      </c>
    </row>
    <row r="6422" spans="1:3" ht="15">
      <c r="A6422" s="81" t="s">
        <v>248</v>
      </c>
      <c r="B6422" s="80" t="s">
        <v>1594</v>
      </c>
      <c r="C6422" s="88" t="s">
        <v>633</v>
      </c>
    </row>
    <row r="6423" spans="1:3" ht="15">
      <c r="A6423" s="81" t="s">
        <v>248</v>
      </c>
      <c r="B6423" s="80" t="s">
        <v>1573</v>
      </c>
      <c r="C6423" s="88" t="s">
        <v>633</v>
      </c>
    </row>
    <row r="6424" spans="1:3" ht="15">
      <c r="A6424" s="81" t="s">
        <v>248</v>
      </c>
      <c r="B6424" s="80" t="s">
        <v>1595</v>
      </c>
      <c r="C6424" s="88" t="s">
        <v>633</v>
      </c>
    </row>
    <row r="6425" spans="1:3" ht="15">
      <c r="A6425" s="81" t="s">
        <v>248</v>
      </c>
      <c r="B6425" s="80" t="s">
        <v>1596</v>
      </c>
      <c r="C6425" s="88" t="s">
        <v>633</v>
      </c>
    </row>
    <row r="6426" spans="1:3" ht="15">
      <c r="A6426" s="81" t="s">
        <v>248</v>
      </c>
      <c r="B6426" s="80" t="s">
        <v>1577</v>
      </c>
      <c r="C6426" s="88" t="s">
        <v>633</v>
      </c>
    </row>
    <row r="6427" spans="1:3" ht="15">
      <c r="A6427" s="81" t="s">
        <v>248</v>
      </c>
      <c r="B6427" s="80" t="s">
        <v>1597</v>
      </c>
      <c r="C6427" s="88" t="s">
        <v>633</v>
      </c>
    </row>
    <row r="6428" spans="1:3" ht="15">
      <c r="A6428" s="81" t="s">
        <v>248</v>
      </c>
      <c r="B6428" s="80" t="s">
        <v>1523</v>
      </c>
      <c r="C6428" s="88" t="s">
        <v>633</v>
      </c>
    </row>
    <row r="6429" spans="1:3" ht="15">
      <c r="A6429" s="81" t="s">
        <v>248</v>
      </c>
      <c r="B6429" s="80" t="s">
        <v>1524</v>
      </c>
      <c r="C6429" s="88" t="s">
        <v>633</v>
      </c>
    </row>
    <row r="6430" spans="1:3" ht="15">
      <c r="A6430" s="81" t="s">
        <v>248</v>
      </c>
      <c r="B6430" s="80" t="s">
        <v>1598</v>
      </c>
      <c r="C6430" s="88" t="s">
        <v>633</v>
      </c>
    </row>
    <row r="6431" spans="1:3" ht="15">
      <c r="A6431" s="81" t="s">
        <v>248</v>
      </c>
      <c r="B6431" s="80" t="s">
        <v>1525</v>
      </c>
      <c r="C6431" s="88" t="s">
        <v>633</v>
      </c>
    </row>
    <row r="6432" spans="1:3" ht="15">
      <c r="A6432" s="81" t="s">
        <v>248</v>
      </c>
      <c r="B6432" s="80" t="s">
        <v>1526</v>
      </c>
      <c r="C6432" s="88" t="s">
        <v>633</v>
      </c>
    </row>
    <row r="6433" spans="1:3" ht="15">
      <c r="A6433" s="81" t="s">
        <v>248</v>
      </c>
      <c r="B6433" s="80" t="s">
        <v>1527</v>
      </c>
      <c r="C6433" s="88" t="s">
        <v>633</v>
      </c>
    </row>
    <row r="6434" spans="1:3" ht="15">
      <c r="A6434" s="81" t="s">
        <v>248</v>
      </c>
      <c r="B6434" s="80" t="s">
        <v>1599</v>
      </c>
      <c r="C6434" s="88" t="s">
        <v>633</v>
      </c>
    </row>
    <row r="6435" spans="1:3" ht="15">
      <c r="A6435" s="81" t="s">
        <v>248</v>
      </c>
      <c r="B6435" s="80" t="s">
        <v>1600</v>
      </c>
      <c r="C6435" s="88" t="s">
        <v>633</v>
      </c>
    </row>
    <row r="6436" spans="1:3" ht="15">
      <c r="A6436" s="81" t="s">
        <v>248</v>
      </c>
      <c r="B6436" s="80" t="s">
        <v>1601</v>
      </c>
      <c r="C6436" s="88" t="s">
        <v>633</v>
      </c>
    </row>
    <row r="6437" spans="1:3" ht="15">
      <c r="A6437" s="81" t="s">
        <v>248</v>
      </c>
      <c r="B6437" s="80" t="s">
        <v>1575</v>
      </c>
      <c r="C6437" s="88" t="s">
        <v>633</v>
      </c>
    </row>
    <row r="6438" spans="1:3" ht="15">
      <c r="A6438" s="81" t="s">
        <v>248</v>
      </c>
      <c r="B6438" s="80" t="s">
        <v>1602</v>
      </c>
      <c r="C6438" s="88" t="s">
        <v>633</v>
      </c>
    </row>
    <row r="6439" spans="1:3" ht="15">
      <c r="A6439" s="81" t="s">
        <v>248</v>
      </c>
      <c r="B6439" s="80" t="s">
        <v>1572</v>
      </c>
      <c r="C6439" s="88" t="s">
        <v>633</v>
      </c>
    </row>
    <row r="6440" spans="1:3" ht="15">
      <c r="A6440" s="81" t="s">
        <v>248</v>
      </c>
      <c r="B6440" s="80">
        <v>21</v>
      </c>
      <c r="C6440" s="88" t="s">
        <v>633</v>
      </c>
    </row>
    <row r="6441" spans="1:3" ht="15">
      <c r="A6441" s="81" t="s">
        <v>248</v>
      </c>
      <c r="B6441" s="80" t="s">
        <v>1582</v>
      </c>
      <c r="C6441" s="88" t="s">
        <v>633</v>
      </c>
    </row>
    <row r="6442" spans="1:3" ht="15">
      <c r="A6442" s="81" t="s">
        <v>248</v>
      </c>
      <c r="B6442" s="80" t="s">
        <v>1532</v>
      </c>
      <c r="C6442" s="88" t="s">
        <v>633</v>
      </c>
    </row>
    <row r="6443" spans="1:3" ht="15">
      <c r="A6443" s="81" t="s">
        <v>248</v>
      </c>
      <c r="B6443" s="80" t="s">
        <v>1603</v>
      </c>
      <c r="C6443" s="88" t="s">
        <v>633</v>
      </c>
    </row>
    <row r="6444" spans="1:3" ht="15">
      <c r="A6444" s="81" t="s">
        <v>248</v>
      </c>
      <c r="B6444" s="80" t="s">
        <v>1533</v>
      </c>
      <c r="C6444" s="88" t="s">
        <v>633</v>
      </c>
    </row>
    <row r="6445" spans="1:3" ht="15">
      <c r="A6445" s="81" t="s">
        <v>248</v>
      </c>
      <c r="B6445" s="80" t="s">
        <v>1534</v>
      </c>
      <c r="C6445" s="88" t="s">
        <v>633</v>
      </c>
    </row>
    <row r="6446" spans="1:3" ht="15">
      <c r="A6446" s="81" t="s">
        <v>248</v>
      </c>
      <c r="B6446" s="80" t="s">
        <v>1604</v>
      </c>
      <c r="C6446" s="88" t="s">
        <v>633</v>
      </c>
    </row>
    <row r="6447" spans="1:3" ht="15">
      <c r="A6447" s="81" t="s">
        <v>248</v>
      </c>
      <c r="B6447" s="80" t="s">
        <v>1589</v>
      </c>
      <c r="C6447" s="88" t="s">
        <v>633</v>
      </c>
    </row>
    <row r="6448" spans="1:3" ht="15">
      <c r="A6448" s="81" t="s">
        <v>248</v>
      </c>
      <c r="B6448" s="80" t="s">
        <v>1605</v>
      </c>
      <c r="C6448" s="88" t="s">
        <v>633</v>
      </c>
    </row>
    <row r="6449" spans="1:3" ht="15">
      <c r="A6449" s="81" t="s">
        <v>248</v>
      </c>
      <c r="B6449" s="80" t="s">
        <v>1536</v>
      </c>
      <c r="C6449" s="88" t="s">
        <v>633</v>
      </c>
    </row>
    <row r="6450" spans="1:3" ht="15">
      <c r="A6450" s="81" t="s">
        <v>248</v>
      </c>
      <c r="B6450" s="80" t="s">
        <v>1537</v>
      </c>
      <c r="C6450" s="88" t="s">
        <v>633</v>
      </c>
    </row>
    <row r="6451" spans="1:3" ht="15">
      <c r="A6451" s="81" t="s">
        <v>247</v>
      </c>
      <c r="B6451" s="80" t="s">
        <v>1591</v>
      </c>
      <c r="C6451" s="88" t="s">
        <v>632</v>
      </c>
    </row>
    <row r="6452" spans="1:3" ht="15">
      <c r="A6452" s="81" t="s">
        <v>247</v>
      </c>
      <c r="B6452" s="80" t="s">
        <v>1516</v>
      </c>
      <c r="C6452" s="88" t="s">
        <v>632</v>
      </c>
    </row>
    <row r="6453" spans="1:3" ht="15">
      <c r="A6453" s="81" t="s">
        <v>247</v>
      </c>
      <c r="B6453" s="80" t="s">
        <v>1592</v>
      </c>
      <c r="C6453" s="88" t="s">
        <v>632</v>
      </c>
    </row>
    <row r="6454" spans="1:3" ht="15">
      <c r="A6454" s="81" t="s">
        <v>247</v>
      </c>
      <c r="B6454" s="80" t="s">
        <v>1593</v>
      </c>
      <c r="C6454" s="88" t="s">
        <v>632</v>
      </c>
    </row>
    <row r="6455" spans="1:3" ht="15">
      <c r="A6455" s="81" t="s">
        <v>247</v>
      </c>
      <c r="B6455" s="80" t="s">
        <v>1491</v>
      </c>
      <c r="C6455" s="88" t="s">
        <v>632</v>
      </c>
    </row>
    <row r="6456" spans="1:3" ht="15">
      <c r="A6456" s="81" t="s">
        <v>247</v>
      </c>
      <c r="B6456" s="80" t="s">
        <v>1588</v>
      </c>
      <c r="C6456" s="88" t="s">
        <v>632</v>
      </c>
    </row>
    <row r="6457" spans="1:3" ht="15">
      <c r="A6457" s="81" t="s">
        <v>247</v>
      </c>
      <c r="B6457" s="80" t="s">
        <v>1517</v>
      </c>
      <c r="C6457" s="88" t="s">
        <v>632</v>
      </c>
    </row>
    <row r="6458" spans="1:3" ht="15">
      <c r="A6458" s="81" t="s">
        <v>247</v>
      </c>
      <c r="B6458" s="80" t="s">
        <v>1571</v>
      </c>
      <c r="C6458" s="88" t="s">
        <v>632</v>
      </c>
    </row>
    <row r="6459" spans="1:3" ht="15">
      <c r="A6459" s="81" t="s">
        <v>247</v>
      </c>
      <c r="B6459" s="80" t="s">
        <v>1518</v>
      </c>
      <c r="C6459" s="88" t="s">
        <v>632</v>
      </c>
    </row>
    <row r="6460" spans="1:3" ht="15">
      <c r="A6460" s="81" t="s">
        <v>247</v>
      </c>
      <c r="B6460" s="80" t="s">
        <v>1519</v>
      </c>
      <c r="C6460" s="88" t="s">
        <v>632</v>
      </c>
    </row>
    <row r="6461" spans="1:3" ht="15">
      <c r="A6461" s="81" t="s">
        <v>247</v>
      </c>
      <c r="B6461" s="80" t="s">
        <v>1594</v>
      </c>
      <c r="C6461" s="88" t="s">
        <v>632</v>
      </c>
    </row>
    <row r="6462" spans="1:3" ht="15">
      <c r="A6462" s="81" t="s">
        <v>247</v>
      </c>
      <c r="B6462" s="80" t="s">
        <v>1573</v>
      </c>
      <c r="C6462" s="88" t="s">
        <v>632</v>
      </c>
    </row>
    <row r="6463" spans="1:3" ht="15">
      <c r="A6463" s="81" t="s">
        <v>247</v>
      </c>
      <c r="B6463" s="80" t="s">
        <v>1595</v>
      </c>
      <c r="C6463" s="88" t="s">
        <v>632</v>
      </c>
    </row>
    <row r="6464" spans="1:3" ht="15">
      <c r="A6464" s="81" t="s">
        <v>247</v>
      </c>
      <c r="B6464" s="80" t="s">
        <v>1596</v>
      </c>
      <c r="C6464" s="88" t="s">
        <v>632</v>
      </c>
    </row>
    <row r="6465" spans="1:3" ht="15">
      <c r="A6465" s="81" t="s">
        <v>247</v>
      </c>
      <c r="B6465" s="80" t="s">
        <v>1577</v>
      </c>
      <c r="C6465" s="88" t="s">
        <v>632</v>
      </c>
    </row>
    <row r="6466" spans="1:3" ht="15">
      <c r="A6466" s="81" t="s">
        <v>247</v>
      </c>
      <c r="B6466" s="80" t="s">
        <v>1597</v>
      </c>
      <c r="C6466" s="88" t="s">
        <v>632</v>
      </c>
    </row>
    <row r="6467" spans="1:3" ht="15">
      <c r="A6467" s="81" t="s">
        <v>247</v>
      </c>
      <c r="B6467" s="80" t="s">
        <v>1523</v>
      </c>
      <c r="C6467" s="88" t="s">
        <v>632</v>
      </c>
    </row>
    <row r="6468" spans="1:3" ht="15">
      <c r="A6468" s="81" t="s">
        <v>247</v>
      </c>
      <c r="B6468" s="80" t="s">
        <v>1524</v>
      </c>
      <c r="C6468" s="88" t="s">
        <v>632</v>
      </c>
    </row>
    <row r="6469" spans="1:3" ht="15">
      <c r="A6469" s="81" t="s">
        <v>247</v>
      </c>
      <c r="B6469" s="80" t="s">
        <v>1598</v>
      </c>
      <c r="C6469" s="88" t="s">
        <v>632</v>
      </c>
    </row>
    <row r="6470" spans="1:3" ht="15">
      <c r="A6470" s="81" t="s">
        <v>247</v>
      </c>
      <c r="B6470" s="80" t="s">
        <v>1525</v>
      </c>
      <c r="C6470" s="88" t="s">
        <v>632</v>
      </c>
    </row>
    <row r="6471" spans="1:3" ht="15">
      <c r="A6471" s="81" t="s">
        <v>247</v>
      </c>
      <c r="B6471" s="80" t="s">
        <v>1526</v>
      </c>
      <c r="C6471" s="88" t="s">
        <v>632</v>
      </c>
    </row>
    <row r="6472" spans="1:3" ht="15">
      <c r="A6472" s="81" t="s">
        <v>247</v>
      </c>
      <c r="B6472" s="80" t="s">
        <v>1527</v>
      </c>
      <c r="C6472" s="88" t="s">
        <v>632</v>
      </c>
    </row>
    <row r="6473" spans="1:3" ht="15">
      <c r="A6473" s="81" t="s">
        <v>247</v>
      </c>
      <c r="B6473" s="80" t="s">
        <v>1599</v>
      </c>
      <c r="C6473" s="88" t="s">
        <v>632</v>
      </c>
    </row>
    <row r="6474" spans="1:3" ht="15">
      <c r="A6474" s="81" t="s">
        <v>247</v>
      </c>
      <c r="B6474" s="80" t="s">
        <v>1600</v>
      </c>
      <c r="C6474" s="88" t="s">
        <v>632</v>
      </c>
    </row>
    <row r="6475" spans="1:3" ht="15">
      <c r="A6475" s="81" t="s">
        <v>247</v>
      </c>
      <c r="B6475" s="80" t="s">
        <v>1601</v>
      </c>
      <c r="C6475" s="88" t="s">
        <v>632</v>
      </c>
    </row>
    <row r="6476" spans="1:3" ht="15">
      <c r="A6476" s="81" t="s">
        <v>247</v>
      </c>
      <c r="B6476" s="80" t="s">
        <v>1575</v>
      </c>
      <c r="C6476" s="88" t="s">
        <v>632</v>
      </c>
    </row>
    <row r="6477" spans="1:3" ht="15">
      <c r="A6477" s="81" t="s">
        <v>247</v>
      </c>
      <c r="B6477" s="80" t="s">
        <v>1602</v>
      </c>
      <c r="C6477" s="88" t="s">
        <v>632</v>
      </c>
    </row>
    <row r="6478" spans="1:3" ht="15">
      <c r="A6478" s="81" t="s">
        <v>247</v>
      </c>
      <c r="B6478" s="80" t="s">
        <v>1572</v>
      </c>
      <c r="C6478" s="88" t="s">
        <v>632</v>
      </c>
    </row>
    <row r="6479" spans="1:3" ht="15">
      <c r="A6479" s="81" t="s">
        <v>247</v>
      </c>
      <c r="B6479" s="80">
        <v>21</v>
      </c>
      <c r="C6479" s="88" t="s">
        <v>632</v>
      </c>
    </row>
    <row r="6480" spans="1:3" ht="15">
      <c r="A6480" s="81" t="s">
        <v>247</v>
      </c>
      <c r="B6480" s="80" t="s">
        <v>1582</v>
      </c>
      <c r="C6480" s="88" t="s">
        <v>632</v>
      </c>
    </row>
    <row r="6481" spans="1:3" ht="15">
      <c r="A6481" s="81" t="s">
        <v>247</v>
      </c>
      <c r="B6481" s="80" t="s">
        <v>1532</v>
      </c>
      <c r="C6481" s="88" t="s">
        <v>632</v>
      </c>
    </row>
    <row r="6482" spans="1:3" ht="15">
      <c r="A6482" s="81" t="s">
        <v>247</v>
      </c>
      <c r="B6482" s="80" t="s">
        <v>1603</v>
      </c>
      <c r="C6482" s="88" t="s">
        <v>632</v>
      </c>
    </row>
    <row r="6483" spans="1:3" ht="15">
      <c r="A6483" s="81" t="s">
        <v>247</v>
      </c>
      <c r="B6483" s="80" t="s">
        <v>1533</v>
      </c>
      <c r="C6483" s="88" t="s">
        <v>632</v>
      </c>
    </row>
    <row r="6484" spans="1:3" ht="15">
      <c r="A6484" s="81" t="s">
        <v>247</v>
      </c>
      <c r="B6484" s="80" t="s">
        <v>1534</v>
      </c>
      <c r="C6484" s="88" t="s">
        <v>632</v>
      </c>
    </row>
    <row r="6485" spans="1:3" ht="15">
      <c r="A6485" s="81" t="s">
        <v>247</v>
      </c>
      <c r="B6485" s="80" t="s">
        <v>1604</v>
      </c>
      <c r="C6485" s="88" t="s">
        <v>632</v>
      </c>
    </row>
    <row r="6486" spans="1:3" ht="15">
      <c r="A6486" s="81" t="s">
        <v>247</v>
      </c>
      <c r="B6486" s="80" t="s">
        <v>1589</v>
      </c>
      <c r="C6486" s="88" t="s">
        <v>632</v>
      </c>
    </row>
    <row r="6487" spans="1:3" ht="15">
      <c r="A6487" s="81" t="s">
        <v>247</v>
      </c>
      <c r="B6487" s="80" t="s">
        <v>1605</v>
      </c>
      <c r="C6487" s="88" t="s">
        <v>632</v>
      </c>
    </row>
    <row r="6488" spans="1:3" ht="15">
      <c r="A6488" s="81" t="s">
        <v>247</v>
      </c>
      <c r="B6488" s="80" t="s">
        <v>1536</v>
      </c>
      <c r="C6488" s="88" t="s">
        <v>632</v>
      </c>
    </row>
    <row r="6489" spans="1:3" ht="15">
      <c r="A6489" s="81" t="s">
        <v>247</v>
      </c>
      <c r="B6489" s="80" t="s">
        <v>1537</v>
      </c>
      <c r="C6489" s="88" t="s">
        <v>632</v>
      </c>
    </row>
    <row r="6490" spans="1:3" ht="15">
      <c r="A6490" s="81" t="s">
        <v>246</v>
      </c>
      <c r="B6490" s="80" t="s">
        <v>1591</v>
      </c>
      <c r="C6490" s="88" t="s">
        <v>631</v>
      </c>
    </row>
    <row r="6491" spans="1:3" ht="15">
      <c r="A6491" s="81" t="s">
        <v>246</v>
      </c>
      <c r="B6491" s="80" t="s">
        <v>1516</v>
      </c>
      <c r="C6491" s="88" t="s">
        <v>631</v>
      </c>
    </row>
    <row r="6492" spans="1:3" ht="15">
      <c r="A6492" s="81" t="s">
        <v>246</v>
      </c>
      <c r="B6492" s="80" t="s">
        <v>1592</v>
      </c>
      <c r="C6492" s="88" t="s">
        <v>631</v>
      </c>
    </row>
    <row r="6493" spans="1:3" ht="15">
      <c r="A6493" s="81" t="s">
        <v>246</v>
      </c>
      <c r="B6493" s="80" t="s">
        <v>1593</v>
      </c>
      <c r="C6493" s="88" t="s">
        <v>631</v>
      </c>
    </row>
    <row r="6494" spans="1:3" ht="15">
      <c r="A6494" s="81" t="s">
        <v>246</v>
      </c>
      <c r="B6494" s="80" t="s">
        <v>1491</v>
      </c>
      <c r="C6494" s="88" t="s">
        <v>631</v>
      </c>
    </row>
    <row r="6495" spans="1:3" ht="15">
      <c r="A6495" s="81" t="s">
        <v>246</v>
      </c>
      <c r="B6495" s="80" t="s">
        <v>1588</v>
      </c>
      <c r="C6495" s="88" t="s">
        <v>631</v>
      </c>
    </row>
    <row r="6496" spans="1:3" ht="15">
      <c r="A6496" s="81" t="s">
        <v>246</v>
      </c>
      <c r="B6496" s="80" t="s">
        <v>1517</v>
      </c>
      <c r="C6496" s="88" t="s">
        <v>631</v>
      </c>
    </row>
    <row r="6497" spans="1:3" ht="15">
      <c r="A6497" s="81" t="s">
        <v>246</v>
      </c>
      <c r="B6497" s="80" t="s">
        <v>1571</v>
      </c>
      <c r="C6497" s="88" t="s">
        <v>631</v>
      </c>
    </row>
    <row r="6498" spans="1:3" ht="15">
      <c r="A6498" s="81" t="s">
        <v>246</v>
      </c>
      <c r="B6498" s="80" t="s">
        <v>1518</v>
      </c>
      <c r="C6498" s="88" t="s">
        <v>631</v>
      </c>
    </row>
    <row r="6499" spans="1:3" ht="15">
      <c r="A6499" s="81" t="s">
        <v>246</v>
      </c>
      <c r="B6499" s="80" t="s">
        <v>1519</v>
      </c>
      <c r="C6499" s="88" t="s">
        <v>631</v>
      </c>
    </row>
    <row r="6500" spans="1:3" ht="15">
      <c r="A6500" s="81" t="s">
        <v>246</v>
      </c>
      <c r="B6500" s="80" t="s">
        <v>1594</v>
      </c>
      <c r="C6500" s="88" t="s">
        <v>631</v>
      </c>
    </row>
    <row r="6501" spans="1:3" ht="15">
      <c r="A6501" s="81" t="s">
        <v>246</v>
      </c>
      <c r="B6501" s="80" t="s">
        <v>1573</v>
      </c>
      <c r="C6501" s="88" t="s">
        <v>631</v>
      </c>
    </row>
    <row r="6502" spans="1:3" ht="15">
      <c r="A6502" s="81" t="s">
        <v>246</v>
      </c>
      <c r="B6502" s="80" t="s">
        <v>1595</v>
      </c>
      <c r="C6502" s="88" t="s">
        <v>631</v>
      </c>
    </row>
    <row r="6503" spans="1:3" ht="15">
      <c r="A6503" s="81" t="s">
        <v>246</v>
      </c>
      <c r="B6503" s="80" t="s">
        <v>1596</v>
      </c>
      <c r="C6503" s="88" t="s">
        <v>631</v>
      </c>
    </row>
    <row r="6504" spans="1:3" ht="15">
      <c r="A6504" s="81" t="s">
        <v>246</v>
      </c>
      <c r="B6504" s="80" t="s">
        <v>1577</v>
      </c>
      <c r="C6504" s="88" t="s">
        <v>631</v>
      </c>
    </row>
    <row r="6505" spans="1:3" ht="15">
      <c r="A6505" s="81" t="s">
        <v>246</v>
      </c>
      <c r="B6505" s="80" t="s">
        <v>1597</v>
      </c>
      <c r="C6505" s="88" t="s">
        <v>631</v>
      </c>
    </row>
    <row r="6506" spans="1:3" ht="15">
      <c r="A6506" s="81" t="s">
        <v>246</v>
      </c>
      <c r="B6506" s="80" t="s">
        <v>1523</v>
      </c>
      <c r="C6506" s="88" t="s">
        <v>631</v>
      </c>
    </row>
    <row r="6507" spans="1:3" ht="15">
      <c r="A6507" s="81" t="s">
        <v>246</v>
      </c>
      <c r="B6507" s="80" t="s">
        <v>1524</v>
      </c>
      <c r="C6507" s="88" t="s">
        <v>631</v>
      </c>
    </row>
    <row r="6508" spans="1:3" ht="15">
      <c r="A6508" s="81" t="s">
        <v>246</v>
      </c>
      <c r="B6508" s="80" t="s">
        <v>1598</v>
      </c>
      <c r="C6508" s="88" t="s">
        <v>631</v>
      </c>
    </row>
    <row r="6509" spans="1:3" ht="15">
      <c r="A6509" s="81" t="s">
        <v>246</v>
      </c>
      <c r="B6509" s="80" t="s">
        <v>1525</v>
      </c>
      <c r="C6509" s="88" t="s">
        <v>631</v>
      </c>
    </row>
    <row r="6510" spans="1:3" ht="15">
      <c r="A6510" s="81" t="s">
        <v>246</v>
      </c>
      <c r="B6510" s="80" t="s">
        <v>1526</v>
      </c>
      <c r="C6510" s="88" t="s">
        <v>631</v>
      </c>
    </row>
    <row r="6511" spans="1:3" ht="15">
      <c r="A6511" s="81" t="s">
        <v>246</v>
      </c>
      <c r="B6511" s="80" t="s">
        <v>1527</v>
      </c>
      <c r="C6511" s="88" t="s">
        <v>631</v>
      </c>
    </row>
    <row r="6512" spans="1:3" ht="15">
      <c r="A6512" s="81" t="s">
        <v>246</v>
      </c>
      <c r="B6512" s="80" t="s">
        <v>1599</v>
      </c>
      <c r="C6512" s="88" t="s">
        <v>631</v>
      </c>
    </row>
    <row r="6513" spans="1:3" ht="15">
      <c r="A6513" s="81" t="s">
        <v>246</v>
      </c>
      <c r="B6513" s="80" t="s">
        <v>1600</v>
      </c>
      <c r="C6513" s="88" t="s">
        <v>631</v>
      </c>
    </row>
    <row r="6514" spans="1:3" ht="15">
      <c r="A6514" s="81" t="s">
        <v>246</v>
      </c>
      <c r="B6514" s="80" t="s">
        <v>1601</v>
      </c>
      <c r="C6514" s="88" t="s">
        <v>631</v>
      </c>
    </row>
    <row r="6515" spans="1:3" ht="15">
      <c r="A6515" s="81" t="s">
        <v>246</v>
      </c>
      <c r="B6515" s="80" t="s">
        <v>1575</v>
      </c>
      <c r="C6515" s="88" t="s">
        <v>631</v>
      </c>
    </row>
    <row r="6516" spans="1:3" ht="15">
      <c r="A6516" s="81" t="s">
        <v>246</v>
      </c>
      <c r="B6516" s="80" t="s">
        <v>1602</v>
      </c>
      <c r="C6516" s="88" t="s">
        <v>631</v>
      </c>
    </row>
    <row r="6517" spans="1:3" ht="15">
      <c r="A6517" s="81" t="s">
        <v>246</v>
      </c>
      <c r="B6517" s="80" t="s">
        <v>1572</v>
      </c>
      <c r="C6517" s="88" t="s">
        <v>631</v>
      </c>
    </row>
    <row r="6518" spans="1:3" ht="15">
      <c r="A6518" s="81" t="s">
        <v>246</v>
      </c>
      <c r="B6518" s="80">
        <v>21</v>
      </c>
      <c r="C6518" s="88" t="s">
        <v>631</v>
      </c>
    </row>
    <row r="6519" spans="1:3" ht="15">
      <c r="A6519" s="81" t="s">
        <v>246</v>
      </c>
      <c r="B6519" s="80" t="s">
        <v>1582</v>
      </c>
      <c r="C6519" s="88" t="s">
        <v>631</v>
      </c>
    </row>
    <row r="6520" spans="1:3" ht="15">
      <c r="A6520" s="81" t="s">
        <v>246</v>
      </c>
      <c r="B6520" s="80" t="s">
        <v>1532</v>
      </c>
      <c r="C6520" s="88" t="s">
        <v>631</v>
      </c>
    </row>
    <row r="6521" spans="1:3" ht="15">
      <c r="A6521" s="81" t="s">
        <v>246</v>
      </c>
      <c r="B6521" s="80" t="s">
        <v>1603</v>
      </c>
      <c r="C6521" s="88" t="s">
        <v>631</v>
      </c>
    </row>
    <row r="6522" spans="1:3" ht="15">
      <c r="A6522" s="81" t="s">
        <v>246</v>
      </c>
      <c r="B6522" s="80" t="s">
        <v>1533</v>
      </c>
      <c r="C6522" s="88" t="s">
        <v>631</v>
      </c>
    </row>
    <row r="6523" spans="1:3" ht="15">
      <c r="A6523" s="81" t="s">
        <v>246</v>
      </c>
      <c r="B6523" s="80" t="s">
        <v>1534</v>
      </c>
      <c r="C6523" s="88" t="s">
        <v>631</v>
      </c>
    </row>
    <row r="6524" spans="1:3" ht="15">
      <c r="A6524" s="81" t="s">
        <v>246</v>
      </c>
      <c r="B6524" s="80" t="s">
        <v>1604</v>
      </c>
      <c r="C6524" s="88" t="s">
        <v>631</v>
      </c>
    </row>
    <row r="6525" spans="1:3" ht="15">
      <c r="A6525" s="81" t="s">
        <v>246</v>
      </c>
      <c r="B6525" s="80" t="s">
        <v>1589</v>
      </c>
      <c r="C6525" s="88" t="s">
        <v>631</v>
      </c>
    </row>
    <row r="6526" spans="1:3" ht="15">
      <c r="A6526" s="81" t="s">
        <v>246</v>
      </c>
      <c r="B6526" s="80" t="s">
        <v>1605</v>
      </c>
      <c r="C6526" s="88" t="s">
        <v>631</v>
      </c>
    </row>
    <row r="6527" spans="1:3" ht="15">
      <c r="A6527" s="81" t="s">
        <v>246</v>
      </c>
      <c r="B6527" s="80" t="s">
        <v>1536</v>
      </c>
      <c r="C6527" s="88" t="s">
        <v>631</v>
      </c>
    </row>
    <row r="6528" spans="1:3" ht="15">
      <c r="A6528" s="81" t="s">
        <v>246</v>
      </c>
      <c r="B6528" s="80" t="s">
        <v>1537</v>
      </c>
      <c r="C6528" s="88" t="s">
        <v>631</v>
      </c>
    </row>
    <row r="6529" spans="1:3" ht="15">
      <c r="A6529" s="81" t="s">
        <v>245</v>
      </c>
      <c r="B6529" s="80" t="s">
        <v>1591</v>
      </c>
      <c r="C6529" s="88" t="s">
        <v>630</v>
      </c>
    </row>
    <row r="6530" spans="1:3" ht="15">
      <c r="A6530" s="81" t="s">
        <v>245</v>
      </c>
      <c r="B6530" s="80" t="s">
        <v>1516</v>
      </c>
      <c r="C6530" s="88" t="s">
        <v>630</v>
      </c>
    </row>
    <row r="6531" spans="1:3" ht="15">
      <c r="A6531" s="81" t="s">
        <v>245</v>
      </c>
      <c r="B6531" s="80" t="s">
        <v>1592</v>
      </c>
      <c r="C6531" s="88" t="s">
        <v>630</v>
      </c>
    </row>
    <row r="6532" spans="1:3" ht="15">
      <c r="A6532" s="81" t="s">
        <v>245</v>
      </c>
      <c r="B6532" s="80" t="s">
        <v>1593</v>
      </c>
      <c r="C6532" s="88" t="s">
        <v>630</v>
      </c>
    </row>
    <row r="6533" spans="1:3" ht="15">
      <c r="A6533" s="81" t="s">
        <v>245</v>
      </c>
      <c r="B6533" s="80" t="s">
        <v>1491</v>
      </c>
      <c r="C6533" s="88" t="s">
        <v>630</v>
      </c>
    </row>
    <row r="6534" spans="1:3" ht="15">
      <c r="A6534" s="81" t="s">
        <v>245</v>
      </c>
      <c r="B6534" s="80" t="s">
        <v>1588</v>
      </c>
      <c r="C6534" s="88" t="s">
        <v>630</v>
      </c>
    </row>
    <row r="6535" spans="1:3" ht="15">
      <c r="A6535" s="81" t="s">
        <v>245</v>
      </c>
      <c r="B6535" s="80" t="s">
        <v>1517</v>
      </c>
      <c r="C6535" s="88" t="s">
        <v>630</v>
      </c>
    </row>
    <row r="6536" spans="1:3" ht="15">
      <c r="A6536" s="81" t="s">
        <v>245</v>
      </c>
      <c r="B6536" s="80" t="s">
        <v>1571</v>
      </c>
      <c r="C6536" s="88" t="s">
        <v>630</v>
      </c>
    </row>
    <row r="6537" spans="1:3" ht="15">
      <c r="A6537" s="81" t="s">
        <v>245</v>
      </c>
      <c r="B6537" s="80" t="s">
        <v>1518</v>
      </c>
      <c r="C6537" s="88" t="s">
        <v>630</v>
      </c>
    </row>
    <row r="6538" spans="1:3" ht="15">
      <c r="A6538" s="81" t="s">
        <v>245</v>
      </c>
      <c r="B6538" s="80" t="s">
        <v>1519</v>
      </c>
      <c r="C6538" s="88" t="s">
        <v>630</v>
      </c>
    </row>
    <row r="6539" spans="1:3" ht="15">
      <c r="A6539" s="81" t="s">
        <v>245</v>
      </c>
      <c r="B6539" s="80" t="s">
        <v>1594</v>
      </c>
      <c r="C6539" s="88" t="s">
        <v>630</v>
      </c>
    </row>
    <row r="6540" spans="1:3" ht="15">
      <c r="A6540" s="81" t="s">
        <v>245</v>
      </c>
      <c r="B6540" s="80" t="s">
        <v>1573</v>
      </c>
      <c r="C6540" s="88" t="s">
        <v>630</v>
      </c>
    </row>
    <row r="6541" spans="1:3" ht="15">
      <c r="A6541" s="81" t="s">
        <v>245</v>
      </c>
      <c r="B6541" s="80" t="s">
        <v>1595</v>
      </c>
      <c r="C6541" s="88" t="s">
        <v>630</v>
      </c>
    </row>
    <row r="6542" spans="1:3" ht="15">
      <c r="A6542" s="81" t="s">
        <v>245</v>
      </c>
      <c r="B6542" s="80" t="s">
        <v>1596</v>
      </c>
      <c r="C6542" s="88" t="s">
        <v>630</v>
      </c>
    </row>
    <row r="6543" spans="1:3" ht="15">
      <c r="A6543" s="81" t="s">
        <v>245</v>
      </c>
      <c r="B6543" s="80" t="s">
        <v>1577</v>
      </c>
      <c r="C6543" s="88" t="s">
        <v>630</v>
      </c>
    </row>
    <row r="6544" spans="1:3" ht="15">
      <c r="A6544" s="81" t="s">
        <v>245</v>
      </c>
      <c r="B6544" s="80" t="s">
        <v>1597</v>
      </c>
      <c r="C6544" s="88" t="s">
        <v>630</v>
      </c>
    </row>
    <row r="6545" spans="1:3" ht="15">
      <c r="A6545" s="81" t="s">
        <v>245</v>
      </c>
      <c r="B6545" s="80" t="s">
        <v>1523</v>
      </c>
      <c r="C6545" s="88" t="s">
        <v>630</v>
      </c>
    </row>
    <row r="6546" spans="1:3" ht="15">
      <c r="A6546" s="81" t="s">
        <v>245</v>
      </c>
      <c r="B6546" s="80" t="s">
        <v>1524</v>
      </c>
      <c r="C6546" s="88" t="s">
        <v>630</v>
      </c>
    </row>
    <row r="6547" spans="1:3" ht="15">
      <c r="A6547" s="81" t="s">
        <v>245</v>
      </c>
      <c r="B6547" s="80" t="s">
        <v>1598</v>
      </c>
      <c r="C6547" s="88" t="s">
        <v>630</v>
      </c>
    </row>
    <row r="6548" spans="1:3" ht="15">
      <c r="A6548" s="81" t="s">
        <v>245</v>
      </c>
      <c r="B6548" s="80" t="s">
        <v>1525</v>
      </c>
      <c r="C6548" s="88" t="s">
        <v>630</v>
      </c>
    </row>
    <row r="6549" spans="1:3" ht="15">
      <c r="A6549" s="81" t="s">
        <v>245</v>
      </c>
      <c r="B6549" s="80" t="s">
        <v>1526</v>
      </c>
      <c r="C6549" s="88" t="s">
        <v>630</v>
      </c>
    </row>
    <row r="6550" spans="1:3" ht="15">
      <c r="A6550" s="81" t="s">
        <v>245</v>
      </c>
      <c r="B6550" s="80" t="s">
        <v>1527</v>
      </c>
      <c r="C6550" s="88" t="s">
        <v>630</v>
      </c>
    </row>
    <row r="6551" spans="1:3" ht="15">
      <c r="A6551" s="81" t="s">
        <v>245</v>
      </c>
      <c r="B6551" s="80" t="s">
        <v>1599</v>
      </c>
      <c r="C6551" s="88" t="s">
        <v>630</v>
      </c>
    </row>
    <row r="6552" spans="1:3" ht="15">
      <c r="A6552" s="81" t="s">
        <v>245</v>
      </c>
      <c r="B6552" s="80" t="s">
        <v>1600</v>
      </c>
      <c r="C6552" s="88" t="s">
        <v>630</v>
      </c>
    </row>
    <row r="6553" spans="1:3" ht="15">
      <c r="A6553" s="81" t="s">
        <v>245</v>
      </c>
      <c r="B6553" s="80" t="s">
        <v>1601</v>
      </c>
      <c r="C6553" s="88" t="s">
        <v>630</v>
      </c>
    </row>
    <row r="6554" spans="1:3" ht="15">
      <c r="A6554" s="81" t="s">
        <v>245</v>
      </c>
      <c r="B6554" s="80" t="s">
        <v>1575</v>
      </c>
      <c r="C6554" s="88" t="s">
        <v>630</v>
      </c>
    </row>
    <row r="6555" spans="1:3" ht="15">
      <c r="A6555" s="81" t="s">
        <v>245</v>
      </c>
      <c r="B6555" s="80" t="s">
        <v>1602</v>
      </c>
      <c r="C6555" s="88" t="s">
        <v>630</v>
      </c>
    </row>
    <row r="6556" spans="1:3" ht="15">
      <c r="A6556" s="81" t="s">
        <v>245</v>
      </c>
      <c r="B6556" s="80" t="s">
        <v>1572</v>
      </c>
      <c r="C6556" s="88" t="s">
        <v>630</v>
      </c>
    </row>
    <row r="6557" spans="1:3" ht="15">
      <c r="A6557" s="81" t="s">
        <v>245</v>
      </c>
      <c r="B6557" s="80">
        <v>21</v>
      </c>
      <c r="C6557" s="88" t="s">
        <v>630</v>
      </c>
    </row>
    <row r="6558" spans="1:3" ht="15">
      <c r="A6558" s="81" t="s">
        <v>245</v>
      </c>
      <c r="B6558" s="80" t="s">
        <v>1582</v>
      </c>
      <c r="C6558" s="88" t="s">
        <v>630</v>
      </c>
    </row>
    <row r="6559" spans="1:3" ht="15">
      <c r="A6559" s="81" t="s">
        <v>245</v>
      </c>
      <c r="B6559" s="80" t="s">
        <v>1532</v>
      </c>
      <c r="C6559" s="88" t="s">
        <v>630</v>
      </c>
    </row>
    <row r="6560" spans="1:3" ht="15">
      <c r="A6560" s="81" t="s">
        <v>245</v>
      </c>
      <c r="B6560" s="80" t="s">
        <v>1603</v>
      </c>
      <c r="C6560" s="88" t="s">
        <v>630</v>
      </c>
    </row>
    <row r="6561" spans="1:3" ht="15">
      <c r="A6561" s="81" t="s">
        <v>245</v>
      </c>
      <c r="B6561" s="80" t="s">
        <v>1533</v>
      </c>
      <c r="C6561" s="88" t="s">
        <v>630</v>
      </c>
    </row>
    <row r="6562" spans="1:3" ht="15">
      <c r="A6562" s="81" t="s">
        <v>245</v>
      </c>
      <c r="B6562" s="80" t="s">
        <v>1534</v>
      </c>
      <c r="C6562" s="88" t="s">
        <v>630</v>
      </c>
    </row>
    <row r="6563" spans="1:3" ht="15">
      <c r="A6563" s="81" t="s">
        <v>245</v>
      </c>
      <c r="B6563" s="80" t="s">
        <v>1604</v>
      </c>
      <c r="C6563" s="88" t="s">
        <v>630</v>
      </c>
    </row>
    <row r="6564" spans="1:3" ht="15">
      <c r="A6564" s="81" t="s">
        <v>245</v>
      </c>
      <c r="B6564" s="80" t="s">
        <v>1589</v>
      </c>
      <c r="C6564" s="88" t="s">
        <v>630</v>
      </c>
    </row>
    <row r="6565" spans="1:3" ht="15">
      <c r="A6565" s="81" t="s">
        <v>245</v>
      </c>
      <c r="B6565" s="80" t="s">
        <v>1605</v>
      </c>
      <c r="C6565" s="88" t="s">
        <v>630</v>
      </c>
    </row>
    <row r="6566" spans="1:3" ht="15">
      <c r="A6566" s="81" t="s">
        <v>245</v>
      </c>
      <c r="B6566" s="80" t="s">
        <v>1536</v>
      </c>
      <c r="C6566" s="88" t="s">
        <v>630</v>
      </c>
    </row>
    <row r="6567" spans="1:3" ht="15">
      <c r="A6567" s="81" t="s">
        <v>245</v>
      </c>
      <c r="B6567" s="80" t="s">
        <v>1537</v>
      </c>
      <c r="C6567" s="88" t="s">
        <v>630</v>
      </c>
    </row>
    <row r="6568" spans="1:3" ht="15">
      <c r="A6568" s="81" t="s">
        <v>244</v>
      </c>
      <c r="B6568" s="80" t="s">
        <v>1591</v>
      </c>
      <c r="C6568" s="88" t="s">
        <v>629</v>
      </c>
    </row>
    <row r="6569" spans="1:3" ht="15">
      <c r="A6569" s="81" t="s">
        <v>244</v>
      </c>
      <c r="B6569" s="80" t="s">
        <v>1516</v>
      </c>
      <c r="C6569" s="88" t="s">
        <v>629</v>
      </c>
    </row>
    <row r="6570" spans="1:3" ht="15">
      <c r="A6570" s="81" t="s">
        <v>244</v>
      </c>
      <c r="B6570" s="80" t="s">
        <v>1592</v>
      </c>
      <c r="C6570" s="88" t="s">
        <v>629</v>
      </c>
    </row>
    <row r="6571" spans="1:3" ht="15">
      <c r="A6571" s="81" t="s">
        <v>244</v>
      </c>
      <c r="B6571" s="80" t="s">
        <v>1593</v>
      </c>
      <c r="C6571" s="88" t="s">
        <v>629</v>
      </c>
    </row>
    <row r="6572" spans="1:3" ht="15">
      <c r="A6572" s="81" t="s">
        <v>244</v>
      </c>
      <c r="B6572" s="80" t="s">
        <v>1491</v>
      </c>
      <c r="C6572" s="88" t="s">
        <v>629</v>
      </c>
    </row>
    <row r="6573" spans="1:3" ht="15">
      <c r="A6573" s="81" t="s">
        <v>244</v>
      </c>
      <c r="B6573" s="80" t="s">
        <v>1588</v>
      </c>
      <c r="C6573" s="88" t="s">
        <v>629</v>
      </c>
    </row>
    <row r="6574" spans="1:3" ht="15">
      <c r="A6574" s="81" t="s">
        <v>244</v>
      </c>
      <c r="B6574" s="80" t="s">
        <v>1517</v>
      </c>
      <c r="C6574" s="88" t="s">
        <v>629</v>
      </c>
    </row>
    <row r="6575" spans="1:3" ht="15">
      <c r="A6575" s="81" t="s">
        <v>244</v>
      </c>
      <c r="B6575" s="80" t="s">
        <v>1571</v>
      </c>
      <c r="C6575" s="88" t="s">
        <v>629</v>
      </c>
    </row>
    <row r="6576" spans="1:3" ht="15">
      <c r="A6576" s="81" t="s">
        <v>244</v>
      </c>
      <c r="B6576" s="80" t="s">
        <v>1518</v>
      </c>
      <c r="C6576" s="88" t="s">
        <v>629</v>
      </c>
    </row>
    <row r="6577" spans="1:3" ht="15">
      <c r="A6577" s="81" t="s">
        <v>244</v>
      </c>
      <c r="B6577" s="80" t="s">
        <v>1519</v>
      </c>
      <c r="C6577" s="88" t="s">
        <v>629</v>
      </c>
    </row>
    <row r="6578" spans="1:3" ht="15">
      <c r="A6578" s="81" t="s">
        <v>244</v>
      </c>
      <c r="B6578" s="80" t="s">
        <v>1594</v>
      </c>
      <c r="C6578" s="88" t="s">
        <v>629</v>
      </c>
    </row>
    <row r="6579" spans="1:3" ht="15">
      <c r="A6579" s="81" t="s">
        <v>244</v>
      </c>
      <c r="B6579" s="80" t="s">
        <v>1573</v>
      </c>
      <c r="C6579" s="88" t="s">
        <v>629</v>
      </c>
    </row>
    <row r="6580" spans="1:3" ht="15">
      <c r="A6580" s="81" t="s">
        <v>244</v>
      </c>
      <c r="B6580" s="80" t="s">
        <v>1595</v>
      </c>
      <c r="C6580" s="88" t="s">
        <v>629</v>
      </c>
    </row>
    <row r="6581" spans="1:3" ht="15">
      <c r="A6581" s="81" t="s">
        <v>244</v>
      </c>
      <c r="B6581" s="80" t="s">
        <v>1596</v>
      </c>
      <c r="C6581" s="88" t="s">
        <v>629</v>
      </c>
    </row>
    <row r="6582" spans="1:3" ht="15">
      <c r="A6582" s="81" t="s">
        <v>244</v>
      </c>
      <c r="B6582" s="80" t="s">
        <v>1577</v>
      </c>
      <c r="C6582" s="88" t="s">
        <v>629</v>
      </c>
    </row>
    <row r="6583" spans="1:3" ht="15">
      <c r="A6583" s="81" t="s">
        <v>244</v>
      </c>
      <c r="B6583" s="80" t="s">
        <v>1597</v>
      </c>
      <c r="C6583" s="88" t="s">
        <v>629</v>
      </c>
    </row>
    <row r="6584" spans="1:3" ht="15">
      <c r="A6584" s="81" t="s">
        <v>244</v>
      </c>
      <c r="B6584" s="80" t="s">
        <v>1523</v>
      </c>
      <c r="C6584" s="88" t="s">
        <v>629</v>
      </c>
    </row>
    <row r="6585" spans="1:3" ht="15">
      <c r="A6585" s="81" t="s">
        <v>244</v>
      </c>
      <c r="B6585" s="80" t="s">
        <v>1524</v>
      </c>
      <c r="C6585" s="88" t="s">
        <v>629</v>
      </c>
    </row>
    <row r="6586" spans="1:3" ht="15">
      <c r="A6586" s="81" t="s">
        <v>244</v>
      </c>
      <c r="B6586" s="80" t="s">
        <v>1598</v>
      </c>
      <c r="C6586" s="88" t="s">
        <v>629</v>
      </c>
    </row>
    <row r="6587" spans="1:3" ht="15">
      <c r="A6587" s="81" t="s">
        <v>244</v>
      </c>
      <c r="B6587" s="80" t="s">
        <v>1525</v>
      </c>
      <c r="C6587" s="88" t="s">
        <v>629</v>
      </c>
    </row>
    <row r="6588" spans="1:3" ht="15">
      <c r="A6588" s="81" t="s">
        <v>244</v>
      </c>
      <c r="B6588" s="80" t="s">
        <v>1526</v>
      </c>
      <c r="C6588" s="88" t="s">
        <v>629</v>
      </c>
    </row>
    <row r="6589" spans="1:3" ht="15">
      <c r="A6589" s="81" t="s">
        <v>244</v>
      </c>
      <c r="B6589" s="80" t="s">
        <v>1527</v>
      </c>
      <c r="C6589" s="88" t="s">
        <v>629</v>
      </c>
    </row>
    <row r="6590" spans="1:3" ht="15">
      <c r="A6590" s="81" t="s">
        <v>244</v>
      </c>
      <c r="B6590" s="80" t="s">
        <v>1599</v>
      </c>
      <c r="C6590" s="88" t="s">
        <v>629</v>
      </c>
    </row>
    <row r="6591" spans="1:3" ht="15">
      <c r="A6591" s="81" t="s">
        <v>244</v>
      </c>
      <c r="B6591" s="80" t="s">
        <v>1600</v>
      </c>
      <c r="C6591" s="88" t="s">
        <v>629</v>
      </c>
    </row>
    <row r="6592" spans="1:3" ht="15">
      <c r="A6592" s="81" t="s">
        <v>244</v>
      </c>
      <c r="B6592" s="80" t="s">
        <v>1601</v>
      </c>
      <c r="C6592" s="88" t="s">
        <v>629</v>
      </c>
    </row>
    <row r="6593" spans="1:3" ht="15">
      <c r="A6593" s="81" t="s">
        <v>244</v>
      </c>
      <c r="B6593" s="80" t="s">
        <v>1575</v>
      </c>
      <c r="C6593" s="88" t="s">
        <v>629</v>
      </c>
    </row>
    <row r="6594" spans="1:3" ht="15">
      <c r="A6594" s="81" t="s">
        <v>244</v>
      </c>
      <c r="B6594" s="80" t="s">
        <v>1602</v>
      </c>
      <c r="C6594" s="88" t="s">
        <v>629</v>
      </c>
    </row>
    <row r="6595" spans="1:3" ht="15">
      <c r="A6595" s="81" t="s">
        <v>244</v>
      </c>
      <c r="B6595" s="80" t="s">
        <v>1572</v>
      </c>
      <c r="C6595" s="88" t="s">
        <v>629</v>
      </c>
    </row>
    <row r="6596" spans="1:3" ht="15">
      <c r="A6596" s="81" t="s">
        <v>244</v>
      </c>
      <c r="B6596" s="80">
        <v>21</v>
      </c>
      <c r="C6596" s="88" t="s">
        <v>629</v>
      </c>
    </row>
    <row r="6597" spans="1:3" ht="15">
      <c r="A6597" s="81" t="s">
        <v>244</v>
      </c>
      <c r="B6597" s="80" t="s">
        <v>1582</v>
      </c>
      <c r="C6597" s="88" t="s">
        <v>629</v>
      </c>
    </row>
    <row r="6598" spans="1:3" ht="15">
      <c r="A6598" s="81" t="s">
        <v>244</v>
      </c>
      <c r="B6598" s="80" t="s">
        <v>1532</v>
      </c>
      <c r="C6598" s="88" t="s">
        <v>629</v>
      </c>
    </row>
    <row r="6599" spans="1:3" ht="15">
      <c r="A6599" s="81" t="s">
        <v>244</v>
      </c>
      <c r="B6599" s="80" t="s">
        <v>1603</v>
      </c>
      <c r="C6599" s="88" t="s">
        <v>629</v>
      </c>
    </row>
    <row r="6600" spans="1:3" ht="15">
      <c r="A6600" s="81" t="s">
        <v>244</v>
      </c>
      <c r="B6600" s="80" t="s">
        <v>1533</v>
      </c>
      <c r="C6600" s="88" t="s">
        <v>629</v>
      </c>
    </row>
    <row r="6601" spans="1:3" ht="15">
      <c r="A6601" s="81" t="s">
        <v>244</v>
      </c>
      <c r="B6601" s="80" t="s">
        <v>1534</v>
      </c>
      <c r="C6601" s="88" t="s">
        <v>629</v>
      </c>
    </row>
    <row r="6602" spans="1:3" ht="15">
      <c r="A6602" s="81" t="s">
        <v>244</v>
      </c>
      <c r="B6602" s="80" t="s">
        <v>1604</v>
      </c>
      <c r="C6602" s="88" t="s">
        <v>629</v>
      </c>
    </row>
    <row r="6603" spans="1:3" ht="15">
      <c r="A6603" s="81" t="s">
        <v>244</v>
      </c>
      <c r="B6603" s="80" t="s">
        <v>1589</v>
      </c>
      <c r="C6603" s="88" t="s">
        <v>629</v>
      </c>
    </row>
    <row r="6604" spans="1:3" ht="15">
      <c r="A6604" s="81" t="s">
        <v>244</v>
      </c>
      <c r="B6604" s="80" t="s">
        <v>1605</v>
      </c>
      <c r="C6604" s="88" t="s">
        <v>629</v>
      </c>
    </row>
    <row r="6605" spans="1:3" ht="15">
      <c r="A6605" s="81" t="s">
        <v>244</v>
      </c>
      <c r="B6605" s="80" t="s">
        <v>1536</v>
      </c>
      <c r="C6605" s="88" t="s">
        <v>629</v>
      </c>
    </row>
    <row r="6606" spans="1:3" ht="15">
      <c r="A6606" s="81" t="s">
        <v>244</v>
      </c>
      <c r="B6606" s="80" t="s">
        <v>1537</v>
      </c>
      <c r="C6606" s="88" t="s">
        <v>629</v>
      </c>
    </row>
    <row r="6607" spans="1:3" ht="15">
      <c r="A6607" s="81" t="s">
        <v>243</v>
      </c>
      <c r="B6607" s="80" t="s">
        <v>1591</v>
      </c>
      <c r="C6607" s="88" t="s">
        <v>628</v>
      </c>
    </row>
    <row r="6608" spans="1:3" ht="15">
      <c r="A6608" s="81" t="s">
        <v>243</v>
      </c>
      <c r="B6608" s="80" t="s">
        <v>1516</v>
      </c>
      <c r="C6608" s="88" t="s">
        <v>628</v>
      </c>
    </row>
    <row r="6609" spans="1:3" ht="15">
      <c r="A6609" s="81" t="s">
        <v>243</v>
      </c>
      <c r="B6609" s="80" t="s">
        <v>1592</v>
      </c>
      <c r="C6609" s="88" t="s">
        <v>628</v>
      </c>
    </row>
    <row r="6610" spans="1:3" ht="15">
      <c r="A6610" s="81" t="s">
        <v>243</v>
      </c>
      <c r="B6610" s="80" t="s">
        <v>1593</v>
      </c>
      <c r="C6610" s="88" t="s">
        <v>628</v>
      </c>
    </row>
    <row r="6611" spans="1:3" ht="15">
      <c r="A6611" s="81" t="s">
        <v>243</v>
      </c>
      <c r="B6611" s="80" t="s">
        <v>1491</v>
      </c>
      <c r="C6611" s="88" t="s">
        <v>628</v>
      </c>
    </row>
    <row r="6612" spans="1:3" ht="15">
      <c r="A6612" s="81" t="s">
        <v>243</v>
      </c>
      <c r="B6612" s="80" t="s">
        <v>1588</v>
      </c>
      <c r="C6612" s="88" t="s">
        <v>628</v>
      </c>
    </row>
    <row r="6613" spans="1:3" ht="15">
      <c r="A6613" s="81" t="s">
        <v>243</v>
      </c>
      <c r="B6613" s="80" t="s">
        <v>1517</v>
      </c>
      <c r="C6613" s="88" t="s">
        <v>628</v>
      </c>
    </row>
    <row r="6614" spans="1:3" ht="15">
      <c r="A6614" s="81" t="s">
        <v>243</v>
      </c>
      <c r="B6614" s="80" t="s">
        <v>1571</v>
      </c>
      <c r="C6614" s="88" t="s">
        <v>628</v>
      </c>
    </row>
    <row r="6615" spans="1:3" ht="15">
      <c r="A6615" s="81" t="s">
        <v>243</v>
      </c>
      <c r="B6615" s="80" t="s">
        <v>1518</v>
      </c>
      <c r="C6615" s="88" t="s">
        <v>628</v>
      </c>
    </row>
    <row r="6616" spans="1:3" ht="15">
      <c r="A6616" s="81" t="s">
        <v>243</v>
      </c>
      <c r="B6616" s="80" t="s">
        <v>1519</v>
      </c>
      <c r="C6616" s="88" t="s">
        <v>628</v>
      </c>
    </row>
    <row r="6617" spans="1:3" ht="15">
      <c r="A6617" s="81" t="s">
        <v>243</v>
      </c>
      <c r="B6617" s="80" t="s">
        <v>1594</v>
      </c>
      <c r="C6617" s="88" t="s">
        <v>628</v>
      </c>
    </row>
    <row r="6618" spans="1:3" ht="15">
      <c r="A6618" s="81" t="s">
        <v>243</v>
      </c>
      <c r="B6618" s="80" t="s">
        <v>1573</v>
      </c>
      <c r="C6618" s="88" t="s">
        <v>628</v>
      </c>
    </row>
    <row r="6619" spans="1:3" ht="15">
      <c r="A6619" s="81" t="s">
        <v>243</v>
      </c>
      <c r="B6619" s="80" t="s">
        <v>1595</v>
      </c>
      <c r="C6619" s="88" t="s">
        <v>628</v>
      </c>
    </row>
    <row r="6620" spans="1:3" ht="15">
      <c r="A6620" s="81" t="s">
        <v>243</v>
      </c>
      <c r="B6620" s="80" t="s">
        <v>1596</v>
      </c>
      <c r="C6620" s="88" t="s">
        <v>628</v>
      </c>
    </row>
    <row r="6621" spans="1:3" ht="15">
      <c r="A6621" s="81" t="s">
        <v>243</v>
      </c>
      <c r="B6621" s="80" t="s">
        <v>1577</v>
      </c>
      <c r="C6621" s="88" t="s">
        <v>628</v>
      </c>
    </row>
    <row r="6622" spans="1:3" ht="15">
      <c r="A6622" s="81" t="s">
        <v>243</v>
      </c>
      <c r="B6622" s="80" t="s">
        <v>1597</v>
      </c>
      <c r="C6622" s="88" t="s">
        <v>628</v>
      </c>
    </row>
    <row r="6623" spans="1:3" ht="15">
      <c r="A6623" s="81" t="s">
        <v>243</v>
      </c>
      <c r="B6623" s="80" t="s">
        <v>1523</v>
      </c>
      <c r="C6623" s="88" t="s">
        <v>628</v>
      </c>
    </row>
    <row r="6624" spans="1:3" ht="15">
      <c r="A6624" s="81" t="s">
        <v>243</v>
      </c>
      <c r="B6624" s="80" t="s">
        <v>1524</v>
      </c>
      <c r="C6624" s="88" t="s">
        <v>628</v>
      </c>
    </row>
    <row r="6625" spans="1:3" ht="15">
      <c r="A6625" s="81" t="s">
        <v>243</v>
      </c>
      <c r="B6625" s="80" t="s">
        <v>1598</v>
      </c>
      <c r="C6625" s="88" t="s">
        <v>628</v>
      </c>
    </row>
    <row r="6626" spans="1:3" ht="15">
      <c r="A6626" s="81" t="s">
        <v>243</v>
      </c>
      <c r="B6626" s="80" t="s">
        <v>1525</v>
      </c>
      <c r="C6626" s="88" t="s">
        <v>628</v>
      </c>
    </row>
    <row r="6627" spans="1:3" ht="15">
      <c r="A6627" s="81" t="s">
        <v>243</v>
      </c>
      <c r="B6627" s="80" t="s">
        <v>1526</v>
      </c>
      <c r="C6627" s="88" t="s">
        <v>628</v>
      </c>
    </row>
    <row r="6628" spans="1:3" ht="15">
      <c r="A6628" s="81" t="s">
        <v>243</v>
      </c>
      <c r="B6628" s="80" t="s">
        <v>1527</v>
      </c>
      <c r="C6628" s="88" t="s">
        <v>628</v>
      </c>
    </row>
    <row r="6629" spans="1:3" ht="15">
      <c r="A6629" s="81" t="s">
        <v>243</v>
      </c>
      <c r="B6629" s="80" t="s">
        <v>1599</v>
      </c>
      <c r="C6629" s="88" t="s">
        <v>628</v>
      </c>
    </row>
    <row r="6630" spans="1:3" ht="15">
      <c r="A6630" s="81" t="s">
        <v>243</v>
      </c>
      <c r="B6630" s="80" t="s">
        <v>1600</v>
      </c>
      <c r="C6630" s="88" t="s">
        <v>628</v>
      </c>
    </row>
    <row r="6631" spans="1:3" ht="15">
      <c r="A6631" s="81" t="s">
        <v>243</v>
      </c>
      <c r="B6631" s="80" t="s">
        <v>1601</v>
      </c>
      <c r="C6631" s="88" t="s">
        <v>628</v>
      </c>
    </row>
    <row r="6632" spans="1:3" ht="15">
      <c r="A6632" s="81" t="s">
        <v>243</v>
      </c>
      <c r="B6632" s="80" t="s">
        <v>1575</v>
      </c>
      <c r="C6632" s="88" t="s">
        <v>628</v>
      </c>
    </row>
    <row r="6633" spans="1:3" ht="15">
      <c r="A6633" s="81" t="s">
        <v>243</v>
      </c>
      <c r="B6633" s="80" t="s">
        <v>1602</v>
      </c>
      <c r="C6633" s="88" t="s">
        <v>628</v>
      </c>
    </row>
    <row r="6634" spans="1:3" ht="15">
      <c r="A6634" s="81" t="s">
        <v>243</v>
      </c>
      <c r="B6634" s="80" t="s">
        <v>1572</v>
      </c>
      <c r="C6634" s="88" t="s">
        <v>628</v>
      </c>
    </row>
    <row r="6635" spans="1:3" ht="15">
      <c r="A6635" s="81" t="s">
        <v>243</v>
      </c>
      <c r="B6635" s="80">
        <v>21</v>
      </c>
      <c r="C6635" s="88" t="s">
        <v>628</v>
      </c>
    </row>
    <row r="6636" spans="1:3" ht="15">
      <c r="A6636" s="81" t="s">
        <v>243</v>
      </c>
      <c r="B6636" s="80" t="s">
        <v>1582</v>
      </c>
      <c r="C6636" s="88" t="s">
        <v>628</v>
      </c>
    </row>
    <row r="6637" spans="1:3" ht="15">
      <c r="A6637" s="81" t="s">
        <v>243</v>
      </c>
      <c r="B6637" s="80" t="s">
        <v>1532</v>
      </c>
      <c r="C6637" s="88" t="s">
        <v>628</v>
      </c>
    </row>
    <row r="6638" spans="1:3" ht="15">
      <c r="A6638" s="81" t="s">
        <v>243</v>
      </c>
      <c r="B6638" s="80" t="s">
        <v>1603</v>
      </c>
      <c r="C6638" s="88" t="s">
        <v>628</v>
      </c>
    </row>
    <row r="6639" spans="1:3" ht="15">
      <c r="A6639" s="81" t="s">
        <v>243</v>
      </c>
      <c r="B6639" s="80" t="s">
        <v>1533</v>
      </c>
      <c r="C6639" s="88" t="s">
        <v>628</v>
      </c>
    </row>
    <row r="6640" spans="1:3" ht="15">
      <c r="A6640" s="81" t="s">
        <v>243</v>
      </c>
      <c r="B6640" s="80" t="s">
        <v>1534</v>
      </c>
      <c r="C6640" s="88" t="s">
        <v>628</v>
      </c>
    </row>
    <row r="6641" spans="1:3" ht="15">
      <c r="A6641" s="81" t="s">
        <v>243</v>
      </c>
      <c r="B6641" s="80" t="s">
        <v>1604</v>
      </c>
      <c r="C6641" s="88" t="s">
        <v>628</v>
      </c>
    </row>
    <row r="6642" spans="1:3" ht="15">
      <c r="A6642" s="81" t="s">
        <v>243</v>
      </c>
      <c r="B6642" s="80" t="s">
        <v>1589</v>
      </c>
      <c r="C6642" s="88" t="s">
        <v>628</v>
      </c>
    </row>
    <row r="6643" spans="1:3" ht="15">
      <c r="A6643" s="81" t="s">
        <v>243</v>
      </c>
      <c r="B6643" s="80" t="s">
        <v>1605</v>
      </c>
      <c r="C6643" s="88" t="s">
        <v>628</v>
      </c>
    </row>
    <row r="6644" spans="1:3" ht="15">
      <c r="A6644" s="81" t="s">
        <v>243</v>
      </c>
      <c r="B6644" s="80" t="s">
        <v>1536</v>
      </c>
      <c r="C6644" s="88" t="s">
        <v>628</v>
      </c>
    </row>
    <row r="6645" spans="1:3" ht="15">
      <c r="A6645" s="81" t="s">
        <v>243</v>
      </c>
      <c r="B6645" s="80" t="s">
        <v>1537</v>
      </c>
      <c r="C6645" s="88" t="s">
        <v>628</v>
      </c>
    </row>
    <row r="6646" spans="1:3" ht="15">
      <c r="A6646" s="81" t="s">
        <v>242</v>
      </c>
      <c r="B6646" s="80" t="s">
        <v>1591</v>
      </c>
      <c r="C6646" s="88" t="s">
        <v>627</v>
      </c>
    </row>
    <row r="6647" spans="1:3" ht="15">
      <c r="A6647" s="81" t="s">
        <v>242</v>
      </c>
      <c r="B6647" s="80" t="s">
        <v>1516</v>
      </c>
      <c r="C6647" s="88" t="s">
        <v>627</v>
      </c>
    </row>
    <row r="6648" spans="1:3" ht="15">
      <c r="A6648" s="81" t="s">
        <v>242</v>
      </c>
      <c r="B6648" s="80" t="s">
        <v>1592</v>
      </c>
      <c r="C6648" s="88" t="s">
        <v>627</v>
      </c>
    </row>
    <row r="6649" spans="1:3" ht="15">
      <c r="A6649" s="81" t="s">
        <v>242</v>
      </c>
      <c r="B6649" s="80" t="s">
        <v>1593</v>
      </c>
      <c r="C6649" s="88" t="s">
        <v>627</v>
      </c>
    </row>
    <row r="6650" spans="1:3" ht="15">
      <c r="A6650" s="81" t="s">
        <v>242</v>
      </c>
      <c r="B6650" s="80" t="s">
        <v>1491</v>
      </c>
      <c r="C6650" s="88" t="s">
        <v>627</v>
      </c>
    </row>
    <row r="6651" spans="1:3" ht="15">
      <c r="A6651" s="81" t="s">
        <v>242</v>
      </c>
      <c r="B6651" s="80" t="s">
        <v>1588</v>
      </c>
      <c r="C6651" s="88" t="s">
        <v>627</v>
      </c>
    </row>
    <row r="6652" spans="1:3" ht="15">
      <c r="A6652" s="81" t="s">
        <v>242</v>
      </c>
      <c r="B6652" s="80" t="s">
        <v>1517</v>
      </c>
      <c r="C6652" s="88" t="s">
        <v>627</v>
      </c>
    </row>
    <row r="6653" spans="1:3" ht="15">
      <c r="A6653" s="81" t="s">
        <v>242</v>
      </c>
      <c r="B6653" s="80" t="s">
        <v>1571</v>
      </c>
      <c r="C6653" s="88" t="s">
        <v>627</v>
      </c>
    </row>
    <row r="6654" spans="1:3" ht="15">
      <c r="A6654" s="81" t="s">
        <v>242</v>
      </c>
      <c r="B6654" s="80" t="s">
        <v>1518</v>
      </c>
      <c r="C6654" s="88" t="s">
        <v>627</v>
      </c>
    </row>
    <row r="6655" spans="1:3" ht="15">
      <c r="A6655" s="81" t="s">
        <v>242</v>
      </c>
      <c r="B6655" s="80" t="s">
        <v>1519</v>
      </c>
      <c r="C6655" s="88" t="s">
        <v>627</v>
      </c>
    </row>
    <row r="6656" spans="1:3" ht="15">
      <c r="A6656" s="81" t="s">
        <v>242</v>
      </c>
      <c r="B6656" s="80" t="s">
        <v>1594</v>
      </c>
      <c r="C6656" s="88" t="s">
        <v>627</v>
      </c>
    </row>
    <row r="6657" spans="1:3" ht="15">
      <c r="A6657" s="81" t="s">
        <v>242</v>
      </c>
      <c r="B6657" s="80" t="s">
        <v>1573</v>
      </c>
      <c r="C6657" s="88" t="s">
        <v>627</v>
      </c>
    </row>
    <row r="6658" spans="1:3" ht="15">
      <c r="A6658" s="81" t="s">
        <v>242</v>
      </c>
      <c r="B6658" s="80" t="s">
        <v>1595</v>
      </c>
      <c r="C6658" s="88" t="s">
        <v>627</v>
      </c>
    </row>
    <row r="6659" spans="1:3" ht="15">
      <c r="A6659" s="81" t="s">
        <v>242</v>
      </c>
      <c r="B6659" s="80" t="s">
        <v>1596</v>
      </c>
      <c r="C6659" s="88" t="s">
        <v>627</v>
      </c>
    </row>
    <row r="6660" spans="1:3" ht="15">
      <c r="A6660" s="81" t="s">
        <v>242</v>
      </c>
      <c r="B6660" s="80" t="s">
        <v>1577</v>
      </c>
      <c r="C6660" s="88" t="s">
        <v>627</v>
      </c>
    </row>
    <row r="6661" spans="1:3" ht="15">
      <c r="A6661" s="81" t="s">
        <v>242</v>
      </c>
      <c r="B6661" s="80" t="s">
        <v>1597</v>
      </c>
      <c r="C6661" s="88" t="s">
        <v>627</v>
      </c>
    </row>
    <row r="6662" spans="1:3" ht="15">
      <c r="A6662" s="81" t="s">
        <v>242</v>
      </c>
      <c r="B6662" s="80" t="s">
        <v>1523</v>
      </c>
      <c r="C6662" s="88" t="s">
        <v>627</v>
      </c>
    </row>
    <row r="6663" spans="1:3" ht="15">
      <c r="A6663" s="81" t="s">
        <v>242</v>
      </c>
      <c r="B6663" s="80" t="s">
        <v>1524</v>
      </c>
      <c r="C6663" s="88" t="s">
        <v>627</v>
      </c>
    </row>
    <row r="6664" spans="1:3" ht="15">
      <c r="A6664" s="81" t="s">
        <v>242</v>
      </c>
      <c r="B6664" s="80" t="s">
        <v>1598</v>
      </c>
      <c r="C6664" s="88" t="s">
        <v>627</v>
      </c>
    </row>
    <row r="6665" spans="1:3" ht="15">
      <c r="A6665" s="81" t="s">
        <v>242</v>
      </c>
      <c r="B6665" s="80" t="s">
        <v>1525</v>
      </c>
      <c r="C6665" s="88" t="s">
        <v>627</v>
      </c>
    </row>
    <row r="6666" spans="1:3" ht="15">
      <c r="A6666" s="81" t="s">
        <v>242</v>
      </c>
      <c r="B6666" s="80" t="s">
        <v>1526</v>
      </c>
      <c r="C6666" s="88" t="s">
        <v>627</v>
      </c>
    </row>
    <row r="6667" spans="1:3" ht="15">
      <c r="A6667" s="81" t="s">
        <v>242</v>
      </c>
      <c r="B6667" s="80" t="s">
        <v>1527</v>
      </c>
      <c r="C6667" s="88" t="s">
        <v>627</v>
      </c>
    </row>
    <row r="6668" spans="1:3" ht="15">
      <c r="A6668" s="81" t="s">
        <v>242</v>
      </c>
      <c r="B6668" s="80" t="s">
        <v>1599</v>
      </c>
      <c r="C6668" s="88" t="s">
        <v>627</v>
      </c>
    </row>
    <row r="6669" spans="1:3" ht="15">
      <c r="A6669" s="81" t="s">
        <v>242</v>
      </c>
      <c r="B6669" s="80" t="s">
        <v>1600</v>
      </c>
      <c r="C6669" s="88" t="s">
        <v>627</v>
      </c>
    </row>
    <row r="6670" spans="1:3" ht="15">
      <c r="A6670" s="81" t="s">
        <v>242</v>
      </c>
      <c r="B6670" s="80" t="s">
        <v>1601</v>
      </c>
      <c r="C6670" s="88" t="s">
        <v>627</v>
      </c>
    </row>
    <row r="6671" spans="1:3" ht="15">
      <c r="A6671" s="81" t="s">
        <v>242</v>
      </c>
      <c r="B6671" s="80" t="s">
        <v>1575</v>
      </c>
      <c r="C6671" s="88" t="s">
        <v>627</v>
      </c>
    </row>
    <row r="6672" spans="1:3" ht="15">
      <c r="A6672" s="81" t="s">
        <v>242</v>
      </c>
      <c r="B6672" s="80" t="s">
        <v>1602</v>
      </c>
      <c r="C6672" s="88" t="s">
        <v>627</v>
      </c>
    </row>
    <row r="6673" spans="1:3" ht="15">
      <c r="A6673" s="81" t="s">
        <v>242</v>
      </c>
      <c r="B6673" s="80" t="s">
        <v>1572</v>
      </c>
      <c r="C6673" s="88" t="s">
        <v>627</v>
      </c>
    </row>
    <row r="6674" spans="1:3" ht="15">
      <c r="A6674" s="81" t="s">
        <v>242</v>
      </c>
      <c r="B6674" s="80">
        <v>21</v>
      </c>
      <c r="C6674" s="88" t="s">
        <v>627</v>
      </c>
    </row>
    <row r="6675" spans="1:3" ht="15">
      <c r="A6675" s="81" t="s">
        <v>242</v>
      </c>
      <c r="B6675" s="80" t="s">
        <v>1582</v>
      </c>
      <c r="C6675" s="88" t="s">
        <v>627</v>
      </c>
    </row>
    <row r="6676" spans="1:3" ht="15">
      <c r="A6676" s="81" t="s">
        <v>242</v>
      </c>
      <c r="B6676" s="80" t="s">
        <v>1532</v>
      </c>
      <c r="C6676" s="88" t="s">
        <v>627</v>
      </c>
    </row>
    <row r="6677" spans="1:3" ht="15">
      <c r="A6677" s="81" t="s">
        <v>242</v>
      </c>
      <c r="B6677" s="80" t="s">
        <v>1603</v>
      </c>
      <c r="C6677" s="88" t="s">
        <v>627</v>
      </c>
    </row>
    <row r="6678" spans="1:3" ht="15">
      <c r="A6678" s="81" t="s">
        <v>242</v>
      </c>
      <c r="B6678" s="80" t="s">
        <v>1533</v>
      </c>
      <c r="C6678" s="88" t="s">
        <v>627</v>
      </c>
    </row>
    <row r="6679" spans="1:3" ht="15">
      <c r="A6679" s="81" t="s">
        <v>242</v>
      </c>
      <c r="B6679" s="80" t="s">
        <v>1534</v>
      </c>
      <c r="C6679" s="88" t="s">
        <v>627</v>
      </c>
    </row>
    <row r="6680" spans="1:3" ht="15">
      <c r="A6680" s="81" t="s">
        <v>242</v>
      </c>
      <c r="B6680" s="80" t="s">
        <v>1604</v>
      </c>
      <c r="C6680" s="88" t="s">
        <v>627</v>
      </c>
    </row>
    <row r="6681" spans="1:3" ht="15">
      <c r="A6681" s="81" t="s">
        <v>242</v>
      </c>
      <c r="B6681" s="80" t="s">
        <v>1589</v>
      </c>
      <c r="C6681" s="88" t="s">
        <v>627</v>
      </c>
    </row>
    <row r="6682" spans="1:3" ht="15">
      <c r="A6682" s="81" t="s">
        <v>242</v>
      </c>
      <c r="B6682" s="80" t="s">
        <v>1605</v>
      </c>
      <c r="C6682" s="88" t="s">
        <v>627</v>
      </c>
    </row>
    <row r="6683" spans="1:3" ht="15">
      <c r="A6683" s="81" t="s">
        <v>242</v>
      </c>
      <c r="B6683" s="80" t="s">
        <v>1536</v>
      </c>
      <c r="C6683" s="88" t="s">
        <v>627</v>
      </c>
    </row>
    <row r="6684" spans="1:3" ht="15">
      <c r="A6684" s="81" t="s">
        <v>242</v>
      </c>
      <c r="B6684" s="80" t="s">
        <v>1537</v>
      </c>
      <c r="C6684" s="88" t="s">
        <v>627</v>
      </c>
    </row>
    <row r="6685" spans="1:3" ht="15">
      <c r="A6685" s="81" t="s">
        <v>241</v>
      </c>
      <c r="B6685" s="80" t="s">
        <v>1591</v>
      </c>
      <c r="C6685" s="88" t="s">
        <v>626</v>
      </c>
    </row>
    <row r="6686" spans="1:3" ht="15">
      <c r="A6686" s="81" t="s">
        <v>241</v>
      </c>
      <c r="B6686" s="80" t="s">
        <v>1516</v>
      </c>
      <c r="C6686" s="88" t="s">
        <v>626</v>
      </c>
    </row>
    <row r="6687" spans="1:3" ht="15">
      <c r="A6687" s="81" t="s">
        <v>241</v>
      </c>
      <c r="B6687" s="80" t="s">
        <v>1592</v>
      </c>
      <c r="C6687" s="88" t="s">
        <v>626</v>
      </c>
    </row>
    <row r="6688" spans="1:3" ht="15">
      <c r="A6688" s="81" t="s">
        <v>241</v>
      </c>
      <c r="B6688" s="80" t="s">
        <v>1593</v>
      </c>
      <c r="C6688" s="88" t="s">
        <v>626</v>
      </c>
    </row>
    <row r="6689" spans="1:3" ht="15">
      <c r="A6689" s="81" t="s">
        <v>241</v>
      </c>
      <c r="B6689" s="80" t="s">
        <v>1491</v>
      </c>
      <c r="C6689" s="88" t="s">
        <v>626</v>
      </c>
    </row>
    <row r="6690" spans="1:3" ht="15">
      <c r="A6690" s="81" t="s">
        <v>241</v>
      </c>
      <c r="B6690" s="80" t="s">
        <v>1588</v>
      </c>
      <c r="C6690" s="88" t="s">
        <v>626</v>
      </c>
    </row>
    <row r="6691" spans="1:3" ht="15">
      <c r="A6691" s="81" t="s">
        <v>241</v>
      </c>
      <c r="B6691" s="80" t="s">
        <v>1517</v>
      </c>
      <c r="C6691" s="88" t="s">
        <v>626</v>
      </c>
    </row>
    <row r="6692" spans="1:3" ht="15">
      <c r="A6692" s="81" t="s">
        <v>241</v>
      </c>
      <c r="B6692" s="80" t="s">
        <v>1571</v>
      </c>
      <c r="C6692" s="88" t="s">
        <v>626</v>
      </c>
    </row>
    <row r="6693" spans="1:3" ht="15">
      <c r="A6693" s="81" t="s">
        <v>241</v>
      </c>
      <c r="B6693" s="80" t="s">
        <v>1518</v>
      </c>
      <c r="C6693" s="88" t="s">
        <v>626</v>
      </c>
    </row>
    <row r="6694" spans="1:3" ht="15">
      <c r="A6694" s="81" t="s">
        <v>241</v>
      </c>
      <c r="B6694" s="80" t="s">
        <v>1519</v>
      </c>
      <c r="C6694" s="88" t="s">
        <v>626</v>
      </c>
    </row>
    <row r="6695" spans="1:3" ht="15">
      <c r="A6695" s="81" t="s">
        <v>241</v>
      </c>
      <c r="B6695" s="80" t="s">
        <v>1594</v>
      </c>
      <c r="C6695" s="88" t="s">
        <v>626</v>
      </c>
    </row>
    <row r="6696" spans="1:3" ht="15">
      <c r="A6696" s="81" t="s">
        <v>241</v>
      </c>
      <c r="B6696" s="80" t="s">
        <v>1573</v>
      </c>
      <c r="C6696" s="88" t="s">
        <v>626</v>
      </c>
    </row>
    <row r="6697" spans="1:3" ht="15">
      <c r="A6697" s="81" t="s">
        <v>241</v>
      </c>
      <c r="B6697" s="80" t="s">
        <v>1595</v>
      </c>
      <c r="C6697" s="88" t="s">
        <v>626</v>
      </c>
    </row>
    <row r="6698" spans="1:3" ht="15">
      <c r="A6698" s="81" t="s">
        <v>241</v>
      </c>
      <c r="B6698" s="80" t="s">
        <v>1596</v>
      </c>
      <c r="C6698" s="88" t="s">
        <v>626</v>
      </c>
    </row>
    <row r="6699" spans="1:3" ht="15">
      <c r="A6699" s="81" t="s">
        <v>241</v>
      </c>
      <c r="B6699" s="80" t="s">
        <v>1577</v>
      </c>
      <c r="C6699" s="88" t="s">
        <v>626</v>
      </c>
    </row>
    <row r="6700" spans="1:3" ht="15">
      <c r="A6700" s="81" t="s">
        <v>241</v>
      </c>
      <c r="B6700" s="80" t="s">
        <v>1597</v>
      </c>
      <c r="C6700" s="88" t="s">
        <v>626</v>
      </c>
    </row>
    <row r="6701" spans="1:3" ht="15">
      <c r="A6701" s="81" t="s">
        <v>241</v>
      </c>
      <c r="B6701" s="80" t="s">
        <v>1523</v>
      </c>
      <c r="C6701" s="88" t="s">
        <v>626</v>
      </c>
    </row>
    <row r="6702" spans="1:3" ht="15">
      <c r="A6702" s="81" t="s">
        <v>241</v>
      </c>
      <c r="B6702" s="80" t="s">
        <v>1524</v>
      </c>
      <c r="C6702" s="88" t="s">
        <v>626</v>
      </c>
    </row>
    <row r="6703" spans="1:3" ht="15">
      <c r="A6703" s="81" t="s">
        <v>241</v>
      </c>
      <c r="B6703" s="80" t="s">
        <v>1598</v>
      </c>
      <c r="C6703" s="88" t="s">
        <v>626</v>
      </c>
    </row>
    <row r="6704" spans="1:3" ht="15">
      <c r="A6704" s="81" t="s">
        <v>241</v>
      </c>
      <c r="B6704" s="80" t="s">
        <v>1525</v>
      </c>
      <c r="C6704" s="88" t="s">
        <v>626</v>
      </c>
    </row>
    <row r="6705" spans="1:3" ht="15">
      <c r="A6705" s="81" t="s">
        <v>241</v>
      </c>
      <c r="B6705" s="80" t="s">
        <v>1526</v>
      </c>
      <c r="C6705" s="88" t="s">
        <v>626</v>
      </c>
    </row>
    <row r="6706" spans="1:3" ht="15">
      <c r="A6706" s="81" t="s">
        <v>241</v>
      </c>
      <c r="B6706" s="80" t="s">
        <v>1527</v>
      </c>
      <c r="C6706" s="88" t="s">
        <v>626</v>
      </c>
    </row>
    <row r="6707" spans="1:3" ht="15">
      <c r="A6707" s="81" t="s">
        <v>241</v>
      </c>
      <c r="B6707" s="80" t="s">
        <v>1599</v>
      </c>
      <c r="C6707" s="88" t="s">
        <v>626</v>
      </c>
    </row>
    <row r="6708" spans="1:3" ht="15">
      <c r="A6708" s="81" t="s">
        <v>241</v>
      </c>
      <c r="B6708" s="80" t="s">
        <v>1600</v>
      </c>
      <c r="C6708" s="88" t="s">
        <v>626</v>
      </c>
    </row>
    <row r="6709" spans="1:3" ht="15">
      <c r="A6709" s="81" t="s">
        <v>241</v>
      </c>
      <c r="B6709" s="80" t="s">
        <v>1601</v>
      </c>
      <c r="C6709" s="88" t="s">
        <v>626</v>
      </c>
    </row>
    <row r="6710" spans="1:3" ht="15">
      <c r="A6710" s="81" t="s">
        <v>241</v>
      </c>
      <c r="B6710" s="80" t="s">
        <v>1575</v>
      </c>
      <c r="C6710" s="88" t="s">
        <v>626</v>
      </c>
    </row>
    <row r="6711" spans="1:3" ht="15">
      <c r="A6711" s="81" t="s">
        <v>241</v>
      </c>
      <c r="B6711" s="80" t="s">
        <v>1602</v>
      </c>
      <c r="C6711" s="88" t="s">
        <v>626</v>
      </c>
    </row>
    <row r="6712" spans="1:3" ht="15">
      <c r="A6712" s="81" t="s">
        <v>241</v>
      </c>
      <c r="B6712" s="80" t="s">
        <v>1572</v>
      </c>
      <c r="C6712" s="88" t="s">
        <v>626</v>
      </c>
    </row>
    <row r="6713" spans="1:3" ht="15">
      <c r="A6713" s="81" t="s">
        <v>241</v>
      </c>
      <c r="B6713" s="80">
        <v>21</v>
      </c>
      <c r="C6713" s="88" t="s">
        <v>626</v>
      </c>
    </row>
    <row r="6714" spans="1:3" ht="15">
      <c r="A6714" s="81" t="s">
        <v>241</v>
      </c>
      <c r="B6714" s="80" t="s">
        <v>1582</v>
      </c>
      <c r="C6714" s="88" t="s">
        <v>626</v>
      </c>
    </row>
    <row r="6715" spans="1:3" ht="15">
      <c r="A6715" s="81" t="s">
        <v>241</v>
      </c>
      <c r="B6715" s="80" t="s">
        <v>1532</v>
      </c>
      <c r="C6715" s="88" t="s">
        <v>626</v>
      </c>
    </row>
    <row r="6716" spans="1:3" ht="15">
      <c r="A6716" s="81" t="s">
        <v>241</v>
      </c>
      <c r="B6716" s="80" t="s">
        <v>1603</v>
      </c>
      <c r="C6716" s="88" t="s">
        <v>626</v>
      </c>
    </row>
    <row r="6717" spans="1:3" ht="15">
      <c r="A6717" s="81" t="s">
        <v>241</v>
      </c>
      <c r="B6717" s="80" t="s">
        <v>1533</v>
      </c>
      <c r="C6717" s="88" t="s">
        <v>626</v>
      </c>
    </row>
    <row r="6718" spans="1:3" ht="15">
      <c r="A6718" s="81" t="s">
        <v>241</v>
      </c>
      <c r="B6718" s="80" t="s">
        <v>1534</v>
      </c>
      <c r="C6718" s="88" t="s">
        <v>626</v>
      </c>
    </row>
    <row r="6719" spans="1:3" ht="15">
      <c r="A6719" s="81" t="s">
        <v>241</v>
      </c>
      <c r="B6719" s="80" t="s">
        <v>1604</v>
      </c>
      <c r="C6719" s="88" t="s">
        <v>626</v>
      </c>
    </row>
    <row r="6720" spans="1:3" ht="15">
      <c r="A6720" s="81" t="s">
        <v>241</v>
      </c>
      <c r="B6720" s="80" t="s">
        <v>1589</v>
      </c>
      <c r="C6720" s="88" t="s">
        <v>626</v>
      </c>
    </row>
    <row r="6721" spans="1:3" ht="15">
      <c r="A6721" s="81" t="s">
        <v>241</v>
      </c>
      <c r="B6721" s="80" t="s">
        <v>1605</v>
      </c>
      <c r="C6721" s="88" t="s">
        <v>626</v>
      </c>
    </row>
    <row r="6722" spans="1:3" ht="15">
      <c r="A6722" s="81" t="s">
        <v>241</v>
      </c>
      <c r="B6722" s="80" t="s">
        <v>1536</v>
      </c>
      <c r="C6722" s="88" t="s">
        <v>626</v>
      </c>
    </row>
    <row r="6723" spans="1:3" ht="15">
      <c r="A6723" s="81" t="s">
        <v>241</v>
      </c>
      <c r="B6723" s="80" t="s">
        <v>1537</v>
      </c>
      <c r="C6723" s="88" t="s">
        <v>626</v>
      </c>
    </row>
    <row r="6724" spans="1:3" ht="15">
      <c r="A6724" s="81" t="s">
        <v>240</v>
      </c>
      <c r="B6724" s="80" t="s">
        <v>1591</v>
      </c>
      <c r="C6724" s="88" t="s">
        <v>625</v>
      </c>
    </row>
    <row r="6725" spans="1:3" ht="15">
      <c r="A6725" s="81" t="s">
        <v>240</v>
      </c>
      <c r="B6725" s="80" t="s">
        <v>1516</v>
      </c>
      <c r="C6725" s="88" t="s">
        <v>625</v>
      </c>
    </row>
    <row r="6726" spans="1:3" ht="15">
      <c r="A6726" s="81" t="s">
        <v>240</v>
      </c>
      <c r="B6726" s="80" t="s">
        <v>1592</v>
      </c>
      <c r="C6726" s="88" t="s">
        <v>625</v>
      </c>
    </row>
    <row r="6727" spans="1:3" ht="15">
      <c r="A6727" s="81" t="s">
        <v>240</v>
      </c>
      <c r="B6727" s="80" t="s">
        <v>1593</v>
      </c>
      <c r="C6727" s="88" t="s">
        <v>625</v>
      </c>
    </row>
    <row r="6728" spans="1:3" ht="15">
      <c r="A6728" s="81" t="s">
        <v>240</v>
      </c>
      <c r="B6728" s="80" t="s">
        <v>1491</v>
      </c>
      <c r="C6728" s="88" t="s">
        <v>625</v>
      </c>
    </row>
    <row r="6729" spans="1:3" ht="15">
      <c r="A6729" s="81" t="s">
        <v>240</v>
      </c>
      <c r="B6729" s="80" t="s">
        <v>1588</v>
      </c>
      <c r="C6729" s="88" t="s">
        <v>625</v>
      </c>
    </row>
    <row r="6730" spans="1:3" ht="15">
      <c r="A6730" s="81" t="s">
        <v>240</v>
      </c>
      <c r="B6730" s="80" t="s">
        <v>1517</v>
      </c>
      <c r="C6730" s="88" t="s">
        <v>625</v>
      </c>
    </row>
    <row r="6731" spans="1:3" ht="15">
      <c r="A6731" s="81" t="s">
        <v>240</v>
      </c>
      <c r="B6731" s="80" t="s">
        <v>1571</v>
      </c>
      <c r="C6731" s="88" t="s">
        <v>625</v>
      </c>
    </row>
    <row r="6732" spans="1:3" ht="15">
      <c r="A6732" s="81" t="s">
        <v>240</v>
      </c>
      <c r="B6732" s="80" t="s">
        <v>1518</v>
      </c>
      <c r="C6732" s="88" t="s">
        <v>625</v>
      </c>
    </row>
    <row r="6733" spans="1:3" ht="15">
      <c r="A6733" s="81" t="s">
        <v>240</v>
      </c>
      <c r="B6733" s="80" t="s">
        <v>1519</v>
      </c>
      <c r="C6733" s="88" t="s">
        <v>625</v>
      </c>
    </row>
    <row r="6734" spans="1:3" ht="15">
      <c r="A6734" s="81" t="s">
        <v>240</v>
      </c>
      <c r="B6734" s="80" t="s">
        <v>1594</v>
      </c>
      <c r="C6734" s="88" t="s">
        <v>625</v>
      </c>
    </row>
    <row r="6735" spans="1:3" ht="15">
      <c r="A6735" s="81" t="s">
        <v>240</v>
      </c>
      <c r="B6735" s="80" t="s">
        <v>1573</v>
      </c>
      <c r="C6735" s="88" t="s">
        <v>625</v>
      </c>
    </row>
    <row r="6736" spans="1:3" ht="15">
      <c r="A6736" s="81" t="s">
        <v>240</v>
      </c>
      <c r="B6736" s="80" t="s">
        <v>1595</v>
      </c>
      <c r="C6736" s="88" t="s">
        <v>625</v>
      </c>
    </row>
    <row r="6737" spans="1:3" ht="15">
      <c r="A6737" s="81" t="s">
        <v>240</v>
      </c>
      <c r="B6737" s="80" t="s">
        <v>1596</v>
      </c>
      <c r="C6737" s="88" t="s">
        <v>625</v>
      </c>
    </row>
    <row r="6738" spans="1:3" ht="15">
      <c r="A6738" s="81" t="s">
        <v>240</v>
      </c>
      <c r="B6738" s="80" t="s">
        <v>1577</v>
      </c>
      <c r="C6738" s="88" t="s">
        <v>625</v>
      </c>
    </row>
    <row r="6739" spans="1:3" ht="15">
      <c r="A6739" s="81" t="s">
        <v>240</v>
      </c>
      <c r="B6739" s="80" t="s">
        <v>1597</v>
      </c>
      <c r="C6739" s="88" t="s">
        <v>625</v>
      </c>
    </row>
    <row r="6740" spans="1:3" ht="15">
      <c r="A6740" s="81" t="s">
        <v>240</v>
      </c>
      <c r="B6740" s="80" t="s">
        <v>1523</v>
      </c>
      <c r="C6740" s="88" t="s">
        <v>625</v>
      </c>
    </row>
    <row r="6741" spans="1:3" ht="15">
      <c r="A6741" s="81" t="s">
        <v>240</v>
      </c>
      <c r="B6741" s="80" t="s">
        <v>1524</v>
      </c>
      <c r="C6741" s="88" t="s">
        <v>625</v>
      </c>
    </row>
    <row r="6742" spans="1:3" ht="15">
      <c r="A6742" s="81" t="s">
        <v>240</v>
      </c>
      <c r="B6742" s="80" t="s">
        <v>1598</v>
      </c>
      <c r="C6742" s="88" t="s">
        <v>625</v>
      </c>
    </row>
    <row r="6743" spans="1:3" ht="15">
      <c r="A6743" s="81" t="s">
        <v>240</v>
      </c>
      <c r="B6743" s="80" t="s">
        <v>1525</v>
      </c>
      <c r="C6743" s="88" t="s">
        <v>625</v>
      </c>
    </row>
    <row r="6744" spans="1:3" ht="15">
      <c r="A6744" s="81" t="s">
        <v>240</v>
      </c>
      <c r="B6744" s="80" t="s">
        <v>1526</v>
      </c>
      <c r="C6744" s="88" t="s">
        <v>625</v>
      </c>
    </row>
    <row r="6745" spans="1:3" ht="15">
      <c r="A6745" s="81" t="s">
        <v>240</v>
      </c>
      <c r="B6745" s="80" t="s">
        <v>1527</v>
      </c>
      <c r="C6745" s="88" t="s">
        <v>625</v>
      </c>
    </row>
    <row r="6746" spans="1:3" ht="15">
      <c r="A6746" s="81" t="s">
        <v>240</v>
      </c>
      <c r="B6746" s="80" t="s">
        <v>1599</v>
      </c>
      <c r="C6746" s="88" t="s">
        <v>625</v>
      </c>
    </row>
    <row r="6747" spans="1:3" ht="15">
      <c r="A6747" s="81" t="s">
        <v>240</v>
      </c>
      <c r="B6747" s="80" t="s">
        <v>1600</v>
      </c>
      <c r="C6747" s="88" t="s">
        <v>625</v>
      </c>
    </row>
    <row r="6748" spans="1:3" ht="15">
      <c r="A6748" s="81" t="s">
        <v>240</v>
      </c>
      <c r="B6748" s="80" t="s">
        <v>1601</v>
      </c>
      <c r="C6748" s="88" t="s">
        <v>625</v>
      </c>
    </row>
    <row r="6749" spans="1:3" ht="15">
      <c r="A6749" s="81" t="s">
        <v>240</v>
      </c>
      <c r="B6749" s="80" t="s">
        <v>1575</v>
      </c>
      <c r="C6749" s="88" t="s">
        <v>625</v>
      </c>
    </row>
    <row r="6750" spans="1:3" ht="15">
      <c r="A6750" s="81" t="s">
        <v>240</v>
      </c>
      <c r="B6750" s="80" t="s">
        <v>1602</v>
      </c>
      <c r="C6750" s="88" t="s">
        <v>625</v>
      </c>
    </row>
    <row r="6751" spans="1:3" ht="15">
      <c r="A6751" s="81" t="s">
        <v>240</v>
      </c>
      <c r="B6751" s="80" t="s">
        <v>1572</v>
      </c>
      <c r="C6751" s="88" t="s">
        <v>625</v>
      </c>
    </row>
    <row r="6752" spans="1:3" ht="15">
      <c r="A6752" s="81" t="s">
        <v>240</v>
      </c>
      <c r="B6752" s="80">
        <v>21</v>
      </c>
      <c r="C6752" s="88" t="s">
        <v>625</v>
      </c>
    </row>
    <row r="6753" spans="1:3" ht="15">
      <c r="A6753" s="81" t="s">
        <v>240</v>
      </c>
      <c r="B6753" s="80" t="s">
        <v>1582</v>
      </c>
      <c r="C6753" s="88" t="s">
        <v>625</v>
      </c>
    </row>
    <row r="6754" spans="1:3" ht="15">
      <c r="A6754" s="81" t="s">
        <v>240</v>
      </c>
      <c r="B6754" s="80" t="s">
        <v>1532</v>
      </c>
      <c r="C6754" s="88" t="s">
        <v>625</v>
      </c>
    </row>
    <row r="6755" spans="1:3" ht="15">
      <c r="A6755" s="81" t="s">
        <v>240</v>
      </c>
      <c r="B6755" s="80" t="s">
        <v>1603</v>
      </c>
      <c r="C6755" s="88" t="s">
        <v>625</v>
      </c>
    </row>
    <row r="6756" spans="1:3" ht="15">
      <c r="A6756" s="81" t="s">
        <v>240</v>
      </c>
      <c r="B6756" s="80" t="s">
        <v>1533</v>
      </c>
      <c r="C6756" s="88" t="s">
        <v>625</v>
      </c>
    </row>
    <row r="6757" spans="1:3" ht="15">
      <c r="A6757" s="81" t="s">
        <v>240</v>
      </c>
      <c r="B6757" s="80" t="s">
        <v>1534</v>
      </c>
      <c r="C6757" s="88" t="s">
        <v>625</v>
      </c>
    </row>
    <row r="6758" spans="1:3" ht="15">
      <c r="A6758" s="81" t="s">
        <v>240</v>
      </c>
      <c r="B6758" s="80" t="s">
        <v>1604</v>
      </c>
      <c r="C6758" s="88" t="s">
        <v>625</v>
      </c>
    </row>
    <row r="6759" spans="1:3" ht="15">
      <c r="A6759" s="81" t="s">
        <v>240</v>
      </c>
      <c r="B6759" s="80" t="s">
        <v>1589</v>
      </c>
      <c r="C6759" s="88" t="s">
        <v>625</v>
      </c>
    </row>
    <row r="6760" spans="1:3" ht="15">
      <c r="A6760" s="81" t="s">
        <v>240</v>
      </c>
      <c r="B6760" s="80" t="s">
        <v>1605</v>
      </c>
      <c r="C6760" s="88" t="s">
        <v>625</v>
      </c>
    </row>
    <row r="6761" spans="1:3" ht="15">
      <c r="A6761" s="81" t="s">
        <v>240</v>
      </c>
      <c r="B6761" s="80" t="s">
        <v>1536</v>
      </c>
      <c r="C6761" s="88" t="s">
        <v>625</v>
      </c>
    </row>
    <row r="6762" spans="1:3" ht="15">
      <c r="A6762" s="81" t="s">
        <v>240</v>
      </c>
      <c r="B6762" s="80" t="s">
        <v>1537</v>
      </c>
      <c r="C6762" s="88" t="s">
        <v>625</v>
      </c>
    </row>
    <row r="6763" spans="1:3" ht="15">
      <c r="A6763" s="81" t="s">
        <v>239</v>
      </c>
      <c r="B6763" s="80" t="s">
        <v>1591</v>
      </c>
      <c r="C6763" s="88" t="s">
        <v>624</v>
      </c>
    </row>
    <row r="6764" spans="1:3" ht="15">
      <c r="A6764" s="81" t="s">
        <v>239</v>
      </c>
      <c r="B6764" s="80" t="s">
        <v>1516</v>
      </c>
      <c r="C6764" s="88" t="s">
        <v>624</v>
      </c>
    </row>
    <row r="6765" spans="1:3" ht="15">
      <c r="A6765" s="81" t="s">
        <v>239</v>
      </c>
      <c r="B6765" s="80" t="s">
        <v>1592</v>
      </c>
      <c r="C6765" s="88" t="s">
        <v>624</v>
      </c>
    </row>
    <row r="6766" spans="1:3" ht="15">
      <c r="A6766" s="81" t="s">
        <v>239</v>
      </c>
      <c r="B6766" s="80" t="s">
        <v>1593</v>
      </c>
      <c r="C6766" s="88" t="s">
        <v>624</v>
      </c>
    </row>
    <row r="6767" spans="1:3" ht="15">
      <c r="A6767" s="81" t="s">
        <v>239</v>
      </c>
      <c r="B6767" s="80" t="s">
        <v>1491</v>
      </c>
      <c r="C6767" s="88" t="s">
        <v>624</v>
      </c>
    </row>
    <row r="6768" spans="1:3" ht="15">
      <c r="A6768" s="81" t="s">
        <v>239</v>
      </c>
      <c r="B6768" s="80" t="s">
        <v>1588</v>
      </c>
      <c r="C6768" s="88" t="s">
        <v>624</v>
      </c>
    </row>
    <row r="6769" spans="1:3" ht="15">
      <c r="A6769" s="81" t="s">
        <v>239</v>
      </c>
      <c r="B6769" s="80" t="s">
        <v>1517</v>
      </c>
      <c r="C6769" s="88" t="s">
        <v>624</v>
      </c>
    </row>
    <row r="6770" spans="1:3" ht="15">
      <c r="A6770" s="81" t="s">
        <v>239</v>
      </c>
      <c r="B6770" s="80" t="s">
        <v>1571</v>
      </c>
      <c r="C6770" s="88" t="s">
        <v>624</v>
      </c>
    </row>
    <row r="6771" spans="1:3" ht="15">
      <c r="A6771" s="81" t="s">
        <v>239</v>
      </c>
      <c r="B6771" s="80" t="s">
        <v>1518</v>
      </c>
      <c r="C6771" s="88" t="s">
        <v>624</v>
      </c>
    </row>
    <row r="6772" spans="1:3" ht="15">
      <c r="A6772" s="81" t="s">
        <v>239</v>
      </c>
      <c r="B6772" s="80" t="s">
        <v>1519</v>
      </c>
      <c r="C6772" s="88" t="s">
        <v>624</v>
      </c>
    </row>
    <row r="6773" spans="1:3" ht="15">
      <c r="A6773" s="81" t="s">
        <v>239</v>
      </c>
      <c r="B6773" s="80" t="s">
        <v>1594</v>
      </c>
      <c r="C6773" s="88" t="s">
        <v>624</v>
      </c>
    </row>
    <row r="6774" spans="1:3" ht="15">
      <c r="A6774" s="81" t="s">
        <v>239</v>
      </c>
      <c r="B6774" s="80" t="s">
        <v>1573</v>
      </c>
      <c r="C6774" s="88" t="s">
        <v>624</v>
      </c>
    </row>
    <row r="6775" spans="1:3" ht="15">
      <c r="A6775" s="81" t="s">
        <v>239</v>
      </c>
      <c r="B6775" s="80" t="s">
        <v>1595</v>
      </c>
      <c r="C6775" s="88" t="s">
        <v>624</v>
      </c>
    </row>
    <row r="6776" spans="1:3" ht="15">
      <c r="A6776" s="81" t="s">
        <v>239</v>
      </c>
      <c r="B6776" s="80" t="s">
        <v>1596</v>
      </c>
      <c r="C6776" s="88" t="s">
        <v>624</v>
      </c>
    </row>
    <row r="6777" spans="1:3" ht="15">
      <c r="A6777" s="81" t="s">
        <v>239</v>
      </c>
      <c r="B6777" s="80" t="s">
        <v>1577</v>
      </c>
      <c r="C6777" s="88" t="s">
        <v>624</v>
      </c>
    </row>
    <row r="6778" spans="1:3" ht="15">
      <c r="A6778" s="81" t="s">
        <v>239</v>
      </c>
      <c r="B6778" s="80" t="s">
        <v>1597</v>
      </c>
      <c r="C6778" s="88" t="s">
        <v>624</v>
      </c>
    </row>
    <row r="6779" spans="1:3" ht="15">
      <c r="A6779" s="81" t="s">
        <v>239</v>
      </c>
      <c r="B6779" s="80" t="s">
        <v>1523</v>
      </c>
      <c r="C6779" s="88" t="s">
        <v>624</v>
      </c>
    </row>
    <row r="6780" spans="1:3" ht="15">
      <c r="A6780" s="81" t="s">
        <v>239</v>
      </c>
      <c r="B6780" s="80" t="s">
        <v>1524</v>
      </c>
      <c r="C6780" s="88" t="s">
        <v>624</v>
      </c>
    </row>
    <row r="6781" spans="1:3" ht="15">
      <c r="A6781" s="81" t="s">
        <v>239</v>
      </c>
      <c r="B6781" s="80" t="s">
        <v>1598</v>
      </c>
      <c r="C6781" s="88" t="s">
        <v>624</v>
      </c>
    </row>
    <row r="6782" spans="1:3" ht="15">
      <c r="A6782" s="81" t="s">
        <v>239</v>
      </c>
      <c r="B6782" s="80" t="s">
        <v>1525</v>
      </c>
      <c r="C6782" s="88" t="s">
        <v>624</v>
      </c>
    </row>
    <row r="6783" spans="1:3" ht="15">
      <c r="A6783" s="81" t="s">
        <v>239</v>
      </c>
      <c r="B6783" s="80" t="s">
        <v>1526</v>
      </c>
      <c r="C6783" s="88" t="s">
        <v>624</v>
      </c>
    </row>
    <row r="6784" spans="1:3" ht="15">
      <c r="A6784" s="81" t="s">
        <v>239</v>
      </c>
      <c r="B6784" s="80" t="s">
        <v>1527</v>
      </c>
      <c r="C6784" s="88" t="s">
        <v>624</v>
      </c>
    </row>
    <row r="6785" spans="1:3" ht="15">
      <c r="A6785" s="81" t="s">
        <v>239</v>
      </c>
      <c r="B6785" s="80" t="s">
        <v>1599</v>
      </c>
      <c r="C6785" s="88" t="s">
        <v>624</v>
      </c>
    </row>
    <row r="6786" spans="1:3" ht="15">
      <c r="A6786" s="81" t="s">
        <v>239</v>
      </c>
      <c r="B6786" s="80" t="s">
        <v>1600</v>
      </c>
      <c r="C6786" s="88" t="s">
        <v>624</v>
      </c>
    </row>
    <row r="6787" spans="1:3" ht="15">
      <c r="A6787" s="81" t="s">
        <v>239</v>
      </c>
      <c r="B6787" s="80" t="s">
        <v>1601</v>
      </c>
      <c r="C6787" s="88" t="s">
        <v>624</v>
      </c>
    </row>
    <row r="6788" spans="1:3" ht="15">
      <c r="A6788" s="81" t="s">
        <v>239</v>
      </c>
      <c r="B6788" s="80" t="s">
        <v>1575</v>
      </c>
      <c r="C6788" s="88" t="s">
        <v>624</v>
      </c>
    </row>
    <row r="6789" spans="1:3" ht="15">
      <c r="A6789" s="81" t="s">
        <v>239</v>
      </c>
      <c r="B6789" s="80" t="s">
        <v>1602</v>
      </c>
      <c r="C6789" s="88" t="s">
        <v>624</v>
      </c>
    </row>
    <row r="6790" spans="1:3" ht="15">
      <c r="A6790" s="81" t="s">
        <v>239</v>
      </c>
      <c r="B6790" s="80" t="s">
        <v>1572</v>
      </c>
      <c r="C6790" s="88" t="s">
        <v>624</v>
      </c>
    </row>
    <row r="6791" spans="1:3" ht="15">
      <c r="A6791" s="81" t="s">
        <v>239</v>
      </c>
      <c r="B6791" s="80">
        <v>21</v>
      </c>
      <c r="C6791" s="88" t="s">
        <v>624</v>
      </c>
    </row>
    <row r="6792" spans="1:3" ht="15">
      <c r="A6792" s="81" t="s">
        <v>239</v>
      </c>
      <c r="B6792" s="80" t="s">
        <v>1582</v>
      </c>
      <c r="C6792" s="88" t="s">
        <v>624</v>
      </c>
    </row>
    <row r="6793" spans="1:3" ht="15">
      <c r="A6793" s="81" t="s">
        <v>239</v>
      </c>
      <c r="B6793" s="80" t="s">
        <v>1532</v>
      </c>
      <c r="C6793" s="88" t="s">
        <v>624</v>
      </c>
    </row>
    <row r="6794" spans="1:3" ht="15">
      <c r="A6794" s="81" t="s">
        <v>239</v>
      </c>
      <c r="B6794" s="80" t="s">
        <v>1603</v>
      </c>
      <c r="C6794" s="88" t="s">
        <v>624</v>
      </c>
    </row>
    <row r="6795" spans="1:3" ht="15">
      <c r="A6795" s="81" t="s">
        <v>239</v>
      </c>
      <c r="B6795" s="80" t="s">
        <v>1533</v>
      </c>
      <c r="C6795" s="88" t="s">
        <v>624</v>
      </c>
    </row>
    <row r="6796" spans="1:3" ht="15">
      <c r="A6796" s="81" t="s">
        <v>239</v>
      </c>
      <c r="B6796" s="80" t="s">
        <v>1534</v>
      </c>
      <c r="C6796" s="88" t="s">
        <v>624</v>
      </c>
    </row>
    <row r="6797" spans="1:3" ht="15">
      <c r="A6797" s="81" t="s">
        <v>239</v>
      </c>
      <c r="B6797" s="80" t="s">
        <v>1604</v>
      </c>
      <c r="C6797" s="88" t="s">
        <v>624</v>
      </c>
    </row>
    <row r="6798" spans="1:3" ht="15">
      <c r="A6798" s="81" t="s">
        <v>239</v>
      </c>
      <c r="B6798" s="80" t="s">
        <v>1589</v>
      </c>
      <c r="C6798" s="88" t="s">
        <v>624</v>
      </c>
    </row>
    <row r="6799" spans="1:3" ht="15">
      <c r="A6799" s="81" t="s">
        <v>239</v>
      </c>
      <c r="B6799" s="80" t="s">
        <v>1605</v>
      </c>
      <c r="C6799" s="88" t="s">
        <v>624</v>
      </c>
    </row>
    <row r="6800" spans="1:3" ht="15">
      <c r="A6800" s="81" t="s">
        <v>239</v>
      </c>
      <c r="B6800" s="80" t="s">
        <v>1536</v>
      </c>
      <c r="C6800" s="88" t="s">
        <v>624</v>
      </c>
    </row>
    <row r="6801" spans="1:3" ht="15">
      <c r="A6801" s="81" t="s">
        <v>239</v>
      </c>
      <c r="B6801" s="80" t="s">
        <v>1537</v>
      </c>
      <c r="C6801" s="88" t="s">
        <v>624</v>
      </c>
    </row>
    <row r="6802" spans="1:3" ht="15">
      <c r="A6802" s="81" t="s">
        <v>238</v>
      </c>
      <c r="B6802" s="80" t="s">
        <v>1591</v>
      </c>
      <c r="C6802" s="88" t="s">
        <v>623</v>
      </c>
    </row>
    <row r="6803" spans="1:3" ht="15">
      <c r="A6803" s="81" t="s">
        <v>238</v>
      </c>
      <c r="B6803" s="80" t="s">
        <v>1516</v>
      </c>
      <c r="C6803" s="88" t="s">
        <v>623</v>
      </c>
    </row>
    <row r="6804" spans="1:3" ht="15">
      <c r="A6804" s="81" t="s">
        <v>238</v>
      </c>
      <c r="B6804" s="80" t="s">
        <v>1592</v>
      </c>
      <c r="C6804" s="88" t="s">
        <v>623</v>
      </c>
    </row>
    <row r="6805" spans="1:3" ht="15">
      <c r="A6805" s="81" t="s">
        <v>238</v>
      </c>
      <c r="B6805" s="80" t="s">
        <v>1593</v>
      </c>
      <c r="C6805" s="88" t="s">
        <v>623</v>
      </c>
    </row>
    <row r="6806" spans="1:3" ht="15">
      <c r="A6806" s="81" t="s">
        <v>238</v>
      </c>
      <c r="B6806" s="80" t="s">
        <v>1491</v>
      </c>
      <c r="C6806" s="88" t="s">
        <v>623</v>
      </c>
    </row>
    <row r="6807" spans="1:3" ht="15">
      <c r="A6807" s="81" t="s">
        <v>238</v>
      </c>
      <c r="B6807" s="80" t="s">
        <v>1588</v>
      </c>
      <c r="C6807" s="88" t="s">
        <v>623</v>
      </c>
    </row>
    <row r="6808" spans="1:3" ht="15">
      <c r="A6808" s="81" t="s">
        <v>238</v>
      </c>
      <c r="B6808" s="80" t="s">
        <v>1517</v>
      </c>
      <c r="C6808" s="88" t="s">
        <v>623</v>
      </c>
    </row>
    <row r="6809" spans="1:3" ht="15">
      <c r="A6809" s="81" t="s">
        <v>238</v>
      </c>
      <c r="B6809" s="80" t="s">
        <v>1571</v>
      </c>
      <c r="C6809" s="88" t="s">
        <v>623</v>
      </c>
    </row>
    <row r="6810" spans="1:3" ht="15">
      <c r="A6810" s="81" t="s">
        <v>238</v>
      </c>
      <c r="B6810" s="80" t="s">
        <v>1518</v>
      </c>
      <c r="C6810" s="88" t="s">
        <v>623</v>
      </c>
    </row>
    <row r="6811" spans="1:3" ht="15">
      <c r="A6811" s="81" t="s">
        <v>238</v>
      </c>
      <c r="B6811" s="80" t="s">
        <v>1519</v>
      </c>
      <c r="C6811" s="88" t="s">
        <v>623</v>
      </c>
    </row>
    <row r="6812" spans="1:3" ht="15">
      <c r="A6812" s="81" t="s">
        <v>238</v>
      </c>
      <c r="B6812" s="80" t="s">
        <v>1594</v>
      </c>
      <c r="C6812" s="88" t="s">
        <v>623</v>
      </c>
    </row>
    <row r="6813" spans="1:3" ht="15">
      <c r="A6813" s="81" t="s">
        <v>238</v>
      </c>
      <c r="B6813" s="80" t="s">
        <v>1573</v>
      </c>
      <c r="C6813" s="88" t="s">
        <v>623</v>
      </c>
    </row>
    <row r="6814" spans="1:3" ht="15">
      <c r="A6814" s="81" t="s">
        <v>238</v>
      </c>
      <c r="B6814" s="80" t="s">
        <v>1595</v>
      </c>
      <c r="C6814" s="88" t="s">
        <v>623</v>
      </c>
    </row>
    <row r="6815" spans="1:3" ht="15">
      <c r="A6815" s="81" t="s">
        <v>238</v>
      </c>
      <c r="B6815" s="80" t="s">
        <v>1596</v>
      </c>
      <c r="C6815" s="88" t="s">
        <v>623</v>
      </c>
    </row>
    <row r="6816" spans="1:3" ht="15">
      <c r="A6816" s="81" t="s">
        <v>238</v>
      </c>
      <c r="B6816" s="80" t="s">
        <v>1577</v>
      </c>
      <c r="C6816" s="88" t="s">
        <v>623</v>
      </c>
    </row>
    <row r="6817" spans="1:3" ht="15">
      <c r="A6817" s="81" t="s">
        <v>238</v>
      </c>
      <c r="B6817" s="80" t="s">
        <v>1597</v>
      </c>
      <c r="C6817" s="88" t="s">
        <v>623</v>
      </c>
    </row>
    <row r="6818" spans="1:3" ht="15">
      <c r="A6818" s="81" t="s">
        <v>238</v>
      </c>
      <c r="B6818" s="80" t="s">
        <v>1523</v>
      </c>
      <c r="C6818" s="88" t="s">
        <v>623</v>
      </c>
    </row>
    <row r="6819" spans="1:3" ht="15">
      <c r="A6819" s="81" t="s">
        <v>238</v>
      </c>
      <c r="B6819" s="80" t="s">
        <v>1524</v>
      </c>
      <c r="C6819" s="88" t="s">
        <v>623</v>
      </c>
    </row>
    <row r="6820" spans="1:3" ht="15">
      <c r="A6820" s="81" t="s">
        <v>238</v>
      </c>
      <c r="B6820" s="80" t="s">
        <v>1598</v>
      </c>
      <c r="C6820" s="88" t="s">
        <v>623</v>
      </c>
    </row>
    <row r="6821" spans="1:3" ht="15">
      <c r="A6821" s="81" t="s">
        <v>238</v>
      </c>
      <c r="B6821" s="80" t="s">
        <v>1525</v>
      </c>
      <c r="C6821" s="88" t="s">
        <v>623</v>
      </c>
    </row>
    <row r="6822" spans="1:3" ht="15">
      <c r="A6822" s="81" t="s">
        <v>238</v>
      </c>
      <c r="B6822" s="80" t="s">
        <v>1526</v>
      </c>
      <c r="C6822" s="88" t="s">
        <v>623</v>
      </c>
    </row>
    <row r="6823" spans="1:3" ht="15">
      <c r="A6823" s="81" t="s">
        <v>238</v>
      </c>
      <c r="B6823" s="80" t="s">
        <v>1527</v>
      </c>
      <c r="C6823" s="88" t="s">
        <v>623</v>
      </c>
    </row>
    <row r="6824" spans="1:3" ht="15">
      <c r="A6824" s="81" t="s">
        <v>238</v>
      </c>
      <c r="B6824" s="80" t="s">
        <v>1599</v>
      </c>
      <c r="C6824" s="88" t="s">
        <v>623</v>
      </c>
    </row>
    <row r="6825" spans="1:3" ht="15">
      <c r="A6825" s="81" t="s">
        <v>238</v>
      </c>
      <c r="B6825" s="80" t="s">
        <v>1600</v>
      </c>
      <c r="C6825" s="88" t="s">
        <v>623</v>
      </c>
    </row>
    <row r="6826" spans="1:3" ht="15">
      <c r="A6826" s="81" t="s">
        <v>238</v>
      </c>
      <c r="B6826" s="80" t="s">
        <v>1601</v>
      </c>
      <c r="C6826" s="88" t="s">
        <v>623</v>
      </c>
    </row>
    <row r="6827" spans="1:3" ht="15">
      <c r="A6827" s="81" t="s">
        <v>238</v>
      </c>
      <c r="B6827" s="80" t="s">
        <v>1575</v>
      </c>
      <c r="C6827" s="88" t="s">
        <v>623</v>
      </c>
    </row>
    <row r="6828" spans="1:3" ht="15">
      <c r="A6828" s="81" t="s">
        <v>238</v>
      </c>
      <c r="B6828" s="80" t="s">
        <v>1602</v>
      </c>
      <c r="C6828" s="88" t="s">
        <v>623</v>
      </c>
    </row>
    <row r="6829" spans="1:3" ht="15">
      <c r="A6829" s="81" t="s">
        <v>238</v>
      </c>
      <c r="B6829" s="80" t="s">
        <v>1572</v>
      </c>
      <c r="C6829" s="88" t="s">
        <v>623</v>
      </c>
    </row>
    <row r="6830" spans="1:3" ht="15">
      <c r="A6830" s="81" t="s">
        <v>238</v>
      </c>
      <c r="B6830" s="80">
        <v>21</v>
      </c>
      <c r="C6830" s="88" t="s">
        <v>623</v>
      </c>
    </row>
    <row r="6831" spans="1:3" ht="15">
      <c r="A6831" s="81" t="s">
        <v>238</v>
      </c>
      <c r="B6831" s="80" t="s">
        <v>1582</v>
      </c>
      <c r="C6831" s="88" t="s">
        <v>623</v>
      </c>
    </row>
    <row r="6832" spans="1:3" ht="15">
      <c r="A6832" s="81" t="s">
        <v>238</v>
      </c>
      <c r="B6832" s="80" t="s">
        <v>1532</v>
      </c>
      <c r="C6832" s="88" t="s">
        <v>623</v>
      </c>
    </row>
    <row r="6833" spans="1:3" ht="15">
      <c r="A6833" s="81" t="s">
        <v>238</v>
      </c>
      <c r="B6833" s="80" t="s">
        <v>1603</v>
      </c>
      <c r="C6833" s="88" t="s">
        <v>623</v>
      </c>
    </row>
    <row r="6834" spans="1:3" ht="15">
      <c r="A6834" s="81" t="s">
        <v>238</v>
      </c>
      <c r="B6834" s="80" t="s">
        <v>1533</v>
      </c>
      <c r="C6834" s="88" t="s">
        <v>623</v>
      </c>
    </row>
    <row r="6835" spans="1:3" ht="15">
      <c r="A6835" s="81" t="s">
        <v>238</v>
      </c>
      <c r="B6835" s="80" t="s">
        <v>1534</v>
      </c>
      <c r="C6835" s="88" t="s">
        <v>623</v>
      </c>
    </row>
    <row r="6836" spans="1:3" ht="15">
      <c r="A6836" s="81" t="s">
        <v>238</v>
      </c>
      <c r="B6836" s="80" t="s">
        <v>1604</v>
      </c>
      <c r="C6836" s="88" t="s">
        <v>623</v>
      </c>
    </row>
    <row r="6837" spans="1:3" ht="15">
      <c r="A6837" s="81" t="s">
        <v>238</v>
      </c>
      <c r="B6837" s="80" t="s">
        <v>1589</v>
      </c>
      <c r="C6837" s="88" t="s">
        <v>623</v>
      </c>
    </row>
    <row r="6838" spans="1:3" ht="15">
      <c r="A6838" s="81" t="s">
        <v>238</v>
      </c>
      <c r="B6838" s="80" t="s">
        <v>1605</v>
      </c>
      <c r="C6838" s="88" t="s">
        <v>623</v>
      </c>
    </row>
    <row r="6839" spans="1:3" ht="15">
      <c r="A6839" s="81" t="s">
        <v>238</v>
      </c>
      <c r="B6839" s="80" t="s">
        <v>1536</v>
      </c>
      <c r="C6839" s="88" t="s">
        <v>623</v>
      </c>
    </row>
    <row r="6840" spans="1:3" ht="15">
      <c r="A6840" s="81" t="s">
        <v>238</v>
      </c>
      <c r="B6840" s="80" t="s">
        <v>1537</v>
      </c>
      <c r="C6840" s="88" t="s">
        <v>623</v>
      </c>
    </row>
    <row r="6841" spans="1:3" ht="15">
      <c r="A6841" s="81" t="s">
        <v>237</v>
      </c>
      <c r="B6841" s="80" t="s">
        <v>1591</v>
      </c>
      <c r="C6841" s="88" t="s">
        <v>622</v>
      </c>
    </row>
    <row r="6842" spans="1:3" ht="15">
      <c r="A6842" s="81" t="s">
        <v>237</v>
      </c>
      <c r="B6842" s="80" t="s">
        <v>1516</v>
      </c>
      <c r="C6842" s="88" t="s">
        <v>622</v>
      </c>
    </row>
    <row r="6843" spans="1:3" ht="15">
      <c r="A6843" s="81" t="s">
        <v>237</v>
      </c>
      <c r="B6843" s="80" t="s">
        <v>1592</v>
      </c>
      <c r="C6843" s="88" t="s">
        <v>622</v>
      </c>
    </row>
    <row r="6844" spans="1:3" ht="15">
      <c r="A6844" s="81" t="s">
        <v>237</v>
      </c>
      <c r="B6844" s="80" t="s">
        <v>1593</v>
      </c>
      <c r="C6844" s="88" t="s">
        <v>622</v>
      </c>
    </row>
    <row r="6845" spans="1:3" ht="15">
      <c r="A6845" s="81" t="s">
        <v>237</v>
      </c>
      <c r="B6845" s="80" t="s">
        <v>1491</v>
      </c>
      <c r="C6845" s="88" t="s">
        <v>622</v>
      </c>
    </row>
    <row r="6846" spans="1:3" ht="15">
      <c r="A6846" s="81" t="s">
        <v>237</v>
      </c>
      <c r="B6846" s="80" t="s">
        <v>1588</v>
      </c>
      <c r="C6846" s="88" t="s">
        <v>622</v>
      </c>
    </row>
    <row r="6847" spans="1:3" ht="15">
      <c r="A6847" s="81" t="s">
        <v>237</v>
      </c>
      <c r="B6847" s="80" t="s">
        <v>1517</v>
      </c>
      <c r="C6847" s="88" t="s">
        <v>622</v>
      </c>
    </row>
    <row r="6848" spans="1:3" ht="15">
      <c r="A6848" s="81" t="s">
        <v>237</v>
      </c>
      <c r="B6848" s="80" t="s">
        <v>1571</v>
      </c>
      <c r="C6848" s="88" t="s">
        <v>622</v>
      </c>
    </row>
    <row r="6849" spans="1:3" ht="15">
      <c r="A6849" s="81" t="s">
        <v>237</v>
      </c>
      <c r="B6849" s="80" t="s">
        <v>1518</v>
      </c>
      <c r="C6849" s="88" t="s">
        <v>622</v>
      </c>
    </row>
    <row r="6850" spans="1:3" ht="15">
      <c r="A6850" s="81" t="s">
        <v>237</v>
      </c>
      <c r="B6850" s="80" t="s">
        <v>1519</v>
      </c>
      <c r="C6850" s="88" t="s">
        <v>622</v>
      </c>
    </row>
    <row r="6851" spans="1:3" ht="15">
      <c r="A6851" s="81" t="s">
        <v>237</v>
      </c>
      <c r="B6851" s="80" t="s">
        <v>1594</v>
      </c>
      <c r="C6851" s="88" t="s">
        <v>622</v>
      </c>
    </row>
    <row r="6852" spans="1:3" ht="15">
      <c r="A6852" s="81" t="s">
        <v>237</v>
      </c>
      <c r="B6852" s="80" t="s">
        <v>1573</v>
      </c>
      <c r="C6852" s="88" t="s">
        <v>622</v>
      </c>
    </row>
    <row r="6853" spans="1:3" ht="15">
      <c r="A6853" s="81" t="s">
        <v>237</v>
      </c>
      <c r="B6853" s="80" t="s">
        <v>1595</v>
      </c>
      <c r="C6853" s="88" t="s">
        <v>622</v>
      </c>
    </row>
    <row r="6854" spans="1:3" ht="15">
      <c r="A6854" s="81" t="s">
        <v>237</v>
      </c>
      <c r="B6854" s="80" t="s">
        <v>1596</v>
      </c>
      <c r="C6854" s="88" t="s">
        <v>622</v>
      </c>
    </row>
    <row r="6855" spans="1:3" ht="15">
      <c r="A6855" s="81" t="s">
        <v>237</v>
      </c>
      <c r="B6855" s="80" t="s">
        <v>1577</v>
      </c>
      <c r="C6855" s="88" t="s">
        <v>622</v>
      </c>
    </row>
    <row r="6856" spans="1:3" ht="15">
      <c r="A6856" s="81" t="s">
        <v>237</v>
      </c>
      <c r="B6856" s="80" t="s">
        <v>1597</v>
      </c>
      <c r="C6856" s="88" t="s">
        <v>622</v>
      </c>
    </row>
    <row r="6857" spans="1:3" ht="15">
      <c r="A6857" s="81" t="s">
        <v>237</v>
      </c>
      <c r="B6857" s="80" t="s">
        <v>1523</v>
      </c>
      <c r="C6857" s="88" t="s">
        <v>622</v>
      </c>
    </row>
    <row r="6858" spans="1:3" ht="15">
      <c r="A6858" s="81" t="s">
        <v>237</v>
      </c>
      <c r="B6858" s="80" t="s">
        <v>1524</v>
      </c>
      <c r="C6858" s="88" t="s">
        <v>622</v>
      </c>
    </row>
    <row r="6859" spans="1:3" ht="15">
      <c r="A6859" s="81" t="s">
        <v>237</v>
      </c>
      <c r="B6859" s="80" t="s">
        <v>1598</v>
      </c>
      <c r="C6859" s="88" t="s">
        <v>622</v>
      </c>
    </row>
    <row r="6860" spans="1:3" ht="15">
      <c r="A6860" s="81" t="s">
        <v>237</v>
      </c>
      <c r="B6860" s="80" t="s">
        <v>1525</v>
      </c>
      <c r="C6860" s="88" t="s">
        <v>622</v>
      </c>
    </row>
    <row r="6861" spans="1:3" ht="15">
      <c r="A6861" s="81" t="s">
        <v>237</v>
      </c>
      <c r="B6861" s="80" t="s">
        <v>1526</v>
      </c>
      <c r="C6861" s="88" t="s">
        <v>622</v>
      </c>
    </row>
    <row r="6862" spans="1:3" ht="15">
      <c r="A6862" s="81" t="s">
        <v>237</v>
      </c>
      <c r="B6862" s="80" t="s">
        <v>1527</v>
      </c>
      <c r="C6862" s="88" t="s">
        <v>622</v>
      </c>
    </row>
    <row r="6863" spans="1:3" ht="15">
      <c r="A6863" s="81" t="s">
        <v>237</v>
      </c>
      <c r="B6863" s="80" t="s">
        <v>1599</v>
      </c>
      <c r="C6863" s="88" t="s">
        <v>622</v>
      </c>
    </row>
    <row r="6864" spans="1:3" ht="15">
      <c r="A6864" s="81" t="s">
        <v>237</v>
      </c>
      <c r="B6864" s="80" t="s">
        <v>1600</v>
      </c>
      <c r="C6864" s="88" t="s">
        <v>622</v>
      </c>
    </row>
    <row r="6865" spans="1:3" ht="15">
      <c r="A6865" s="81" t="s">
        <v>237</v>
      </c>
      <c r="B6865" s="80" t="s">
        <v>1601</v>
      </c>
      <c r="C6865" s="88" t="s">
        <v>622</v>
      </c>
    </row>
    <row r="6866" spans="1:3" ht="15">
      <c r="A6866" s="81" t="s">
        <v>237</v>
      </c>
      <c r="B6866" s="80" t="s">
        <v>1575</v>
      </c>
      <c r="C6866" s="88" t="s">
        <v>622</v>
      </c>
    </row>
    <row r="6867" spans="1:3" ht="15">
      <c r="A6867" s="81" t="s">
        <v>237</v>
      </c>
      <c r="B6867" s="80" t="s">
        <v>1602</v>
      </c>
      <c r="C6867" s="88" t="s">
        <v>622</v>
      </c>
    </row>
    <row r="6868" spans="1:3" ht="15">
      <c r="A6868" s="81" t="s">
        <v>237</v>
      </c>
      <c r="B6868" s="80" t="s">
        <v>1572</v>
      </c>
      <c r="C6868" s="88" t="s">
        <v>622</v>
      </c>
    </row>
    <row r="6869" spans="1:3" ht="15">
      <c r="A6869" s="81" t="s">
        <v>237</v>
      </c>
      <c r="B6869" s="80">
        <v>21</v>
      </c>
      <c r="C6869" s="88" t="s">
        <v>622</v>
      </c>
    </row>
    <row r="6870" spans="1:3" ht="15">
      <c r="A6870" s="81" t="s">
        <v>237</v>
      </c>
      <c r="B6870" s="80" t="s">
        <v>1582</v>
      </c>
      <c r="C6870" s="88" t="s">
        <v>622</v>
      </c>
    </row>
    <row r="6871" spans="1:3" ht="15">
      <c r="A6871" s="81" t="s">
        <v>237</v>
      </c>
      <c r="B6871" s="80" t="s">
        <v>1532</v>
      </c>
      <c r="C6871" s="88" t="s">
        <v>622</v>
      </c>
    </row>
    <row r="6872" spans="1:3" ht="15">
      <c r="A6872" s="81" t="s">
        <v>237</v>
      </c>
      <c r="B6872" s="80" t="s">
        <v>1603</v>
      </c>
      <c r="C6872" s="88" t="s">
        <v>622</v>
      </c>
    </row>
    <row r="6873" spans="1:3" ht="15">
      <c r="A6873" s="81" t="s">
        <v>237</v>
      </c>
      <c r="B6873" s="80" t="s">
        <v>1533</v>
      </c>
      <c r="C6873" s="88" t="s">
        <v>622</v>
      </c>
    </row>
    <row r="6874" spans="1:3" ht="15">
      <c r="A6874" s="81" t="s">
        <v>237</v>
      </c>
      <c r="B6874" s="80" t="s">
        <v>1534</v>
      </c>
      <c r="C6874" s="88" t="s">
        <v>622</v>
      </c>
    </row>
    <row r="6875" spans="1:3" ht="15">
      <c r="A6875" s="81" t="s">
        <v>237</v>
      </c>
      <c r="B6875" s="80" t="s">
        <v>1604</v>
      </c>
      <c r="C6875" s="88" t="s">
        <v>622</v>
      </c>
    </row>
    <row r="6876" spans="1:3" ht="15">
      <c r="A6876" s="81" t="s">
        <v>237</v>
      </c>
      <c r="B6876" s="80" t="s">
        <v>1589</v>
      </c>
      <c r="C6876" s="88" t="s">
        <v>622</v>
      </c>
    </row>
    <row r="6877" spans="1:3" ht="15">
      <c r="A6877" s="81" t="s">
        <v>237</v>
      </c>
      <c r="B6877" s="80" t="s">
        <v>1605</v>
      </c>
      <c r="C6877" s="88" t="s">
        <v>622</v>
      </c>
    </row>
    <row r="6878" spans="1:3" ht="15">
      <c r="A6878" s="81" t="s">
        <v>237</v>
      </c>
      <c r="B6878" s="80" t="s">
        <v>1536</v>
      </c>
      <c r="C6878" s="88" t="s">
        <v>622</v>
      </c>
    </row>
    <row r="6879" spans="1:3" ht="15">
      <c r="A6879" s="81" t="s">
        <v>237</v>
      </c>
      <c r="B6879" s="80" t="s">
        <v>1537</v>
      </c>
      <c r="C6879" s="88" t="s">
        <v>622</v>
      </c>
    </row>
    <row r="6880" spans="1:3" ht="15">
      <c r="A6880" s="81" t="s">
        <v>236</v>
      </c>
      <c r="B6880" s="80" t="s">
        <v>1591</v>
      </c>
      <c r="C6880" s="88" t="s">
        <v>621</v>
      </c>
    </row>
    <row r="6881" spans="1:3" ht="15">
      <c r="A6881" s="81" t="s">
        <v>236</v>
      </c>
      <c r="B6881" s="80" t="s">
        <v>1516</v>
      </c>
      <c r="C6881" s="88" t="s">
        <v>621</v>
      </c>
    </row>
    <row r="6882" spans="1:3" ht="15">
      <c r="A6882" s="81" t="s">
        <v>236</v>
      </c>
      <c r="B6882" s="80" t="s">
        <v>1592</v>
      </c>
      <c r="C6882" s="88" t="s">
        <v>621</v>
      </c>
    </row>
    <row r="6883" spans="1:3" ht="15">
      <c r="A6883" s="81" t="s">
        <v>236</v>
      </c>
      <c r="B6883" s="80" t="s">
        <v>1593</v>
      </c>
      <c r="C6883" s="88" t="s">
        <v>621</v>
      </c>
    </row>
    <row r="6884" spans="1:3" ht="15">
      <c r="A6884" s="81" t="s">
        <v>236</v>
      </c>
      <c r="B6884" s="80" t="s">
        <v>1491</v>
      </c>
      <c r="C6884" s="88" t="s">
        <v>621</v>
      </c>
    </row>
    <row r="6885" spans="1:3" ht="15">
      <c r="A6885" s="81" t="s">
        <v>236</v>
      </c>
      <c r="B6885" s="80" t="s">
        <v>1588</v>
      </c>
      <c r="C6885" s="88" t="s">
        <v>621</v>
      </c>
    </row>
    <row r="6886" spans="1:3" ht="15">
      <c r="A6886" s="81" t="s">
        <v>236</v>
      </c>
      <c r="B6886" s="80" t="s">
        <v>1517</v>
      </c>
      <c r="C6886" s="88" t="s">
        <v>621</v>
      </c>
    </row>
    <row r="6887" spans="1:3" ht="15">
      <c r="A6887" s="81" t="s">
        <v>236</v>
      </c>
      <c r="B6887" s="80" t="s">
        <v>1571</v>
      </c>
      <c r="C6887" s="88" t="s">
        <v>621</v>
      </c>
    </row>
    <row r="6888" spans="1:3" ht="15">
      <c r="A6888" s="81" t="s">
        <v>236</v>
      </c>
      <c r="B6888" s="80" t="s">
        <v>1518</v>
      </c>
      <c r="C6888" s="88" t="s">
        <v>621</v>
      </c>
    </row>
    <row r="6889" spans="1:3" ht="15">
      <c r="A6889" s="81" t="s">
        <v>236</v>
      </c>
      <c r="B6889" s="80" t="s">
        <v>1519</v>
      </c>
      <c r="C6889" s="88" t="s">
        <v>621</v>
      </c>
    </row>
    <row r="6890" spans="1:3" ht="15">
      <c r="A6890" s="81" t="s">
        <v>236</v>
      </c>
      <c r="B6890" s="80" t="s">
        <v>1594</v>
      </c>
      <c r="C6890" s="88" t="s">
        <v>621</v>
      </c>
    </row>
    <row r="6891" spans="1:3" ht="15">
      <c r="A6891" s="81" t="s">
        <v>236</v>
      </c>
      <c r="B6891" s="80" t="s">
        <v>1573</v>
      </c>
      <c r="C6891" s="88" t="s">
        <v>621</v>
      </c>
    </row>
    <row r="6892" spans="1:3" ht="15">
      <c r="A6892" s="81" t="s">
        <v>236</v>
      </c>
      <c r="B6892" s="80" t="s">
        <v>1595</v>
      </c>
      <c r="C6892" s="88" t="s">
        <v>621</v>
      </c>
    </row>
    <row r="6893" spans="1:3" ht="15">
      <c r="A6893" s="81" t="s">
        <v>236</v>
      </c>
      <c r="B6893" s="80" t="s">
        <v>1596</v>
      </c>
      <c r="C6893" s="88" t="s">
        <v>621</v>
      </c>
    </row>
    <row r="6894" spans="1:3" ht="15">
      <c r="A6894" s="81" t="s">
        <v>236</v>
      </c>
      <c r="B6894" s="80" t="s">
        <v>1577</v>
      </c>
      <c r="C6894" s="88" t="s">
        <v>621</v>
      </c>
    </row>
    <row r="6895" spans="1:3" ht="15">
      <c r="A6895" s="81" t="s">
        <v>236</v>
      </c>
      <c r="B6895" s="80" t="s">
        <v>1597</v>
      </c>
      <c r="C6895" s="88" t="s">
        <v>621</v>
      </c>
    </row>
    <row r="6896" spans="1:3" ht="15">
      <c r="A6896" s="81" t="s">
        <v>236</v>
      </c>
      <c r="B6896" s="80" t="s">
        <v>1523</v>
      </c>
      <c r="C6896" s="88" t="s">
        <v>621</v>
      </c>
    </row>
    <row r="6897" spans="1:3" ht="15">
      <c r="A6897" s="81" t="s">
        <v>236</v>
      </c>
      <c r="B6897" s="80" t="s">
        <v>1524</v>
      </c>
      <c r="C6897" s="88" t="s">
        <v>621</v>
      </c>
    </row>
    <row r="6898" spans="1:3" ht="15">
      <c r="A6898" s="81" t="s">
        <v>236</v>
      </c>
      <c r="B6898" s="80" t="s">
        <v>1598</v>
      </c>
      <c r="C6898" s="88" t="s">
        <v>621</v>
      </c>
    </row>
    <row r="6899" spans="1:3" ht="15">
      <c r="A6899" s="81" t="s">
        <v>236</v>
      </c>
      <c r="B6899" s="80" t="s">
        <v>1525</v>
      </c>
      <c r="C6899" s="88" t="s">
        <v>621</v>
      </c>
    </row>
    <row r="6900" spans="1:3" ht="15">
      <c r="A6900" s="81" t="s">
        <v>236</v>
      </c>
      <c r="B6900" s="80" t="s">
        <v>1526</v>
      </c>
      <c r="C6900" s="88" t="s">
        <v>621</v>
      </c>
    </row>
    <row r="6901" spans="1:3" ht="15">
      <c r="A6901" s="81" t="s">
        <v>236</v>
      </c>
      <c r="B6901" s="80" t="s">
        <v>1527</v>
      </c>
      <c r="C6901" s="88" t="s">
        <v>621</v>
      </c>
    </row>
    <row r="6902" spans="1:3" ht="15">
      <c r="A6902" s="81" t="s">
        <v>236</v>
      </c>
      <c r="B6902" s="80" t="s">
        <v>1599</v>
      </c>
      <c r="C6902" s="88" t="s">
        <v>621</v>
      </c>
    </row>
    <row r="6903" spans="1:3" ht="15">
      <c r="A6903" s="81" t="s">
        <v>236</v>
      </c>
      <c r="B6903" s="80" t="s">
        <v>1600</v>
      </c>
      <c r="C6903" s="88" t="s">
        <v>621</v>
      </c>
    </row>
    <row r="6904" spans="1:3" ht="15">
      <c r="A6904" s="81" t="s">
        <v>236</v>
      </c>
      <c r="B6904" s="80" t="s">
        <v>1601</v>
      </c>
      <c r="C6904" s="88" t="s">
        <v>621</v>
      </c>
    </row>
    <row r="6905" spans="1:3" ht="15">
      <c r="A6905" s="81" t="s">
        <v>236</v>
      </c>
      <c r="B6905" s="80" t="s">
        <v>1575</v>
      </c>
      <c r="C6905" s="88" t="s">
        <v>621</v>
      </c>
    </row>
    <row r="6906" spans="1:3" ht="15">
      <c r="A6906" s="81" t="s">
        <v>236</v>
      </c>
      <c r="B6906" s="80" t="s">
        <v>1602</v>
      </c>
      <c r="C6906" s="88" t="s">
        <v>621</v>
      </c>
    </row>
    <row r="6907" spans="1:3" ht="15">
      <c r="A6907" s="81" t="s">
        <v>236</v>
      </c>
      <c r="B6907" s="80" t="s">
        <v>1572</v>
      </c>
      <c r="C6907" s="88" t="s">
        <v>621</v>
      </c>
    </row>
    <row r="6908" spans="1:3" ht="15">
      <c r="A6908" s="81" t="s">
        <v>236</v>
      </c>
      <c r="B6908" s="80">
        <v>21</v>
      </c>
      <c r="C6908" s="88" t="s">
        <v>621</v>
      </c>
    </row>
    <row r="6909" spans="1:3" ht="15">
      <c r="A6909" s="81" t="s">
        <v>236</v>
      </c>
      <c r="B6909" s="80" t="s">
        <v>1582</v>
      </c>
      <c r="C6909" s="88" t="s">
        <v>621</v>
      </c>
    </row>
    <row r="6910" spans="1:3" ht="15">
      <c r="A6910" s="81" t="s">
        <v>236</v>
      </c>
      <c r="B6910" s="80" t="s">
        <v>1532</v>
      </c>
      <c r="C6910" s="88" t="s">
        <v>621</v>
      </c>
    </row>
    <row r="6911" spans="1:3" ht="15">
      <c r="A6911" s="81" t="s">
        <v>236</v>
      </c>
      <c r="B6911" s="80" t="s">
        <v>1603</v>
      </c>
      <c r="C6911" s="88" t="s">
        <v>621</v>
      </c>
    </row>
    <row r="6912" spans="1:3" ht="15">
      <c r="A6912" s="81" t="s">
        <v>236</v>
      </c>
      <c r="B6912" s="80" t="s">
        <v>1533</v>
      </c>
      <c r="C6912" s="88" t="s">
        <v>621</v>
      </c>
    </row>
    <row r="6913" spans="1:3" ht="15">
      <c r="A6913" s="81" t="s">
        <v>236</v>
      </c>
      <c r="B6913" s="80" t="s">
        <v>1534</v>
      </c>
      <c r="C6913" s="88" t="s">
        <v>621</v>
      </c>
    </row>
    <row r="6914" spans="1:3" ht="15">
      <c r="A6914" s="81" t="s">
        <v>236</v>
      </c>
      <c r="B6914" s="80" t="s">
        <v>1604</v>
      </c>
      <c r="C6914" s="88" t="s">
        <v>621</v>
      </c>
    </row>
    <row r="6915" spans="1:3" ht="15">
      <c r="A6915" s="81" t="s">
        <v>236</v>
      </c>
      <c r="B6915" s="80" t="s">
        <v>1589</v>
      </c>
      <c r="C6915" s="88" t="s">
        <v>621</v>
      </c>
    </row>
    <row r="6916" spans="1:3" ht="15">
      <c r="A6916" s="81" t="s">
        <v>236</v>
      </c>
      <c r="B6916" s="80" t="s">
        <v>1605</v>
      </c>
      <c r="C6916" s="88" t="s">
        <v>621</v>
      </c>
    </row>
    <row r="6917" spans="1:3" ht="15">
      <c r="A6917" s="81" t="s">
        <v>236</v>
      </c>
      <c r="B6917" s="80" t="s">
        <v>1536</v>
      </c>
      <c r="C6917" s="88" t="s">
        <v>621</v>
      </c>
    </row>
    <row r="6918" spans="1:3" ht="15">
      <c r="A6918" s="81" t="s">
        <v>236</v>
      </c>
      <c r="B6918" s="80" t="s">
        <v>1537</v>
      </c>
      <c r="C6918" s="88" t="s">
        <v>621</v>
      </c>
    </row>
    <row r="6919" spans="1:3" ht="15">
      <c r="A6919" s="81" t="s">
        <v>235</v>
      </c>
      <c r="B6919" s="80" t="s">
        <v>1591</v>
      </c>
      <c r="C6919" s="88" t="s">
        <v>620</v>
      </c>
    </row>
    <row r="6920" spans="1:3" ht="15">
      <c r="A6920" s="81" t="s">
        <v>235</v>
      </c>
      <c r="B6920" s="80" t="s">
        <v>1516</v>
      </c>
      <c r="C6920" s="88" t="s">
        <v>620</v>
      </c>
    </row>
    <row r="6921" spans="1:3" ht="15">
      <c r="A6921" s="81" t="s">
        <v>235</v>
      </c>
      <c r="B6921" s="80" t="s">
        <v>1592</v>
      </c>
      <c r="C6921" s="88" t="s">
        <v>620</v>
      </c>
    </row>
    <row r="6922" spans="1:3" ht="15">
      <c r="A6922" s="81" t="s">
        <v>235</v>
      </c>
      <c r="B6922" s="80" t="s">
        <v>1593</v>
      </c>
      <c r="C6922" s="88" t="s">
        <v>620</v>
      </c>
    </row>
    <row r="6923" spans="1:3" ht="15">
      <c r="A6923" s="81" t="s">
        <v>235</v>
      </c>
      <c r="B6923" s="80" t="s">
        <v>1491</v>
      </c>
      <c r="C6923" s="88" t="s">
        <v>620</v>
      </c>
    </row>
    <row r="6924" spans="1:3" ht="15">
      <c r="A6924" s="81" t="s">
        <v>235</v>
      </c>
      <c r="B6924" s="80" t="s">
        <v>1588</v>
      </c>
      <c r="C6924" s="88" t="s">
        <v>620</v>
      </c>
    </row>
    <row r="6925" spans="1:3" ht="15">
      <c r="A6925" s="81" t="s">
        <v>235</v>
      </c>
      <c r="B6925" s="80" t="s">
        <v>1517</v>
      </c>
      <c r="C6925" s="88" t="s">
        <v>620</v>
      </c>
    </row>
    <row r="6926" spans="1:3" ht="15">
      <c r="A6926" s="81" t="s">
        <v>235</v>
      </c>
      <c r="B6926" s="80" t="s">
        <v>1571</v>
      </c>
      <c r="C6926" s="88" t="s">
        <v>620</v>
      </c>
    </row>
    <row r="6927" spans="1:3" ht="15">
      <c r="A6927" s="81" t="s">
        <v>235</v>
      </c>
      <c r="B6927" s="80" t="s">
        <v>1518</v>
      </c>
      <c r="C6927" s="88" t="s">
        <v>620</v>
      </c>
    </row>
    <row r="6928" spans="1:3" ht="15">
      <c r="A6928" s="81" t="s">
        <v>235</v>
      </c>
      <c r="B6928" s="80" t="s">
        <v>1519</v>
      </c>
      <c r="C6928" s="88" t="s">
        <v>620</v>
      </c>
    </row>
    <row r="6929" spans="1:3" ht="15">
      <c r="A6929" s="81" t="s">
        <v>235</v>
      </c>
      <c r="B6929" s="80" t="s">
        <v>1594</v>
      </c>
      <c r="C6929" s="88" t="s">
        <v>620</v>
      </c>
    </row>
    <row r="6930" spans="1:3" ht="15">
      <c r="A6930" s="81" t="s">
        <v>235</v>
      </c>
      <c r="B6930" s="80" t="s">
        <v>1573</v>
      </c>
      <c r="C6930" s="88" t="s">
        <v>620</v>
      </c>
    </row>
    <row r="6931" spans="1:3" ht="15">
      <c r="A6931" s="81" t="s">
        <v>235</v>
      </c>
      <c r="B6931" s="80" t="s">
        <v>1595</v>
      </c>
      <c r="C6931" s="88" t="s">
        <v>620</v>
      </c>
    </row>
    <row r="6932" spans="1:3" ht="15">
      <c r="A6932" s="81" t="s">
        <v>235</v>
      </c>
      <c r="B6932" s="80" t="s">
        <v>1596</v>
      </c>
      <c r="C6932" s="88" t="s">
        <v>620</v>
      </c>
    </row>
    <row r="6933" spans="1:3" ht="15">
      <c r="A6933" s="81" t="s">
        <v>235</v>
      </c>
      <c r="B6933" s="80" t="s">
        <v>1577</v>
      </c>
      <c r="C6933" s="88" t="s">
        <v>620</v>
      </c>
    </row>
    <row r="6934" spans="1:3" ht="15">
      <c r="A6934" s="81" t="s">
        <v>235</v>
      </c>
      <c r="B6934" s="80" t="s">
        <v>1597</v>
      </c>
      <c r="C6934" s="88" t="s">
        <v>620</v>
      </c>
    </row>
    <row r="6935" spans="1:3" ht="15">
      <c r="A6935" s="81" t="s">
        <v>235</v>
      </c>
      <c r="B6935" s="80" t="s">
        <v>1523</v>
      </c>
      <c r="C6935" s="88" t="s">
        <v>620</v>
      </c>
    </row>
    <row r="6936" spans="1:3" ht="15">
      <c r="A6936" s="81" t="s">
        <v>235</v>
      </c>
      <c r="B6936" s="80" t="s">
        <v>1524</v>
      </c>
      <c r="C6936" s="88" t="s">
        <v>620</v>
      </c>
    </row>
    <row r="6937" spans="1:3" ht="15">
      <c r="A6937" s="81" t="s">
        <v>235</v>
      </c>
      <c r="B6937" s="80" t="s">
        <v>1598</v>
      </c>
      <c r="C6937" s="88" t="s">
        <v>620</v>
      </c>
    </row>
    <row r="6938" spans="1:3" ht="15">
      <c r="A6938" s="81" t="s">
        <v>235</v>
      </c>
      <c r="B6938" s="80" t="s">
        <v>1525</v>
      </c>
      <c r="C6938" s="88" t="s">
        <v>620</v>
      </c>
    </row>
    <row r="6939" spans="1:3" ht="15">
      <c r="A6939" s="81" t="s">
        <v>235</v>
      </c>
      <c r="B6939" s="80" t="s">
        <v>1526</v>
      </c>
      <c r="C6939" s="88" t="s">
        <v>620</v>
      </c>
    </row>
    <row r="6940" spans="1:3" ht="15">
      <c r="A6940" s="81" t="s">
        <v>235</v>
      </c>
      <c r="B6940" s="80" t="s">
        <v>1527</v>
      </c>
      <c r="C6940" s="88" t="s">
        <v>620</v>
      </c>
    </row>
    <row r="6941" spans="1:3" ht="15">
      <c r="A6941" s="81" t="s">
        <v>235</v>
      </c>
      <c r="B6941" s="80" t="s">
        <v>1599</v>
      </c>
      <c r="C6941" s="88" t="s">
        <v>620</v>
      </c>
    </row>
    <row r="6942" spans="1:3" ht="15">
      <c r="A6942" s="81" t="s">
        <v>235</v>
      </c>
      <c r="B6942" s="80" t="s">
        <v>1600</v>
      </c>
      <c r="C6942" s="88" t="s">
        <v>620</v>
      </c>
    </row>
    <row r="6943" spans="1:3" ht="15">
      <c r="A6943" s="81" t="s">
        <v>235</v>
      </c>
      <c r="B6943" s="80" t="s">
        <v>1601</v>
      </c>
      <c r="C6943" s="88" t="s">
        <v>620</v>
      </c>
    </row>
    <row r="6944" spans="1:3" ht="15">
      <c r="A6944" s="81" t="s">
        <v>235</v>
      </c>
      <c r="B6944" s="80" t="s">
        <v>1575</v>
      </c>
      <c r="C6944" s="88" t="s">
        <v>620</v>
      </c>
    </row>
    <row r="6945" spans="1:3" ht="15">
      <c r="A6945" s="81" t="s">
        <v>235</v>
      </c>
      <c r="B6945" s="80" t="s">
        <v>1602</v>
      </c>
      <c r="C6945" s="88" t="s">
        <v>620</v>
      </c>
    </row>
    <row r="6946" spans="1:3" ht="15">
      <c r="A6946" s="81" t="s">
        <v>235</v>
      </c>
      <c r="B6946" s="80" t="s">
        <v>1572</v>
      </c>
      <c r="C6946" s="88" t="s">
        <v>620</v>
      </c>
    </row>
    <row r="6947" spans="1:3" ht="15">
      <c r="A6947" s="81" t="s">
        <v>235</v>
      </c>
      <c r="B6947" s="80">
        <v>21</v>
      </c>
      <c r="C6947" s="88" t="s">
        <v>620</v>
      </c>
    </row>
    <row r="6948" spans="1:3" ht="15">
      <c r="A6948" s="81" t="s">
        <v>235</v>
      </c>
      <c r="B6948" s="80" t="s">
        <v>1582</v>
      </c>
      <c r="C6948" s="88" t="s">
        <v>620</v>
      </c>
    </row>
    <row r="6949" spans="1:3" ht="15">
      <c r="A6949" s="81" t="s">
        <v>235</v>
      </c>
      <c r="B6949" s="80" t="s">
        <v>1532</v>
      </c>
      <c r="C6949" s="88" t="s">
        <v>620</v>
      </c>
    </row>
    <row r="6950" spans="1:3" ht="15">
      <c r="A6950" s="81" t="s">
        <v>235</v>
      </c>
      <c r="B6950" s="80" t="s">
        <v>1603</v>
      </c>
      <c r="C6950" s="88" t="s">
        <v>620</v>
      </c>
    </row>
    <row r="6951" spans="1:3" ht="15">
      <c r="A6951" s="81" t="s">
        <v>235</v>
      </c>
      <c r="B6951" s="80" t="s">
        <v>1533</v>
      </c>
      <c r="C6951" s="88" t="s">
        <v>620</v>
      </c>
    </row>
    <row r="6952" spans="1:3" ht="15">
      <c r="A6952" s="81" t="s">
        <v>235</v>
      </c>
      <c r="B6952" s="80" t="s">
        <v>1534</v>
      </c>
      <c r="C6952" s="88" t="s">
        <v>620</v>
      </c>
    </row>
    <row r="6953" spans="1:3" ht="15">
      <c r="A6953" s="81" t="s">
        <v>235</v>
      </c>
      <c r="B6953" s="80" t="s">
        <v>1604</v>
      </c>
      <c r="C6953" s="88" t="s">
        <v>620</v>
      </c>
    </row>
    <row r="6954" spans="1:3" ht="15">
      <c r="A6954" s="81" t="s">
        <v>235</v>
      </c>
      <c r="B6954" s="80" t="s">
        <v>1589</v>
      </c>
      <c r="C6954" s="88" t="s">
        <v>620</v>
      </c>
    </row>
    <row r="6955" spans="1:3" ht="15">
      <c r="A6955" s="81" t="s">
        <v>235</v>
      </c>
      <c r="B6955" s="80" t="s">
        <v>1605</v>
      </c>
      <c r="C6955" s="88" t="s">
        <v>620</v>
      </c>
    </row>
    <row r="6956" spans="1:3" ht="15">
      <c r="A6956" s="81" t="s">
        <v>235</v>
      </c>
      <c r="B6956" s="80" t="s">
        <v>1536</v>
      </c>
      <c r="C6956" s="88" t="s">
        <v>620</v>
      </c>
    </row>
    <row r="6957" spans="1:3" ht="15">
      <c r="A6957" s="81" t="s">
        <v>235</v>
      </c>
      <c r="B6957" s="80" t="s">
        <v>1537</v>
      </c>
      <c r="C6957" s="88" t="s">
        <v>620</v>
      </c>
    </row>
    <row r="6958" spans="1:3" ht="15">
      <c r="A6958" s="81" t="s">
        <v>234</v>
      </c>
      <c r="B6958" s="80" t="s">
        <v>1591</v>
      </c>
      <c r="C6958" s="88" t="s">
        <v>619</v>
      </c>
    </row>
    <row r="6959" spans="1:3" ht="15">
      <c r="A6959" s="81" t="s">
        <v>234</v>
      </c>
      <c r="B6959" s="80" t="s">
        <v>1516</v>
      </c>
      <c r="C6959" s="88" t="s">
        <v>619</v>
      </c>
    </row>
    <row r="6960" spans="1:3" ht="15">
      <c r="A6960" s="81" t="s">
        <v>234</v>
      </c>
      <c r="B6960" s="80" t="s">
        <v>1592</v>
      </c>
      <c r="C6960" s="88" t="s">
        <v>619</v>
      </c>
    </row>
    <row r="6961" spans="1:3" ht="15">
      <c r="A6961" s="81" t="s">
        <v>234</v>
      </c>
      <c r="B6961" s="80" t="s">
        <v>1593</v>
      </c>
      <c r="C6961" s="88" t="s">
        <v>619</v>
      </c>
    </row>
    <row r="6962" spans="1:3" ht="15">
      <c r="A6962" s="81" t="s">
        <v>234</v>
      </c>
      <c r="B6962" s="80" t="s">
        <v>1491</v>
      </c>
      <c r="C6962" s="88" t="s">
        <v>619</v>
      </c>
    </row>
    <row r="6963" spans="1:3" ht="15">
      <c r="A6963" s="81" t="s">
        <v>234</v>
      </c>
      <c r="B6963" s="80" t="s">
        <v>1588</v>
      </c>
      <c r="C6963" s="88" t="s">
        <v>619</v>
      </c>
    </row>
    <row r="6964" spans="1:3" ht="15">
      <c r="A6964" s="81" t="s">
        <v>234</v>
      </c>
      <c r="B6964" s="80" t="s">
        <v>1517</v>
      </c>
      <c r="C6964" s="88" t="s">
        <v>619</v>
      </c>
    </row>
    <row r="6965" spans="1:3" ht="15">
      <c r="A6965" s="81" t="s">
        <v>234</v>
      </c>
      <c r="B6965" s="80" t="s">
        <v>1571</v>
      </c>
      <c r="C6965" s="88" t="s">
        <v>619</v>
      </c>
    </row>
    <row r="6966" spans="1:3" ht="15">
      <c r="A6966" s="81" t="s">
        <v>234</v>
      </c>
      <c r="B6966" s="80" t="s">
        <v>1518</v>
      </c>
      <c r="C6966" s="88" t="s">
        <v>619</v>
      </c>
    </row>
    <row r="6967" spans="1:3" ht="15">
      <c r="A6967" s="81" t="s">
        <v>234</v>
      </c>
      <c r="B6967" s="80" t="s">
        <v>1519</v>
      </c>
      <c r="C6967" s="88" t="s">
        <v>619</v>
      </c>
    </row>
    <row r="6968" spans="1:3" ht="15">
      <c r="A6968" s="81" t="s">
        <v>234</v>
      </c>
      <c r="B6968" s="80" t="s">
        <v>1594</v>
      </c>
      <c r="C6968" s="88" t="s">
        <v>619</v>
      </c>
    </row>
    <row r="6969" spans="1:3" ht="15">
      <c r="A6969" s="81" t="s">
        <v>234</v>
      </c>
      <c r="B6969" s="80" t="s">
        <v>1573</v>
      </c>
      <c r="C6969" s="88" t="s">
        <v>619</v>
      </c>
    </row>
    <row r="6970" spans="1:3" ht="15">
      <c r="A6970" s="81" t="s">
        <v>234</v>
      </c>
      <c r="B6970" s="80" t="s">
        <v>1595</v>
      </c>
      <c r="C6970" s="88" t="s">
        <v>619</v>
      </c>
    </row>
    <row r="6971" spans="1:3" ht="15">
      <c r="A6971" s="81" t="s">
        <v>234</v>
      </c>
      <c r="B6971" s="80" t="s">
        <v>1596</v>
      </c>
      <c r="C6971" s="88" t="s">
        <v>619</v>
      </c>
    </row>
    <row r="6972" spans="1:3" ht="15">
      <c r="A6972" s="81" t="s">
        <v>234</v>
      </c>
      <c r="B6972" s="80" t="s">
        <v>1577</v>
      </c>
      <c r="C6972" s="88" t="s">
        <v>619</v>
      </c>
    </row>
    <row r="6973" spans="1:3" ht="15">
      <c r="A6973" s="81" t="s">
        <v>234</v>
      </c>
      <c r="B6973" s="80" t="s">
        <v>1597</v>
      </c>
      <c r="C6973" s="88" t="s">
        <v>619</v>
      </c>
    </row>
    <row r="6974" spans="1:3" ht="15">
      <c r="A6974" s="81" t="s">
        <v>234</v>
      </c>
      <c r="B6974" s="80" t="s">
        <v>1523</v>
      </c>
      <c r="C6974" s="88" t="s">
        <v>619</v>
      </c>
    </row>
    <row r="6975" spans="1:3" ht="15">
      <c r="A6975" s="81" t="s">
        <v>234</v>
      </c>
      <c r="B6975" s="80" t="s">
        <v>1524</v>
      </c>
      <c r="C6975" s="88" t="s">
        <v>619</v>
      </c>
    </row>
    <row r="6976" spans="1:3" ht="15">
      <c r="A6976" s="81" t="s">
        <v>234</v>
      </c>
      <c r="B6976" s="80" t="s">
        <v>1598</v>
      </c>
      <c r="C6976" s="88" t="s">
        <v>619</v>
      </c>
    </row>
    <row r="6977" spans="1:3" ht="15">
      <c r="A6977" s="81" t="s">
        <v>234</v>
      </c>
      <c r="B6977" s="80" t="s">
        <v>1525</v>
      </c>
      <c r="C6977" s="88" t="s">
        <v>619</v>
      </c>
    </row>
    <row r="6978" spans="1:3" ht="15">
      <c r="A6978" s="81" t="s">
        <v>234</v>
      </c>
      <c r="B6978" s="80" t="s">
        <v>1526</v>
      </c>
      <c r="C6978" s="88" t="s">
        <v>619</v>
      </c>
    </row>
    <row r="6979" spans="1:3" ht="15">
      <c r="A6979" s="81" t="s">
        <v>234</v>
      </c>
      <c r="B6979" s="80" t="s">
        <v>1527</v>
      </c>
      <c r="C6979" s="88" t="s">
        <v>619</v>
      </c>
    </row>
    <row r="6980" spans="1:3" ht="15">
      <c r="A6980" s="81" t="s">
        <v>234</v>
      </c>
      <c r="B6980" s="80" t="s">
        <v>1599</v>
      </c>
      <c r="C6980" s="88" t="s">
        <v>619</v>
      </c>
    </row>
    <row r="6981" spans="1:3" ht="15">
      <c r="A6981" s="81" t="s">
        <v>234</v>
      </c>
      <c r="B6981" s="80" t="s">
        <v>1600</v>
      </c>
      <c r="C6981" s="88" t="s">
        <v>619</v>
      </c>
    </row>
    <row r="6982" spans="1:3" ht="15">
      <c r="A6982" s="81" t="s">
        <v>234</v>
      </c>
      <c r="B6982" s="80" t="s">
        <v>1601</v>
      </c>
      <c r="C6982" s="88" t="s">
        <v>619</v>
      </c>
    </row>
    <row r="6983" spans="1:3" ht="15">
      <c r="A6983" s="81" t="s">
        <v>234</v>
      </c>
      <c r="B6983" s="80" t="s">
        <v>1575</v>
      </c>
      <c r="C6983" s="88" t="s">
        <v>619</v>
      </c>
    </row>
    <row r="6984" spans="1:3" ht="15">
      <c r="A6984" s="81" t="s">
        <v>234</v>
      </c>
      <c r="B6984" s="80" t="s">
        <v>1602</v>
      </c>
      <c r="C6984" s="88" t="s">
        <v>619</v>
      </c>
    </row>
    <row r="6985" spans="1:3" ht="15">
      <c r="A6985" s="81" t="s">
        <v>234</v>
      </c>
      <c r="B6985" s="80" t="s">
        <v>1572</v>
      </c>
      <c r="C6985" s="88" t="s">
        <v>619</v>
      </c>
    </row>
    <row r="6986" spans="1:3" ht="15">
      <c r="A6986" s="81" t="s">
        <v>234</v>
      </c>
      <c r="B6986" s="80">
        <v>21</v>
      </c>
      <c r="C6986" s="88" t="s">
        <v>619</v>
      </c>
    </row>
    <row r="6987" spans="1:3" ht="15">
      <c r="A6987" s="81" t="s">
        <v>234</v>
      </c>
      <c r="B6987" s="80" t="s">
        <v>1582</v>
      </c>
      <c r="C6987" s="88" t="s">
        <v>619</v>
      </c>
    </row>
    <row r="6988" spans="1:3" ht="15">
      <c r="A6988" s="81" t="s">
        <v>234</v>
      </c>
      <c r="B6988" s="80" t="s">
        <v>1532</v>
      </c>
      <c r="C6988" s="88" t="s">
        <v>619</v>
      </c>
    </row>
    <row r="6989" spans="1:3" ht="15">
      <c r="A6989" s="81" t="s">
        <v>234</v>
      </c>
      <c r="B6989" s="80" t="s">
        <v>1603</v>
      </c>
      <c r="C6989" s="88" t="s">
        <v>619</v>
      </c>
    </row>
    <row r="6990" spans="1:3" ht="15">
      <c r="A6990" s="81" t="s">
        <v>234</v>
      </c>
      <c r="B6990" s="80" t="s">
        <v>1533</v>
      </c>
      <c r="C6990" s="88" t="s">
        <v>619</v>
      </c>
    </row>
    <row r="6991" spans="1:3" ht="15">
      <c r="A6991" s="81" t="s">
        <v>234</v>
      </c>
      <c r="B6991" s="80" t="s">
        <v>1534</v>
      </c>
      <c r="C6991" s="88" t="s">
        <v>619</v>
      </c>
    </row>
    <row r="6992" spans="1:3" ht="15">
      <c r="A6992" s="81" t="s">
        <v>234</v>
      </c>
      <c r="B6992" s="80" t="s">
        <v>1604</v>
      </c>
      <c r="C6992" s="88" t="s">
        <v>619</v>
      </c>
    </row>
    <row r="6993" spans="1:3" ht="15">
      <c r="A6993" s="81" t="s">
        <v>234</v>
      </c>
      <c r="B6993" s="80" t="s">
        <v>1589</v>
      </c>
      <c r="C6993" s="88" t="s">
        <v>619</v>
      </c>
    </row>
    <row r="6994" spans="1:3" ht="15">
      <c r="A6994" s="81" t="s">
        <v>234</v>
      </c>
      <c r="B6994" s="80" t="s">
        <v>1605</v>
      </c>
      <c r="C6994" s="88" t="s">
        <v>619</v>
      </c>
    </row>
    <row r="6995" spans="1:3" ht="15">
      <c r="A6995" s="81" t="s">
        <v>234</v>
      </c>
      <c r="B6995" s="80" t="s">
        <v>1536</v>
      </c>
      <c r="C6995" s="88" t="s">
        <v>619</v>
      </c>
    </row>
    <row r="6996" spans="1:3" ht="15">
      <c r="A6996" s="81" t="s">
        <v>234</v>
      </c>
      <c r="B6996" s="80" t="s">
        <v>1537</v>
      </c>
      <c r="C6996" s="88" t="s">
        <v>619</v>
      </c>
    </row>
    <row r="6997" spans="1:3" ht="15">
      <c r="A6997" s="81" t="s">
        <v>420</v>
      </c>
      <c r="B6997" s="80" t="s">
        <v>1568</v>
      </c>
      <c r="C6997" s="88" t="s">
        <v>806</v>
      </c>
    </row>
    <row r="6998" spans="1:3" ht="15">
      <c r="A6998" s="81" t="s">
        <v>420</v>
      </c>
      <c r="B6998" s="80" t="s">
        <v>1569</v>
      </c>
      <c r="C6998" s="88" t="s">
        <v>806</v>
      </c>
    </row>
    <row r="6999" spans="1:3" ht="15">
      <c r="A6999" s="81" t="s">
        <v>420</v>
      </c>
      <c r="B6999" s="80" t="s">
        <v>1498</v>
      </c>
      <c r="C6999" s="88" t="s">
        <v>806</v>
      </c>
    </row>
    <row r="7000" spans="1:3" ht="15">
      <c r="A7000" s="81" t="s">
        <v>420</v>
      </c>
      <c r="B7000" s="80" t="s">
        <v>1570</v>
      </c>
      <c r="C7000" s="88" t="s">
        <v>806</v>
      </c>
    </row>
    <row r="7001" spans="1:3" ht="15">
      <c r="A7001" s="81" t="s">
        <v>420</v>
      </c>
      <c r="B7001" s="80" t="s">
        <v>1571</v>
      </c>
      <c r="C7001" s="88" t="s">
        <v>806</v>
      </c>
    </row>
    <row r="7002" spans="1:3" ht="15">
      <c r="A7002" s="81" t="s">
        <v>420</v>
      </c>
      <c r="B7002" s="80" t="s">
        <v>1572</v>
      </c>
      <c r="C7002" s="88" t="s">
        <v>806</v>
      </c>
    </row>
    <row r="7003" spans="1:3" ht="15">
      <c r="A7003" s="81" t="s">
        <v>420</v>
      </c>
      <c r="B7003" s="80">
        <v>21</v>
      </c>
      <c r="C7003" s="88" t="s">
        <v>806</v>
      </c>
    </row>
    <row r="7004" spans="1:3" ht="15">
      <c r="A7004" s="81" t="s">
        <v>420</v>
      </c>
      <c r="B7004" s="80" t="s">
        <v>1491</v>
      </c>
      <c r="C7004" s="88" t="s">
        <v>806</v>
      </c>
    </row>
    <row r="7005" spans="1:3" ht="15">
      <c r="A7005" s="81" t="s">
        <v>420</v>
      </c>
      <c r="B7005" s="80" t="s">
        <v>1499</v>
      </c>
      <c r="C7005" s="88" t="s">
        <v>806</v>
      </c>
    </row>
    <row r="7006" spans="1:3" ht="15">
      <c r="A7006" s="81" t="s">
        <v>420</v>
      </c>
      <c r="B7006" s="80" t="s">
        <v>1500</v>
      </c>
      <c r="C7006" s="88" t="s">
        <v>806</v>
      </c>
    </row>
    <row r="7007" spans="1:3" ht="15">
      <c r="A7007" s="81" t="s">
        <v>420</v>
      </c>
      <c r="B7007" s="80" t="s">
        <v>1501</v>
      </c>
      <c r="C7007" s="88" t="s">
        <v>806</v>
      </c>
    </row>
    <row r="7008" spans="1:3" ht="15">
      <c r="A7008" s="81" t="s">
        <v>420</v>
      </c>
      <c r="B7008" s="80" t="s">
        <v>1502</v>
      </c>
      <c r="C7008" s="88" t="s">
        <v>806</v>
      </c>
    </row>
    <row r="7009" spans="1:3" ht="15">
      <c r="A7009" s="81" t="s">
        <v>420</v>
      </c>
      <c r="B7009" s="80" t="s">
        <v>1573</v>
      </c>
      <c r="C7009" s="88" t="s">
        <v>806</v>
      </c>
    </row>
    <row r="7010" spans="1:3" ht="15">
      <c r="A7010" s="81" t="s">
        <v>420</v>
      </c>
      <c r="B7010" s="80" t="s">
        <v>1574</v>
      </c>
      <c r="C7010" s="88" t="s">
        <v>806</v>
      </c>
    </row>
    <row r="7011" spans="1:3" ht="15">
      <c r="A7011" s="81" t="s">
        <v>420</v>
      </c>
      <c r="B7011" s="80" t="s">
        <v>1575</v>
      </c>
      <c r="C7011" s="88" t="s">
        <v>806</v>
      </c>
    </row>
    <row r="7012" spans="1:3" ht="15">
      <c r="A7012" s="81" t="s">
        <v>420</v>
      </c>
      <c r="B7012" s="80" t="s">
        <v>1504</v>
      </c>
      <c r="C7012" s="88" t="s">
        <v>806</v>
      </c>
    </row>
    <row r="7013" spans="1:3" ht="15">
      <c r="A7013" s="81" t="s">
        <v>420</v>
      </c>
      <c r="B7013" s="80" t="s">
        <v>1576</v>
      </c>
      <c r="C7013" s="88" t="s">
        <v>806</v>
      </c>
    </row>
    <row r="7014" spans="1:3" ht="15">
      <c r="A7014" s="81" t="s">
        <v>420</v>
      </c>
      <c r="B7014" s="80" t="s">
        <v>1577</v>
      </c>
      <c r="C7014" s="88" t="s">
        <v>806</v>
      </c>
    </row>
    <row r="7015" spans="1:3" ht="15">
      <c r="A7015" s="81" t="s">
        <v>420</v>
      </c>
      <c r="B7015" s="80" t="s">
        <v>1578</v>
      </c>
      <c r="C7015" s="88" t="s">
        <v>806</v>
      </c>
    </row>
    <row r="7016" spans="1:3" ht="15">
      <c r="A7016" s="81" t="s">
        <v>420</v>
      </c>
      <c r="B7016" s="80" t="s">
        <v>1579</v>
      </c>
      <c r="C7016" s="88" t="s">
        <v>806</v>
      </c>
    </row>
    <row r="7017" spans="1:3" ht="15">
      <c r="A7017" s="81" t="s">
        <v>420</v>
      </c>
      <c r="B7017" s="80" t="s">
        <v>1580</v>
      </c>
      <c r="C7017" s="88" t="s">
        <v>806</v>
      </c>
    </row>
    <row r="7018" spans="1:3" ht="15">
      <c r="A7018" s="81" t="s">
        <v>420</v>
      </c>
      <c r="B7018" s="80" t="s">
        <v>1581</v>
      </c>
      <c r="C7018" s="88" t="s">
        <v>806</v>
      </c>
    </row>
    <row r="7019" spans="1:3" ht="15">
      <c r="A7019" s="81" t="s">
        <v>420</v>
      </c>
      <c r="B7019" s="80" t="s">
        <v>1582</v>
      </c>
      <c r="C7019" s="88" t="s">
        <v>806</v>
      </c>
    </row>
    <row r="7020" spans="1:3" ht="15">
      <c r="A7020" s="81" t="s">
        <v>420</v>
      </c>
      <c r="B7020" s="80" t="s">
        <v>1583</v>
      </c>
      <c r="C7020" s="88" t="s">
        <v>806</v>
      </c>
    </row>
    <row r="7021" spans="1:3" ht="15">
      <c r="A7021" s="81" t="s">
        <v>420</v>
      </c>
      <c r="B7021" s="80" t="s">
        <v>1584</v>
      </c>
      <c r="C7021" s="88" t="s">
        <v>806</v>
      </c>
    </row>
    <row r="7022" spans="1:3" ht="15">
      <c r="A7022" s="81" t="s">
        <v>420</v>
      </c>
      <c r="B7022" s="80" t="s">
        <v>1585</v>
      </c>
      <c r="C7022" s="88" t="s">
        <v>806</v>
      </c>
    </row>
    <row r="7023" spans="1:3" ht="15">
      <c r="A7023" s="81" t="s">
        <v>420</v>
      </c>
      <c r="B7023" s="80" t="s">
        <v>1586</v>
      </c>
      <c r="C7023" s="88" t="s">
        <v>806</v>
      </c>
    </row>
    <row r="7024" spans="1:3" ht="15">
      <c r="A7024" s="81" t="s">
        <v>420</v>
      </c>
      <c r="B7024" s="80" t="s">
        <v>1492</v>
      </c>
      <c r="C7024" s="88" t="s">
        <v>806</v>
      </c>
    </row>
    <row r="7025" spans="1:3" ht="15">
      <c r="A7025" s="81" t="s">
        <v>420</v>
      </c>
      <c r="B7025" s="80" t="s">
        <v>1587</v>
      </c>
      <c r="C7025" s="88" t="s">
        <v>806</v>
      </c>
    </row>
    <row r="7026" spans="1:3" ht="15">
      <c r="A7026" s="81" t="s">
        <v>420</v>
      </c>
      <c r="B7026" s="80" t="s">
        <v>1588</v>
      </c>
      <c r="C7026" s="88" t="s">
        <v>806</v>
      </c>
    </row>
    <row r="7027" spans="1:3" ht="15">
      <c r="A7027" s="81" t="s">
        <v>420</v>
      </c>
      <c r="B7027" s="80" t="s">
        <v>1512</v>
      </c>
      <c r="C7027" s="88" t="s">
        <v>806</v>
      </c>
    </row>
    <row r="7028" spans="1:3" ht="15">
      <c r="A7028" s="81" t="s">
        <v>420</v>
      </c>
      <c r="B7028" s="80" t="s">
        <v>1513</v>
      </c>
      <c r="C7028" s="88" t="s">
        <v>806</v>
      </c>
    </row>
    <row r="7029" spans="1:3" ht="15">
      <c r="A7029" s="81" t="s">
        <v>420</v>
      </c>
      <c r="B7029" s="80" t="s">
        <v>1589</v>
      </c>
      <c r="C7029" s="88" t="s">
        <v>806</v>
      </c>
    </row>
    <row r="7030" spans="1:3" ht="15">
      <c r="A7030" s="81" t="s">
        <v>420</v>
      </c>
      <c r="B7030" s="80" t="s">
        <v>1590</v>
      </c>
      <c r="C7030" s="88" t="s">
        <v>806</v>
      </c>
    </row>
    <row r="7031" spans="1:3" ht="15">
      <c r="A7031" s="81" t="s">
        <v>420</v>
      </c>
      <c r="B7031" s="80" t="s">
        <v>1514</v>
      </c>
      <c r="C7031" s="88" t="s">
        <v>806</v>
      </c>
    </row>
    <row r="7032" spans="1:3" ht="15">
      <c r="A7032" s="81" t="s">
        <v>420</v>
      </c>
      <c r="B7032" s="80" t="s">
        <v>1515</v>
      </c>
      <c r="C7032" s="88" t="s">
        <v>806</v>
      </c>
    </row>
    <row r="7033" spans="1:3" ht="15">
      <c r="A7033" s="81" t="s">
        <v>420</v>
      </c>
      <c r="B7033" s="80" t="s">
        <v>1591</v>
      </c>
      <c r="C7033" s="88" t="s">
        <v>805</v>
      </c>
    </row>
    <row r="7034" spans="1:3" ht="15">
      <c r="A7034" s="81" t="s">
        <v>420</v>
      </c>
      <c r="B7034" s="80" t="s">
        <v>1516</v>
      </c>
      <c r="C7034" s="88" t="s">
        <v>805</v>
      </c>
    </row>
    <row r="7035" spans="1:3" ht="15">
      <c r="A7035" s="81" t="s">
        <v>420</v>
      </c>
      <c r="B7035" s="80" t="s">
        <v>1592</v>
      </c>
      <c r="C7035" s="88" t="s">
        <v>805</v>
      </c>
    </row>
    <row r="7036" spans="1:3" ht="15">
      <c r="A7036" s="81" t="s">
        <v>420</v>
      </c>
      <c r="B7036" s="80" t="s">
        <v>1593</v>
      </c>
      <c r="C7036" s="88" t="s">
        <v>805</v>
      </c>
    </row>
    <row r="7037" spans="1:3" ht="15">
      <c r="A7037" s="81" t="s">
        <v>420</v>
      </c>
      <c r="B7037" s="80" t="s">
        <v>1491</v>
      </c>
      <c r="C7037" s="88" t="s">
        <v>805</v>
      </c>
    </row>
    <row r="7038" spans="1:3" ht="15">
      <c r="A7038" s="81" t="s">
        <v>420</v>
      </c>
      <c r="B7038" s="80" t="s">
        <v>1588</v>
      </c>
      <c r="C7038" s="88" t="s">
        <v>805</v>
      </c>
    </row>
    <row r="7039" spans="1:3" ht="15">
      <c r="A7039" s="81" t="s">
        <v>420</v>
      </c>
      <c r="B7039" s="80" t="s">
        <v>1517</v>
      </c>
      <c r="C7039" s="88" t="s">
        <v>805</v>
      </c>
    </row>
    <row r="7040" spans="1:3" ht="15">
      <c r="A7040" s="81" t="s">
        <v>420</v>
      </c>
      <c r="B7040" s="80" t="s">
        <v>1571</v>
      </c>
      <c r="C7040" s="88" t="s">
        <v>805</v>
      </c>
    </row>
    <row r="7041" spans="1:3" ht="15">
      <c r="A7041" s="81" t="s">
        <v>420</v>
      </c>
      <c r="B7041" s="80" t="s">
        <v>1518</v>
      </c>
      <c r="C7041" s="88" t="s">
        <v>805</v>
      </c>
    </row>
    <row r="7042" spans="1:3" ht="15">
      <c r="A7042" s="81" t="s">
        <v>420</v>
      </c>
      <c r="B7042" s="80" t="s">
        <v>1519</v>
      </c>
      <c r="C7042" s="88" t="s">
        <v>805</v>
      </c>
    </row>
    <row r="7043" spans="1:3" ht="15">
      <c r="A7043" s="81" t="s">
        <v>420</v>
      </c>
      <c r="B7043" s="80" t="s">
        <v>1594</v>
      </c>
      <c r="C7043" s="88" t="s">
        <v>805</v>
      </c>
    </row>
    <row r="7044" spans="1:3" ht="15">
      <c r="A7044" s="81" t="s">
        <v>420</v>
      </c>
      <c r="B7044" s="80" t="s">
        <v>1573</v>
      </c>
      <c r="C7044" s="88" t="s">
        <v>805</v>
      </c>
    </row>
    <row r="7045" spans="1:3" ht="15">
      <c r="A7045" s="81" t="s">
        <v>420</v>
      </c>
      <c r="B7045" s="80" t="s">
        <v>1595</v>
      </c>
      <c r="C7045" s="88" t="s">
        <v>805</v>
      </c>
    </row>
    <row r="7046" spans="1:3" ht="15">
      <c r="A7046" s="81" t="s">
        <v>420</v>
      </c>
      <c r="B7046" s="80" t="s">
        <v>1596</v>
      </c>
      <c r="C7046" s="88" t="s">
        <v>805</v>
      </c>
    </row>
    <row r="7047" spans="1:3" ht="15">
      <c r="A7047" s="81" t="s">
        <v>420</v>
      </c>
      <c r="B7047" s="80" t="s">
        <v>1577</v>
      </c>
      <c r="C7047" s="88" t="s">
        <v>805</v>
      </c>
    </row>
    <row r="7048" spans="1:3" ht="15">
      <c r="A7048" s="81" t="s">
        <v>420</v>
      </c>
      <c r="B7048" s="80" t="s">
        <v>1597</v>
      </c>
      <c r="C7048" s="88" t="s">
        <v>805</v>
      </c>
    </row>
    <row r="7049" spans="1:3" ht="15">
      <c r="A7049" s="81" t="s">
        <v>420</v>
      </c>
      <c r="B7049" s="80" t="s">
        <v>1523</v>
      </c>
      <c r="C7049" s="88" t="s">
        <v>805</v>
      </c>
    </row>
    <row r="7050" spans="1:3" ht="15">
      <c r="A7050" s="81" t="s">
        <v>420</v>
      </c>
      <c r="B7050" s="80" t="s">
        <v>1524</v>
      </c>
      <c r="C7050" s="88" t="s">
        <v>805</v>
      </c>
    </row>
    <row r="7051" spans="1:3" ht="15">
      <c r="A7051" s="81" t="s">
        <v>420</v>
      </c>
      <c r="B7051" s="80" t="s">
        <v>1598</v>
      </c>
      <c r="C7051" s="88" t="s">
        <v>805</v>
      </c>
    </row>
    <row r="7052" spans="1:3" ht="15">
      <c r="A7052" s="81" t="s">
        <v>420</v>
      </c>
      <c r="B7052" s="80" t="s">
        <v>1525</v>
      </c>
      <c r="C7052" s="88" t="s">
        <v>805</v>
      </c>
    </row>
    <row r="7053" spans="1:3" ht="15">
      <c r="A7053" s="81" t="s">
        <v>420</v>
      </c>
      <c r="B7053" s="80" t="s">
        <v>1526</v>
      </c>
      <c r="C7053" s="88" t="s">
        <v>805</v>
      </c>
    </row>
    <row r="7054" spans="1:3" ht="15">
      <c r="A7054" s="81" t="s">
        <v>420</v>
      </c>
      <c r="B7054" s="80" t="s">
        <v>1527</v>
      </c>
      <c r="C7054" s="88" t="s">
        <v>805</v>
      </c>
    </row>
    <row r="7055" spans="1:3" ht="15">
      <c r="A7055" s="81" t="s">
        <v>420</v>
      </c>
      <c r="B7055" s="80" t="s">
        <v>1599</v>
      </c>
      <c r="C7055" s="88" t="s">
        <v>805</v>
      </c>
    </row>
    <row r="7056" spans="1:3" ht="15">
      <c r="A7056" s="81" t="s">
        <v>420</v>
      </c>
      <c r="B7056" s="80" t="s">
        <v>1600</v>
      </c>
      <c r="C7056" s="88" t="s">
        <v>805</v>
      </c>
    </row>
    <row r="7057" spans="1:3" ht="15">
      <c r="A7057" s="81" t="s">
        <v>420</v>
      </c>
      <c r="B7057" s="80" t="s">
        <v>1601</v>
      </c>
      <c r="C7057" s="88" t="s">
        <v>805</v>
      </c>
    </row>
    <row r="7058" spans="1:3" ht="15">
      <c r="A7058" s="81" t="s">
        <v>420</v>
      </c>
      <c r="B7058" s="80" t="s">
        <v>1575</v>
      </c>
      <c r="C7058" s="88" t="s">
        <v>805</v>
      </c>
    </row>
    <row r="7059" spans="1:3" ht="15">
      <c r="A7059" s="81" t="s">
        <v>420</v>
      </c>
      <c r="B7059" s="80" t="s">
        <v>1602</v>
      </c>
      <c r="C7059" s="88" t="s">
        <v>805</v>
      </c>
    </row>
    <row r="7060" spans="1:3" ht="15">
      <c r="A7060" s="81" t="s">
        <v>420</v>
      </c>
      <c r="B7060" s="80" t="s">
        <v>1572</v>
      </c>
      <c r="C7060" s="88" t="s">
        <v>805</v>
      </c>
    </row>
    <row r="7061" spans="1:3" ht="15">
      <c r="A7061" s="81" t="s">
        <v>420</v>
      </c>
      <c r="B7061" s="80">
        <v>21</v>
      </c>
      <c r="C7061" s="88" t="s">
        <v>805</v>
      </c>
    </row>
    <row r="7062" spans="1:3" ht="15">
      <c r="A7062" s="81" t="s">
        <v>420</v>
      </c>
      <c r="B7062" s="80" t="s">
        <v>1582</v>
      </c>
      <c r="C7062" s="88" t="s">
        <v>805</v>
      </c>
    </row>
    <row r="7063" spans="1:3" ht="15">
      <c r="A7063" s="81" t="s">
        <v>420</v>
      </c>
      <c r="B7063" s="80" t="s">
        <v>1532</v>
      </c>
      <c r="C7063" s="88" t="s">
        <v>805</v>
      </c>
    </row>
    <row r="7064" spans="1:3" ht="15">
      <c r="A7064" s="81" t="s">
        <v>420</v>
      </c>
      <c r="B7064" s="80" t="s">
        <v>1603</v>
      </c>
      <c r="C7064" s="88" t="s">
        <v>805</v>
      </c>
    </row>
    <row r="7065" spans="1:3" ht="15">
      <c r="A7065" s="81" t="s">
        <v>420</v>
      </c>
      <c r="B7065" s="80" t="s">
        <v>1533</v>
      </c>
      <c r="C7065" s="88" t="s">
        <v>805</v>
      </c>
    </row>
    <row r="7066" spans="1:3" ht="15">
      <c r="A7066" s="81" t="s">
        <v>420</v>
      </c>
      <c r="B7066" s="80" t="s">
        <v>1534</v>
      </c>
      <c r="C7066" s="88" t="s">
        <v>805</v>
      </c>
    </row>
    <row r="7067" spans="1:3" ht="15">
      <c r="A7067" s="81" t="s">
        <v>420</v>
      </c>
      <c r="B7067" s="80" t="s">
        <v>1604</v>
      </c>
      <c r="C7067" s="88" t="s">
        <v>805</v>
      </c>
    </row>
    <row r="7068" spans="1:3" ht="15">
      <c r="A7068" s="81" t="s">
        <v>420</v>
      </c>
      <c r="B7068" s="80" t="s">
        <v>1589</v>
      </c>
      <c r="C7068" s="88" t="s">
        <v>805</v>
      </c>
    </row>
    <row r="7069" spans="1:3" ht="15">
      <c r="A7069" s="81" t="s">
        <v>420</v>
      </c>
      <c r="B7069" s="80" t="s">
        <v>1605</v>
      </c>
      <c r="C7069" s="88" t="s">
        <v>805</v>
      </c>
    </row>
    <row r="7070" spans="1:3" ht="15">
      <c r="A7070" s="81" t="s">
        <v>420</v>
      </c>
      <c r="B7070" s="80" t="s">
        <v>1536</v>
      </c>
      <c r="C7070" s="88" t="s">
        <v>805</v>
      </c>
    </row>
    <row r="7071" spans="1:3" ht="15">
      <c r="A7071" s="81" t="s">
        <v>420</v>
      </c>
      <c r="B7071" s="80" t="s">
        <v>1537</v>
      </c>
      <c r="C7071" s="88" t="s">
        <v>805</v>
      </c>
    </row>
    <row r="7072" spans="1:3" ht="15">
      <c r="A7072" s="81" t="s">
        <v>422</v>
      </c>
      <c r="B7072" s="80" t="s">
        <v>1591</v>
      </c>
      <c r="C7072" s="88" t="s">
        <v>808</v>
      </c>
    </row>
    <row r="7073" spans="1:3" ht="15">
      <c r="A7073" s="81" t="s">
        <v>422</v>
      </c>
      <c r="B7073" s="80" t="s">
        <v>1516</v>
      </c>
      <c r="C7073" s="88" t="s">
        <v>808</v>
      </c>
    </row>
    <row r="7074" spans="1:3" ht="15">
      <c r="A7074" s="81" t="s">
        <v>422</v>
      </c>
      <c r="B7074" s="80" t="s">
        <v>1592</v>
      </c>
      <c r="C7074" s="88" t="s">
        <v>808</v>
      </c>
    </row>
    <row r="7075" spans="1:3" ht="15">
      <c r="A7075" s="81" t="s">
        <v>422</v>
      </c>
      <c r="B7075" s="80" t="s">
        <v>1593</v>
      </c>
      <c r="C7075" s="88" t="s">
        <v>808</v>
      </c>
    </row>
    <row r="7076" spans="1:3" ht="15">
      <c r="A7076" s="81" t="s">
        <v>422</v>
      </c>
      <c r="B7076" s="80" t="s">
        <v>1491</v>
      </c>
      <c r="C7076" s="88" t="s">
        <v>808</v>
      </c>
    </row>
    <row r="7077" spans="1:3" ht="15">
      <c r="A7077" s="81" t="s">
        <v>422</v>
      </c>
      <c r="B7077" s="80" t="s">
        <v>1588</v>
      </c>
      <c r="C7077" s="88" t="s">
        <v>808</v>
      </c>
    </row>
    <row r="7078" spans="1:3" ht="15">
      <c r="A7078" s="81" t="s">
        <v>422</v>
      </c>
      <c r="B7078" s="80" t="s">
        <v>1517</v>
      </c>
      <c r="C7078" s="88" t="s">
        <v>808</v>
      </c>
    </row>
    <row r="7079" spans="1:3" ht="15">
      <c r="A7079" s="81" t="s">
        <v>422</v>
      </c>
      <c r="B7079" s="80" t="s">
        <v>1571</v>
      </c>
      <c r="C7079" s="88" t="s">
        <v>808</v>
      </c>
    </row>
    <row r="7080" spans="1:3" ht="15">
      <c r="A7080" s="81" t="s">
        <v>422</v>
      </c>
      <c r="B7080" s="80" t="s">
        <v>1518</v>
      </c>
      <c r="C7080" s="88" t="s">
        <v>808</v>
      </c>
    </row>
    <row r="7081" spans="1:3" ht="15">
      <c r="A7081" s="81" t="s">
        <v>422</v>
      </c>
      <c r="B7081" s="80" t="s">
        <v>1519</v>
      </c>
      <c r="C7081" s="88" t="s">
        <v>808</v>
      </c>
    </row>
    <row r="7082" spans="1:3" ht="15">
      <c r="A7082" s="81" t="s">
        <v>422</v>
      </c>
      <c r="B7082" s="80" t="s">
        <v>1594</v>
      </c>
      <c r="C7082" s="88" t="s">
        <v>808</v>
      </c>
    </row>
    <row r="7083" spans="1:3" ht="15">
      <c r="A7083" s="81" t="s">
        <v>422</v>
      </c>
      <c r="B7083" s="80" t="s">
        <v>1573</v>
      </c>
      <c r="C7083" s="88" t="s">
        <v>808</v>
      </c>
    </row>
    <row r="7084" spans="1:3" ht="15">
      <c r="A7084" s="81" t="s">
        <v>422</v>
      </c>
      <c r="B7084" s="80" t="s">
        <v>1595</v>
      </c>
      <c r="C7084" s="88" t="s">
        <v>808</v>
      </c>
    </row>
    <row r="7085" spans="1:3" ht="15">
      <c r="A7085" s="81" t="s">
        <v>422</v>
      </c>
      <c r="B7085" s="80" t="s">
        <v>1596</v>
      </c>
      <c r="C7085" s="88" t="s">
        <v>808</v>
      </c>
    </row>
    <row r="7086" spans="1:3" ht="15">
      <c r="A7086" s="81" t="s">
        <v>422</v>
      </c>
      <c r="B7086" s="80" t="s">
        <v>1577</v>
      </c>
      <c r="C7086" s="88" t="s">
        <v>808</v>
      </c>
    </row>
    <row r="7087" spans="1:3" ht="15">
      <c r="A7087" s="81" t="s">
        <v>422</v>
      </c>
      <c r="B7087" s="80" t="s">
        <v>1597</v>
      </c>
      <c r="C7087" s="88" t="s">
        <v>808</v>
      </c>
    </row>
    <row r="7088" spans="1:3" ht="15">
      <c r="A7088" s="81" t="s">
        <v>422</v>
      </c>
      <c r="B7088" s="80" t="s">
        <v>1523</v>
      </c>
      <c r="C7088" s="88" t="s">
        <v>808</v>
      </c>
    </row>
    <row r="7089" spans="1:3" ht="15">
      <c r="A7089" s="81" t="s">
        <v>422</v>
      </c>
      <c r="B7089" s="80" t="s">
        <v>1524</v>
      </c>
      <c r="C7089" s="88" t="s">
        <v>808</v>
      </c>
    </row>
    <row r="7090" spans="1:3" ht="15">
      <c r="A7090" s="81" t="s">
        <v>422</v>
      </c>
      <c r="B7090" s="80" t="s">
        <v>1598</v>
      </c>
      <c r="C7090" s="88" t="s">
        <v>808</v>
      </c>
    </row>
    <row r="7091" spans="1:3" ht="15">
      <c r="A7091" s="81" t="s">
        <v>422</v>
      </c>
      <c r="B7091" s="80" t="s">
        <v>1525</v>
      </c>
      <c r="C7091" s="88" t="s">
        <v>808</v>
      </c>
    </row>
    <row r="7092" spans="1:3" ht="15">
      <c r="A7092" s="81" t="s">
        <v>422</v>
      </c>
      <c r="B7092" s="80" t="s">
        <v>1526</v>
      </c>
      <c r="C7092" s="88" t="s">
        <v>808</v>
      </c>
    </row>
    <row r="7093" spans="1:3" ht="15">
      <c r="A7093" s="81" t="s">
        <v>422</v>
      </c>
      <c r="B7093" s="80" t="s">
        <v>1527</v>
      </c>
      <c r="C7093" s="88" t="s">
        <v>808</v>
      </c>
    </row>
    <row r="7094" spans="1:3" ht="15">
      <c r="A7094" s="81" t="s">
        <v>422</v>
      </c>
      <c r="B7094" s="80" t="s">
        <v>1599</v>
      </c>
      <c r="C7094" s="88" t="s">
        <v>808</v>
      </c>
    </row>
    <row r="7095" spans="1:3" ht="15">
      <c r="A7095" s="81" t="s">
        <v>422</v>
      </c>
      <c r="B7095" s="80" t="s">
        <v>1600</v>
      </c>
      <c r="C7095" s="88" t="s">
        <v>808</v>
      </c>
    </row>
    <row r="7096" spans="1:3" ht="15">
      <c r="A7096" s="81" t="s">
        <v>422</v>
      </c>
      <c r="B7096" s="80" t="s">
        <v>1601</v>
      </c>
      <c r="C7096" s="88" t="s">
        <v>808</v>
      </c>
    </row>
    <row r="7097" spans="1:3" ht="15">
      <c r="A7097" s="81" t="s">
        <v>422</v>
      </c>
      <c r="B7097" s="80" t="s">
        <v>1575</v>
      </c>
      <c r="C7097" s="88" t="s">
        <v>808</v>
      </c>
    </row>
    <row r="7098" spans="1:3" ht="15">
      <c r="A7098" s="81" t="s">
        <v>422</v>
      </c>
      <c r="B7098" s="80" t="s">
        <v>1602</v>
      </c>
      <c r="C7098" s="88" t="s">
        <v>808</v>
      </c>
    </row>
    <row r="7099" spans="1:3" ht="15">
      <c r="A7099" s="81" t="s">
        <v>422</v>
      </c>
      <c r="B7099" s="80" t="s">
        <v>1572</v>
      </c>
      <c r="C7099" s="88" t="s">
        <v>808</v>
      </c>
    </row>
    <row r="7100" spans="1:3" ht="15">
      <c r="A7100" s="81" t="s">
        <v>422</v>
      </c>
      <c r="B7100" s="80">
        <v>21</v>
      </c>
      <c r="C7100" s="88" t="s">
        <v>808</v>
      </c>
    </row>
    <row r="7101" spans="1:3" ht="15">
      <c r="A7101" s="81" t="s">
        <v>422</v>
      </c>
      <c r="B7101" s="80" t="s">
        <v>1582</v>
      </c>
      <c r="C7101" s="88" t="s">
        <v>808</v>
      </c>
    </row>
    <row r="7102" spans="1:3" ht="15">
      <c r="A7102" s="81" t="s">
        <v>422</v>
      </c>
      <c r="B7102" s="80" t="s">
        <v>1532</v>
      </c>
      <c r="C7102" s="88" t="s">
        <v>808</v>
      </c>
    </row>
    <row r="7103" spans="1:3" ht="15">
      <c r="A7103" s="81" t="s">
        <v>422</v>
      </c>
      <c r="B7103" s="80" t="s">
        <v>1603</v>
      </c>
      <c r="C7103" s="88" t="s">
        <v>808</v>
      </c>
    </row>
    <row r="7104" spans="1:3" ht="15">
      <c r="A7104" s="81" t="s">
        <v>422</v>
      </c>
      <c r="B7104" s="80" t="s">
        <v>1533</v>
      </c>
      <c r="C7104" s="88" t="s">
        <v>808</v>
      </c>
    </row>
    <row r="7105" spans="1:3" ht="15">
      <c r="A7105" s="81" t="s">
        <v>422</v>
      </c>
      <c r="B7105" s="80" t="s">
        <v>1534</v>
      </c>
      <c r="C7105" s="88" t="s">
        <v>808</v>
      </c>
    </row>
    <row r="7106" spans="1:3" ht="15">
      <c r="A7106" s="81" t="s">
        <v>422</v>
      </c>
      <c r="B7106" s="80" t="s">
        <v>1604</v>
      </c>
      <c r="C7106" s="88" t="s">
        <v>808</v>
      </c>
    </row>
    <row r="7107" spans="1:3" ht="15">
      <c r="A7107" s="81" t="s">
        <v>422</v>
      </c>
      <c r="B7107" s="80" t="s">
        <v>1589</v>
      </c>
      <c r="C7107" s="88" t="s">
        <v>808</v>
      </c>
    </row>
    <row r="7108" spans="1:3" ht="15">
      <c r="A7108" s="81" t="s">
        <v>422</v>
      </c>
      <c r="B7108" s="80" t="s">
        <v>1605</v>
      </c>
      <c r="C7108" s="88" t="s">
        <v>808</v>
      </c>
    </row>
    <row r="7109" spans="1:3" ht="15">
      <c r="A7109" s="81" t="s">
        <v>422</v>
      </c>
      <c r="B7109" s="80" t="s">
        <v>1536</v>
      </c>
      <c r="C7109" s="88" t="s">
        <v>808</v>
      </c>
    </row>
    <row r="7110" spans="1:3" ht="15">
      <c r="A7110" s="81" t="s">
        <v>422</v>
      </c>
      <c r="B7110" s="80" t="s">
        <v>1537</v>
      </c>
      <c r="C7110" s="88" t="s">
        <v>808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50BB-62DA-4356-B6EF-4CD09B1B77F6}">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1482</v>
      </c>
      <c r="B1" s="13" t="s">
        <v>8907</v>
      </c>
    </row>
    <row r="2" spans="1:2" ht="15">
      <c r="A2" s="80">
        <v>0</v>
      </c>
      <c r="B2" s="80" t="s">
        <v>8908</v>
      </c>
    </row>
    <row r="3" spans="1:2" ht="15">
      <c r="A3" s="81">
        <v>1</v>
      </c>
      <c r="B3" s="80" t="s">
        <v>8908</v>
      </c>
    </row>
    <row r="4" spans="1:2" ht="15">
      <c r="A4" s="81">
        <v>2</v>
      </c>
      <c r="B4" s="80" t="s">
        <v>8908</v>
      </c>
    </row>
    <row r="5" spans="1:2" ht="15">
      <c r="A5" s="81">
        <v>3</v>
      </c>
      <c r="B5" s="80" t="s">
        <v>8908</v>
      </c>
    </row>
    <row r="6" spans="1:2" ht="15">
      <c r="A6" s="81">
        <v>4</v>
      </c>
      <c r="B6" s="80" t="s">
        <v>8908</v>
      </c>
    </row>
    <row r="7" spans="1:2" ht="15">
      <c r="A7" s="81">
        <v>5</v>
      </c>
      <c r="B7" s="80" t="s">
        <v>8908</v>
      </c>
    </row>
    <row r="8" spans="1:2" ht="15">
      <c r="A8" s="81">
        <v>6</v>
      </c>
      <c r="B8" s="80" t="s">
        <v>8908</v>
      </c>
    </row>
    <row r="9" spans="1:2" ht="15">
      <c r="A9" s="81">
        <v>7</v>
      </c>
      <c r="B9" s="80" t="s">
        <v>8908</v>
      </c>
    </row>
    <row r="10" spans="1:2" ht="15">
      <c r="A10" s="81">
        <v>8</v>
      </c>
      <c r="B10" s="80" t="s">
        <v>8908</v>
      </c>
    </row>
    <row r="11" spans="1:2" ht="15">
      <c r="A11" s="81">
        <v>9</v>
      </c>
      <c r="B11" s="80" t="s">
        <v>8908</v>
      </c>
    </row>
    <row r="12" spans="1:2" ht="15">
      <c r="A12" s="81" t="s">
        <v>1614</v>
      </c>
      <c r="B12" s="80" t="s">
        <v>8908</v>
      </c>
    </row>
    <row r="13" spans="1:2" ht="15">
      <c r="A13" s="81" t="s">
        <v>1637</v>
      </c>
      <c r="B13" s="80" t="s">
        <v>8908</v>
      </c>
    </row>
    <row r="14" spans="1:2" ht="15">
      <c r="A14" s="81" t="s">
        <v>1638</v>
      </c>
      <c r="B14" s="80" t="s">
        <v>8908</v>
      </c>
    </row>
    <row r="15" spans="1:2" ht="15">
      <c r="A15" s="81" t="s">
        <v>1639</v>
      </c>
      <c r="B15" s="80" t="s">
        <v>8908</v>
      </c>
    </row>
    <row r="16" spans="1:2" ht="15">
      <c r="A16" s="81" t="s">
        <v>1640</v>
      </c>
      <c r="B16" s="80" t="s">
        <v>8908</v>
      </c>
    </row>
    <row r="17" spans="1:2" ht="15">
      <c r="A17" s="81" t="s">
        <v>1641</v>
      </c>
      <c r="B17" s="80" t="s">
        <v>8908</v>
      </c>
    </row>
    <row r="18" spans="1:2" ht="15">
      <c r="A18" s="81" t="s">
        <v>1642</v>
      </c>
      <c r="B18" s="80" t="s">
        <v>8908</v>
      </c>
    </row>
    <row r="19" spans="1:2" ht="15">
      <c r="A19" s="81" t="s">
        <v>1643</v>
      </c>
      <c r="B19" s="80" t="s">
        <v>8908</v>
      </c>
    </row>
    <row r="20" spans="1:2" ht="15">
      <c r="A20" s="81" t="s">
        <v>1644</v>
      </c>
      <c r="B20" s="80" t="s">
        <v>8908</v>
      </c>
    </row>
    <row r="21" spans="1:2" ht="15">
      <c r="A21" s="81" t="s">
        <v>1645</v>
      </c>
      <c r="B21" s="80" t="s">
        <v>8908</v>
      </c>
    </row>
    <row r="22" spans="1:2" ht="15">
      <c r="A22" s="81" t="s">
        <v>1646</v>
      </c>
      <c r="B22" s="80" t="s">
        <v>8908</v>
      </c>
    </row>
    <row r="23" spans="1:2" ht="15">
      <c r="A23" s="81" t="s">
        <v>1647</v>
      </c>
      <c r="B23" s="80" t="s">
        <v>8908</v>
      </c>
    </row>
    <row r="24" spans="1:2" ht="15">
      <c r="A24" s="81" t="s">
        <v>1648</v>
      </c>
      <c r="B24" s="80" t="s">
        <v>8908</v>
      </c>
    </row>
    <row r="25" spans="1:2" ht="15">
      <c r="A25" s="81" t="s">
        <v>1649</v>
      </c>
      <c r="B25" s="80" t="s">
        <v>8908</v>
      </c>
    </row>
    <row r="26" spans="1:2" ht="15">
      <c r="A26" s="81" t="s">
        <v>1650</v>
      </c>
      <c r="B26" s="80" t="s">
        <v>8908</v>
      </c>
    </row>
    <row r="27" spans="1:2" ht="15">
      <c r="A27" s="81" t="s">
        <v>1651</v>
      </c>
      <c r="B27" s="80" t="s">
        <v>8908</v>
      </c>
    </row>
    <row r="28" spans="1:2" ht="15">
      <c r="A28" s="81" t="s">
        <v>1652</v>
      </c>
      <c r="B28" s="80" t="s">
        <v>8908</v>
      </c>
    </row>
    <row r="29" spans="1:2" ht="15">
      <c r="A29" s="81" t="s">
        <v>1653</v>
      </c>
      <c r="B29" s="80" t="s">
        <v>8908</v>
      </c>
    </row>
    <row r="30" spans="1:2" ht="15">
      <c r="A30" s="81" t="s">
        <v>1654</v>
      </c>
      <c r="B30" s="80" t="s">
        <v>8908</v>
      </c>
    </row>
    <row r="31" spans="1:2" ht="15">
      <c r="A31" s="81" t="s">
        <v>1655</v>
      </c>
      <c r="B31" s="80" t="s">
        <v>8908</v>
      </c>
    </row>
    <row r="32" spans="1:2" ht="15">
      <c r="A32" s="81" t="s">
        <v>1575</v>
      </c>
      <c r="B32" s="80" t="s">
        <v>8908</v>
      </c>
    </row>
    <row r="33" spans="1:2" ht="15">
      <c r="A33" s="81" t="s">
        <v>1656</v>
      </c>
      <c r="B33" s="80" t="s">
        <v>8908</v>
      </c>
    </row>
    <row r="34" spans="1:2" ht="15">
      <c r="A34" s="81" t="s">
        <v>1593</v>
      </c>
      <c r="B34" s="80" t="s">
        <v>8908</v>
      </c>
    </row>
    <row r="35" spans="1:2" ht="15">
      <c r="A35" s="81" t="s">
        <v>1605</v>
      </c>
      <c r="B35" s="80" t="s">
        <v>8908</v>
      </c>
    </row>
    <row r="36" spans="1:2" ht="15">
      <c r="A36" s="81" t="s">
        <v>1657</v>
      </c>
      <c r="B36" s="80" t="s">
        <v>8908</v>
      </c>
    </row>
    <row r="37" spans="1:2" ht="15">
      <c r="A37" s="81" t="s">
        <v>1658</v>
      </c>
      <c r="B37" s="80" t="s">
        <v>8908</v>
      </c>
    </row>
    <row r="38" spans="1:2" ht="15">
      <c r="A38" s="81" t="s">
        <v>1659</v>
      </c>
      <c r="B38" s="80" t="s">
        <v>8908</v>
      </c>
    </row>
    <row r="39" spans="1:2" ht="15">
      <c r="A39" s="81" t="s">
        <v>1660</v>
      </c>
      <c r="B39" s="80" t="s">
        <v>8908</v>
      </c>
    </row>
    <row r="40" spans="1:2" ht="15">
      <c r="A40" s="81" t="s">
        <v>1661</v>
      </c>
      <c r="B40" s="80" t="s">
        <v>8908</v>
      </c>
    </row>
    <row r="41" spans="1:2" ht="15">
      <c r="A41" s="81" t="s">
        <v>1662</v>
      </c>
      <c r="B41" s="80" t="s">
        <v>8908</v>
      </c>
    </row>
    <row r="42" spans="1:2" ht="15">
      <c r="A42" s="81" t="s">
        <v>1598</v>
      </c>
      <c r="B42" s="80" t="s">
        <v>8908</v>
      </c>
    </row>
    <row r="43" spans="1:2" ht="15">
      <c r="A43" s="81" t="s">
        <v>1663</v>
      </c>
      <c r="B43" s="80" t="s">
        <v>8908</v>
      </c>
    </row>
    <row r="44" spans="1:2" ht="15">
      <c r="A44" s="81" t="s">
        <v>1576</v>
      </c>
      <c r="B44" s="80" t="s">
        <v>8908</v>
      </c>
    </row>
    <row r="45" spans="1:2" ht="15">
      <c r="A45" s="81" t="s">
        <v>1664</v>
      </c>
      <c r="B45" s="80" t="s">
        <v>8908</v>
      </c>
    </row>
    <row r="46" spans="1:2" ht="15">
      <c r="A46" s="81" t="s">
        <v>1665</v>
      </c>
      <c r="B46" s="80" t="s">
        <v>8908</v>
      </c>
    </row>
    <row r="47" spans="1:2" ht="15">
      <c r="A47" s="81" t="s">
        <v>1666</v>
      </c>
      <c r="B47" s="80" t="s">
        <v>8908</v>
      </c>
    </row>
    <row r="48" spans="1:2" ht="15">
      <c r="A48" s="81" t="s">
        <v>1667</v>
      </c>
      <c r="B48" s="80" t="s">
        <v>8908</v>
      </c>
    </row>
    <row r="49" spans="1:2" ht="15">
      <c r="A49" s="81" t="s">
        <v>1668</v>
      </c>
      <c r="B49" s="80" t="s">
        <v>8908</v>
      </c>
    </row>
    <row r="50" spans="1:2" ht="15">
      <c r="A50" s="81" t="s">
        <v>1669</v>
      </c>
      <c r="B50" s="80" t="s">
        <v>8908</v>
      </c>
    </row>
    <row r="51" spans="1:2" ht="15">
      <c r="A51" s="81" t="s">
        <v>1670</v>
      </c>
      <c r="B51" s="80" t="s">
        <v>8908</v>
      </c>
    </row>
    <row r="52" spans="1:2" ht="15">
      <c r="A52" s="81" t="s">
        <v>1671</v>
      </c>
      <c r="B52" s="80" t="s">
        <v>8908</v>
      </c>
    </row>
    <row r="53" spans="1:2" ht="15">
      <c r="A53" s="81" t="s">
        <v>1672</v>
      </c>
      <c r="B53" s="80" t="s">
        <v>8908</v>
      </c>
    </row>
    <row r="54" spans="1:2" ht="15">
      <c r="A54" s="81" t="s">
        <v>1673</v>
      </c>
      <c r="B54" s="80" t="s">
        <v>8908</v>
      </c>
    </row>
    <row r="55" spans="1:2" ht="15">
      <c r="A55" s="81" t="s">
        <v>1674</v>
      </c>
      <c r="B55" s="80" t="s">
        <v>8908</v>
      </c>
    </row>
    <row r="56" spans="1:2" ht="15">
      <c r="A56" s="81" t="s">
        <v>1675</v>
      </c>
      <c r="B56" s="80" t="s">
        <v>8908</v>
      </c>
    </row>
    <row r="57" spans="1:2" ht="15">
      <c r="A57" s="81" t="s">
        <v>1676</v>
      </c>
      <c r="B57" s="80" t="s">
        <v>8908</v>
      </c>
    </row>
    <row r="58" spans="1:2" ht="15">
      <c r="A58" s="81" t="s">
        <v>1677</v>
      </c>
      <c r="B58" s="80" t="s">
        <v>8908</v>
      </c>
    </row>
    <row r="59" spans="1:2" ht="15">
      <c r="A59" s="81" t="s">
        <v>1678</v>
      </c>
      <c r="B59" s="80" t="s">
        <v>8908</v>
      </c>
    </row>
    <row r="60" spans="1:2" ht="15">
      <c r="A60" s="81" t="s">
        <v>1679</v>
      </c>
      <c r="B60" s="80" t="s">
        <v>8908</v>
      </c>
    </row>
    <row r="61" spans="1:2" ht="15">
      <c r="A61" s="81" t="s">
        <v>1680</v>
      </c>
      <c r="B61" s="80" t="s">
        <v>8908</v>
      </c>
    </row>
    <row r="62" spans="1:2" ht="15">
      <c r="A62" s="81" t="s">
        <v>1681</v>
      </c>
      <c r="B62" s="80" t="s">
        <v>8908</v>
      </c>
    </row>
    <row r="63" spans="1:2" ht="15">
      <c r="A63" s="81" t="s">
        <v>1682</v>
      </c>
      <c r="B63" s="80" t="s">
        <v>8908</v>
      </c>
    </row>
    <row r="64" spans="1:2" ht="15">
      <c r="A64" s="81" t="s">
        <v>1683</v>
      </c>
      <c r="B64" s="80" t="s">
        <v>8908</v>
      </c>
    </row>
    <row r="65" spans="1:2" ht="15">
      <c r="A65" s="81" t="s">
        <v>1684</v>
      </c>
      <c r="B65" s="80" t="s">
        <v>8908</v>
      </c>
    </row>
    <row r="66" spans="1:2" ht="15">
      <c r="A66" s="81" t="s">
        <v>1685</v>
      </c>
      <c r="B66" s="80" t="s">
        <v>8908</v>
      </c>
    </row>
    <row r="67" spans="1:2" ht="15">
      <c r="A67" s="81" t="s">
        <v>1686</v>
      </c>
      <c r="B67" s="80" t="s">
        <v>8908</v>
      </c>
    </row>
    <row r="68" spans="1:2" ht="15">
      <c r="A68" s="81" t="s">
        <v>1687</v>
      </c>
      <c r="B68" s="80" t="s">
        <v>8908</v>
      </c>
    </row>
    <row r="69" spans="1:2" ht="15">
      <c r="A69" s="81" t="s">
        <v>1688</v>
      </c>
      <c r="B69" s="80" t="s">
        <v>8908</v>
      </c>
    </row>
    <row r="70" spans="1:2" ht="15">
      <c r="A70" s="81" t="s">
        <v>1689</v>
      </c>
      <c r="B70" s="80" t="s">
        <v>8908</v>
      </c>
    </row>
    <row r="71" spans="1:2" ht="15">
      <c r="A71" s="81" t="s">
        <v>1690</v>
      </c>
      <c r="B71" s="80" t="s">
        <v>8908</v>
      </c>
    </row>
    <row r="72" spans="1:2" ht="15">
      <c r="A72" s="81" t="s">
        <v>1691</v>
      </c>
      <c r="B72" s="80" t="s">
        <v>8908</v>
      </c>
    </row>
    <row r="73" spans="1:2" ht="15">
      <c r="A73" s="81" t="s">
        <v>1692</v>
      </c>
      <c r="B73" s="80" t="s">
        <v>8908</v>
      </c>
    </row>
    <row r="74" spans="1:2" ht="15">
      <c r="A74" s="81" t="s">
        <v>1693</v>
      </c>
      <c r="B74" s="80" t="s">
        <v>8908</v>
      </c>
    </row>
    <row r="75" spans="1:2" ht="15">
      <c r="A75" s="81" t="s">
        <v>1694</v>
      </c>
      <c r="B75" s="80" t="s">
        <v>8908</v>
      </c>
    </row>
    <row r="76" spans="1:2" ht="15">
      <c r="A76" s="81" t="s">
        <v>1695</v>
      </c>
      <c r="B76" s="80" t="s">
        <v>8908</v>
      </c>
    </row>
    <row r="77" spans="1:2" ht="15">
      <c r="A77" s="81" t="s">
        <v>1696</v>
      </c>
      <c r="B77" s="80" t="s">
        <v>8908</v>
      </c>
    </row>
    <row r="78" spans="1:2" ht="15">
      <c r="A78" s="81" t="s">
        <v>1697</v>
      </c>
      <c r="B78" s="80" t="s">
        <v>8908</v>
      </c>
    </row>
    <row r="79" spans="1:2" ht="15">
      <c r="A79" s="81" t="s">
        <v>1698</v>
      </c>
      <c r="B79" s="80" t="s">
        <v>8908</v>
      </c>
    </row>
    <row r="80" spans="1:2" ht="15">
      <c r="A80" s="81" t="s">
        <v>1699</v>
      </c>
      <c r="B80" s="80" t="s">
        <v>8908</v>
      </c>
    </row>
    <row r="81" spans="1:2" ht="15">
      <c r="A81" s="81" t="s">
        <v>1700</v>
      </c>
      <c r="B81" s="80" t="s">
        <v>8908</v>
      </c>
    </row>
    <row r="82" spans="1:2" ht="15">
      <c r="A82" s="81" t="s">
        <v>1701</v>
      </c>
      <c r="B82" s="80" t="s">
        <v>8908</v>
      </c>
    </row>
    <row r="83" spans="1:2" ht="15">
      <c r="A83" s="81" t="s">
        <v>1702</v>
      </c>
      <c r="B83" s="80" t="s">
        <v>8908</v>
      </c>
    </row>
    <row r="84" spans="1:2" ht="15">
      <c r="A84" s="81" t="s">
        <v>1703</v>
      </c>
      <c r="B84" s="80" t="s">
        <v>8908</v>
      </c>
    </row>
    <row r="85" spans="1:2" ht="15">
      <c r="A85" s="81" t="s">
        <v>1704</v>
      </c>
      <c r="B85" s="80" t="s">
        <v>8908</v>
      </c>
    </row>
    <row r="86" spans="1:2" ht="15">
      <c r="A86" s="81" t="s">
        <v>1705</v>
      </c>
      <c r="B86" s="80" t="s">
        <v>8908</v>
      </c>
    </row>
    <row r="87" spans="1:2" ht="15">
      <c r="A87" s="81" t="s">
        <v>1706</v>
      </c>
      <c r="B87" s="80" t="s">
        <v>8908</v>
      </c>
    </row>
    <row r="88" spans="1:2" ht="15">
      <c r="A88" s="81" t="s">
        <v>1707</v>
      </c>
      <c r="B88" s="80" t="s">
        <v>8908</v>
      </c>
    </row>
    <row r="89" spans="1:2" ht="15">
      <c r="A89" s="81" t="s">
        <v>1708</v>
      </c>
      <c r="B89" s="80" t="s">
        <v>8908</v>
      </c>
    </row>
    <row r="90" spans="1:2" ht="15">
      <c r="A90" s="81" t="s">
        <v>1709</v>
      </c>
      <c r="B90" s="80" t="s">
        <v>8908</v>
      </c>
    </row>
    <row r="91" spans="1:2" ht="15">
      <c r="A91" s="81" t="s">
        <v>1710</v>
      </c>
      <c r="B91" s="80" t="s">
        <v>8908</v>
      </c>
    </row>
    <row r="92" spans="1:2" ht="15">
      <c r="A92" s="81" t="s">
        <v>1711</v>
      </c>
      <c r="B92" s="80" t="s">
        <v>8908</v>
      </c>
    </row>
    <row r="93" spans="1:2" ht="15">
      <c r="A93" s="81" t="s">
        <v>1712</v>
      </c>
      <c r="B93" s="80" t="s">
        <v>8908</v>
      </c>
    </row>
    <row r="94" spans="1:2" ht="15">
      <c r="A94" s="81" t="s">
        <v>1713</v>
      </c>
      <c r="B94" s="80" t="s">
        <v>8908</v>
      </c>
    </row>
    <row r="95" spans="1:2" ht="15">
      <c r="A95" s="81" t="s">
        <v>1714</v>
      </c>
      <c r="B95" s="80" t="s">
        <v>8908</v>
      </c>
    </row>
    <row r="96" spans="1:2" ht="15">
      <c r="A96" s="81" t="s">
        <v>1715</v>
      </c>
      <c r="B96" s="80" t="s">
        <v>8908</v>
      </c>
    </row>
    <row r="97" spans="1:2" ht="15">
      <c r="A97" s="81" t="s">
        <v>1716</v>
      </c>
      <c r="B97" s="80" t="s">
        <v>8908</v>
      </c>
    </row>
    <row r="98" spans="1:2" ht="15">
      <c r="A98" s="81" t="s">
        <v>1717</v>
      </c>
      <c r="B98" s="80" t="s">
        <v>8908</v>
      </c>
    </row>
    <row r="99" spans="1:2" ht="15">
      <c r="A99" s="81" t="s">
        <v>1718</v>
      </c>
      <c r="B99" s="80" t="s">
        <v>8908</v>
      </c>
    </row>
    <row r="100" spans="1:2" ht="15">
      <c r="A100" s="81" t="s">
        <v>1719</v>
      </c>
      <c r="B100" s="80" t="s">
        <v>8908</v>
      </c>
    </row>
    <row r="101" spans="1:2" ht="15">
      <c r="A101" s="81" t="s">
        <v>1720</v>
      </c>
      <c r="B101" s="80" t="s">
        <v>8908</v>
      </c>
    </row>
    <row r="102" spans="1:2" ht="15">
      <c r="A102" s="81" t="s">
        <v>1721</v>
      </c>
      <c r="B102" s="80" t="s">
        <v>8908</v>
      </c>
    </row>
    <row r="103" spans="1:2" ht="15">
      <c r="A103" s="81" t="s">
        <v>1722</v>
      </c>
      <c r="B103" s="80" t="s">
        <v>8908</v>
      </c>
    </row>
    <row r="104" spans="1:2" ht="15">
      <c r="A104" s="81" t="s">
        <v>1723</v>
      </c>
      <c r="B104" s="80" t="s">
        <v>8908</v>
      </c>
    </row>
    <row r="105" spans="1:2" ht="15">
      <c r="A105" s="81" t="s">
        <v>1724</v>
      </c>
      <c r="B105" s="80" t="s">
        <v>8908</v>
      </c>
    </row>
    <row r="106" spans="1:2" ht="15">
      <c r="A106" s="81" t="s">
        <v>1725</v>
      </c>
      <c r="B106" s="80" t="s">
        <v>8908</v>
      </c>
    </row>
    <row r="107" spans="1:2" ht="15">
      <c r="A107" s="81" t="s">
        <v>1726</v>
      </c>
      <c r="B107" s="80" t="s">
        <v>8908</v>
      </c>
    </row>
    <row r="108" spans="1:2" ht="15">
      <c r="A108" s="81" t="s">
        <v>1727</v>
      </c>
      <c r="B108" s="80" t="s">
        <v>8908</v>
      </c>
    </row>
    <row r="109" spans="1:2" ht="15">
      <c r="A109" s="81" t="s">
        <v>1728</v>
      </c>
      <c r="B109" s="80" t="s">
        <v>8908</v>
      </c>
    </row>
    <row r="110" spans="1:2" ht="15">
      <c r="A110" s="81" t="s">
        <v>1729</v>
      </c>
      <c r="B110" s="80" t="s">
        <v>8908</v>
      </c>
    </row>
    <row r="111" spans="1:2" ht="15">
      <c r="A111" s="81" t="s">
        <v>1730</v>
      </c>
      <c r="B111" s="80" t="s">
        <v>8908</v>
      </c>
    </row>
    <row r="112" spans="1:2" ht="15">
      <c r="A112" s="81" t="s">
        <v>1731</v>
      </c>
      <c r="B112" s="80" t="s">
        <v>8908</v>
      </c>
    </row>
    <row r="113" spans="1:2" ht="15">
      <c r="A113" s="81" t="s">
        <v>1732</v>
      </c>
      <c r="B113" s="80" t="s">
        <v>8908</v>
      </c>
    </row>
    <row r="114" spans="1:2" ht="15">
      <c r="A114" s="81" t="s">
        <v>1733</v>
      </c>
      <c r="B114" s="80" t="s">
        <v>8908</v>
      </c>
    </row>
    <row r="115" spans="1:2" ht="15">
      <c r="A115" s="81" t="s">
        <v>1734</v>
      </c>
      <c r="B115" s="80" t="s">
        <v>8908</v>
      </c>
    </row>
    <row r="116" spans="1:2" ht="15">
      <c r="A116" s="81" t="s">
        <v>1735</v>
      </c>
      <c r="B116" s="80" t="s">
        <v>8908</v>
      </c>
    </row>
    <row r="117" spans="1:2" ht="15">
      <c r="A117" s="81" t="s">
        <v>1736</v>
      </c>
      <c r="B117" s="80" t="s">
        <v>8908</v>
      </c>
    </row>
    <row r="118" spans="1:2" ht="15">
      <c r="A118" s="81" t="s">
        <v>1737</v>
      </c>
      <c r="B118" s="80" t="s">
        <v>8908</v>
      </c>
    </row>
    <row r="119" spans="1:2" ht="15">
      <c r="A119" s="81" t="s">
        <v>1738</v>
      </c>
      <c r="B119" s="80" t="s">
        <v>8908</v>
      </c>
    </row>
    <row r="120" spans="1:2" ht="15">
      <c r="A120" s="81" t="s">
        <v>1739</v>
      </c>
      <c r="B120" s="80" t="s">
        <v>8908</v>
      </c>
    </row>
    <row r="121" spans="1:2" ht="15">
      <c r="A121" s="81" t="s">
        <v>1740</v>
      </c>
      <c r="B121" s="80" t="s">
        <v>8908</v>
      </c>
    </row>
    <row r="122" spans="1:2" ht="15">
      <c r="A122" s="81" t="s">
        <v>1741</v>
      </c>
      <c r="B122" s="80" t="s">
        <v>8908</v>
      </c>
    </row>
    <row r="123" spans="1:2" ht="15">
      <c r="A123" s="81" t="s">
        <v>1742</v>
      </c>
      <c r="B123" s="80" t="s">
        <v>8908</v>
      </c>
    </row>
    <row r="124" spans="1:2" ht="15">
      <c r="A124" s="81" t="s">
        <v>1743</v>
      </c>
      <c r="B124" s="80" t="s">
        <v>8908</v>
      </c>
    </row>
    <row r="125" spans="1:2" ht="15">
      <c r="A125" s="81" t="s">
        <v>1744</v>
      </c>
      <c r="B125" s="80" t="s">
        <v>8908</v>
      </c>
    </row>
    <row r="126" spans="1:2" ht="15">
      <c r="A126" s="81" t="s">
        <v>1745</v>
      </c>
      <c r="B126" s="80" t="s">
        <v>8908</v>
      </c>
    </row>
    <row r="127" spans="1:2" ht="15">
      <c r="A127" s="81" t="s">
        <v>1746</v>
      </c>
      <c r="B127" s="80" t="s">
        <v>8908</v>
      </c>
    </row>
    <row r="128" spans="1:2" ht="15">
      <c r="A128" s="81" t="s">
        <v>1747</v>
      </c>
      <c r="B128" s="80" t="s">
        <v>8908</v>
      </c>
    </row>
    <row r="129" spans="1:2" ht="15">
      <c r="A129" s="81" t="s">
        <v>1748</v>
      </c>
      <c r="B129" s="80" t="s">
        <v>8908</v>
      </c>
    </row>
    <row r="130" spans="1:2" ht="15">
      <c r="A130" s="81" t="s">
        <v>1749</v>
      </c>
      <c r="B130" s="80" t="s">
        <v>8908</v>
      </c>
    </row>
    <row r="131" spans="1:2" ht="15">
      <c r="A131" s="81" t="s">
        <v>1750</v>
      </c>
      <c r="B131" s="80" t="s">
        <v>8908</v>
      </c>
    </row>
    <row r="132" spans="1:2" ht="15">
      <c r="A132" s="81" t="s">
        <v>1751</v>
      </c>
      <c r="B132" s="80" t="s">
        <v>8908</v>
      </c>
    </row>
    <row r="133" spans="1:2" ht="15">
      <c r="A133" s="81" t="s">
        <v>1752</v>
      </c>
      <c r="B133" s="80" t="s">
        <v>8908</v>
      </c>
    </row>
    <row r="134" spans="1:2" ht="15">
      <c r="A134" s="81" t="s">
        <v>1753</v>
      </c>
      <c r="B134" s="80" t="s">
        <v>8908</v>
      </c>
    </row>
    <row r="135" spans="1:2" ht="15">
      <c r="A135" s="81" t="s">
        <v>1754</v>
      </c>
      <c r="B135" s="80" t="s">
        <v>8908</v>
      </c>
    </row>
    <row r="136" spans="1:2" ht="15">
      <c r="A136" s="81" t="s">
        <v>1755</v>
      </c>
      <c r="B136" s="80" t="s">
        <v>8908</v>
      </c>
    </row>
    <row r="137" spans="1:2" ht="15">
      <c r="A137" s="81" t="s">
        <v>1756</v>
      </c>
      <c r="B137" s="80" t="s">
        <v>8908</v>
      </c>
    </row>
    <row r="138" spans="1:2" ht="15">
      <c r="A138" s="81" t="s">
        <v>1757</v>
      </c>
      <c r="B138" s="80" t="s">
        <v>8908</v>
      </c>
    </row>
    <row r="139" spans="1:2" ht="15">
      <c r="A139" s="81" t="s">
        <v>1758</v>
      </c>
      <c r="B139" s="80" t="s">
        <v>8908</v>
      </c>
    </row>
    <row r="140" spans="1:2" ht="15">
      <c r="A140" s="81" t="s">
        <v>810</v>
      </c>
      <c r="B140" s="80" t="s">
        <v>8908</v>
      </c>
    </row>
    <row r="141" spans="1:2" ht="15">
      <c r="A141" s="81" t="s">
        <v>1759</v>
      </c>
      <c r="B141" s="80" t="s">
        <v>8908</v>
      </c>
    </row>
    <row r="142" spans="1:2" ht="15">
      <c r="A142" s="81" t="s">
        <v>1760</v>
      </c>
      <c r="B142" s="80" t="s">
        <v>8908</v>
      </c>
    </row>
    <row r="143" spans="1:2" ht="15">
      <c r="A143" s="81" t="s">
        <v>1761</v>
      </c>
      <c r="B143" s="80" t="s">
        <v>8908</v>
      </c>
    </row>
    <row r="144" spans="1:2" ht="15">
      <c r="A144" s="81" t="s">
        <v>811</v>
      </c>
      <c r="B144" s="80" t="s">
        <v>8908</v>
      </c>
    </row>
    <row r="145" spans="1:2" ht="15">
      <c r="A145" s="81" t="s">
        <v>1762</v>
      </c>
      <c r="B145" s="80" t="s">
        <v>8908</v>
      </c>
    </row>
    <row r="146" spans="1:2" ht="15">
      <c r="A146" s="81" t="s">
        <v>1763</v>
      </c>
      <c r="B146" s="80" t="s">
        <v>8908</v>
      </c>
    </row>
    <row r="147" spans="1:2" ht="15">
      <c r="A147" s="81" t="s">
        <v>1626</v>
      </c>
      <c r="B147" s="80" t="s">
        <v>8908</v>
      </c>
    </row>
    <row r="148" spans="1:2" ht="15">
      <c r="A148" s="81" t="s">
        <v>1764</v>
      </c>
      <c r="B148" s="80" t="s">
        <v>8908</v>
      </c>
    </row>
    <row r="149" spans="1:2" ht="15">
      <c r="A149" s="81" t="s">
        <v>1765</v>
      </c>
      <c r="B149" s="80" t="s">
        <v>8908</v>
      </c>
    </row>
    <row r="150" spans="1:2" ht="15">
      <c r="A150" s="81" t="s">
        <v>1628</v>
      </c>
      <c r="B150" s="80" t="s">
        <v>8908</v>
      </c>
    </row>
    <row r="151" spans="1:2" ht="15">
      <c r="A151" s="81" t="s">
        <v>1632</v>
      </c>
      <c r="B151" s="80" t="s">
        <v>8908</v>
      </c>
    </row>
    <row r="152" spans="1:2" ht="15">
      <c r="A152" s="81" t="s">
        <v>1766</v>
      </c>
      <c r="B152" s="80" t="s">
        <v>8908</v>
      </c>
    </row>
    <row r="153" spans="1:2" ht="15">
      <c r="A153" s="81" t="s">
        <v>1767</v>
      </c>
      <c r="B153" s="80" t="s">
        <v>8908</v>
      </c>
    </row>
    <row r="154" spans="1:2" ht="15">
      <c r="A154" s="81" t="s">
        <v>1768</v>
      </c>
      <c r="B154" s="80" t="s">
        <v>8908</v>
      </c>
    </row>
    <row r="155" spans="1:2" ht="15">
      <c r="A155" s="81" t="s">
        <v>1769</v>
      </c>
      <c r="B155" s="80" t="s">
        <v>8908</v>
      </c>
    </row>
    <row r="156" spans="1:2" ht="15">
      <c r="A156" s="81" t="s">
        <v>1770</v>
      </c>
      <c r="B156" s="80" t="s">
        <v>8908</v>
      </c>
    </row>
    <row r="157" spans="1:2" ht="15">
      <c r="A157" s="81" t="s">
        <v>1771</v>
      </c>
      <c r="B157" s="80" t="s">
        <v>8908</v>
      </c>
    </row>
    <row r="158" spans="1:2" ht="15">
      <c r="A158" s="81" t="s">
        <v>1772</v>
      </c>
      <c r="B158" s="80" t="s">
        <v>8908</v>
      </c>
    </row>
    <row r="159" spans="1:2" ht="15">
      <c r="A159" s="81" t="s">
        <v>1773</v>
      </c>
      <c r="B159" s="80" t="s">
        <v>8908</v>
      </c>
    </row>
    <row r="160" spans="1:2" ht="15">
      <c r="A160" s="81" t="s">
        <v>1774</v>
      </c>
      <c r="B160" s="80" t="s">
        <v>8908</v>
      </c>
    </row>
    <row r="161" spans="1:2" ht="15">
      <c r="A161" s="81" t="s">
        <v>1775</v>
      </c>
      <c r="B161" s="80" t="s">
        <v>8908</v>
      </c>
    </row>
    <row r="162" spans="1:2" ht="15">
      <c r="A162" s="81" t="s">
        <v>1776</v>
      </c>
      <c r="B162" s="80" t="s">
        <v>8908</v>
      </c>
    </row>
    <row r="163" spans="1:2" ht="15">
      <c r="A163" s="81" t="s">
        <v>1777</v>
      </c>
      <c r="B163" s="80" t="s">
        <v>8908</v>
      </c>
    </row>
    <row r="164" spans="1:2" ht="15">
      <c r="A164" s="81" t="s">
        <v>1778</v>
      </c>
      <c r="B164" s="80" t="s">
        <v>8908</v>
      </c>
    </row>
    <row r="165" spans="1:2" ht="15">
      <c r="A165" s="81" t="s">
        <v>1590</v>
      </c>
      <c r="B165" s="80" t="s">
        <v>8908</v>
      </c>
    </row>
    <row r="166" spans="1:2" ht="15">
      <c r="A166" s="81" t="s">
        <v>1779</v>
      </c>
      <c r="B166" s="80" t="s">
        <v>8908</v>
      </c>
    </row>
    <row r="167" spans="1:2" ht="15">
      <c r="A167" s="81" t="s">
        <v>1573</v>
      </c>
      <c r="B167" s="80" t="s">
        <v>8908</v>
      </c>
    </row>
    <row r="168" spans="1:2" ht="15">
      <c r="A168" s="81" t="s">
        <v>1780</v>
      </c>
      <c r="B168" s="80" t="s">
        <v>8908</v>
      </c>
    </row>
    <row r="169" spans="1:2" ht="15">
      <c r="A169" s="81" t="s">
        <v>1781</v>
      </c>
      <c r="B169" s="80" t="s">
        <v>8908</v>
      </c>
    </row>
    <row r="170" spans="1:2" ht="15">
      <c r="A170" s="81" t="s">
        <v>1782</v>
      </c>
      <c r="B170" s="80" t="s">
        <v>8908</v>
      </c>
    </row>
    <row r="171" spans="1:2" ht="15">
      <c r="A171" s="81" t="s">
        <v>1783</v>
      </c>
      <c r="B171" s="80" t="s">
        <v>8908</v>
      </c>
    </row>
    <row r="172" spans="1:2" ht="15">
      <c r="A172" s="81" t="s">
        <v>1784</v>
      </c>
      <c r="B172" s="80" t="s">
        <v>8908</v>
      </c>
    </row>
    <row r="173" spans="1:2" ht="15">
      <c r="A173" s="81" t="s">
        <v>1785</v>
      </c>
      <c r="B173" s="80" t="s">
        <v>8908</v>
      </c>
    </row>
    <row r="174" spans="1:2" ht="15">
      <c r="A174" s="81" t="s">
        <v>1786</v>
      </c>
      <c r="B174" s="80" t="s">
        <v>8908</v>
      </c>
    </row>
    <row r="175" spans="1:2" ht="15">
      <c r="A175" s="81" t="s">
        <v>1787</v>
      </c>
      <c r="B175" s="80" t="s">
        <v>8908</v>
      </c>
    </row>
    <row r="176" spans="1:2" ht="15">
      <c r="A176" s="81" t="s">
        <v>1788</v>
      </c>
      <c r="B176" s="80" t="s">
        <v>8908</v>
      </c>
    </row>
    <row r="177" spans="1:2" ht="15">
      <c r="A177" s="81" t="s">
        <v>1789</v>
      </c>
      <c r="B177" s="80" t="s">
        <v>8908</v>
      </c>
    </row>
    <row r="178" spans="1:2" ht="15">
      <c r="A178" s="81" t="s">
        <v>1790</v>
      </c>
      <c r="B178" s="80" t="s">
        <v>8908</v>
      </c>
    </row>
    <row r="179" spans="1:2" ht="15">
      <c r="A179" s="81" t="s">
        <v>1791</v>
      </c>
      <c r="B179" s="80" t="s">
        <v>8908</v>
      </c>
    </row>
    <row r="180" spans="1:2" ht="15">
      <c r="A180" s="81" t="s">
        <v>1792</v>
      </c>
      <c r="B180" s="80" t="s">
        <v>8908</v>
      </c>
    </row>
    <row r="181" spans="1:2" ht="15">
      <c r="A181" s="81" t="s">
        <v>1793</v>
      </c>
      <c r="B181" s="80" t="s">
        <v>8908</v>
      </c>
    </row>
    <row r="182" spans="1:2" ht="15">
      <c r="A182" s="81" t="s">
        <v>1794</v>
      </c>
      <c r="B182" s="80" t="s">
        <v>8908</v>
      </c>
    </row>
    <row r="183" spans="1:2" ht="15">
      <c r="A183" s="81" t="s">
        <v>1795</v>
      </c>
      <c r="B183" s="80" t="s">
        <v>8908</v>
      </c>
    </row>
    <row r="184" spans="1:2" ht="15">
      <c r="A184" s="81" t="s">
        <v>1796</v>
      </c>
      <c r="B184" s="80" t="s">
        <v>8908</v>
      </c>
    </row>
    <row r="185" spans="1:2" ht="15">
      <c r="A185" s="81" t="s">
        <v>1797</v>
      </c>
      <c r="B185" s="80" t="s">
        <v>8908</v>
      </c>
    </row>
    <row r="186" spans="1:2" ht="15">
      <c r="A186" s="81" t="s">
        <v>1798</v>
      </c>
      <c r="B186" s="80" t="s">
        <v>8908</v>
      </c>
    </row>
    <row r="187" spans="1:2" ht="15">
      <c r="A187" s="81" t="s">
        <v>1799</v>
      </c>
      <c r="B187" s="80" t="s">
        <v>8908</v>
      </c>
    </row>
    <row r="188" spans="1:2" ht="15">
      <c r="A188" s="81" t="s">
        <v>1800</v>
      </c>
      <c r="B188" s="80" t="s">
        <v>8908</v>
      </c>
    </row>
    <row r="189" spans="1:2" ht="15">
      <c r="A189" s="81" t="s">
        <v>1801</v>
      </c>
      <c r="B189" s="80" t="s">
        <v>8908</v>
      </c>
    </row>
    <row r="190" spans="1:2" ht="15">
      <c r="A190" s="81" t="s">
        <v>1802</v>
      </c>
      <c r="B190" s="80" t="s">
        <v>8908</v>
      </c>
    </row>
    <row r="191" spans="1:2" ht="15">
      <c r="A191" s="81" t="s">
        <v>1635</v>
      </c>
      <c r="B191" s="80" t="s">
        <v>8908</v>
      </c>
    </row>
    <row r="192" spans="1:2" ht="15">
      <c r="A192" s="81" t="s">
        <v>1803</v>
      </c>
      <c r="B192" s="80" t="s">
        <v>8908</v>
      </c>
    </row>
    <row r="193" spans="1:2" ht="15">
      <c r="A193" s="81" t="s">
        <v>1804</v>
      </c>
      <c r="B193" s="80" t="s">
        <v>8908</v>
      </c>
    </row>
    <row r="194" spans="1:2" ht="15">
      <c r="A194" s="81" t="s">
        <v>1805</v>
      </c>
      <c r="B194" s="80" t="s">
        <v>8908</v>
      </c>
    </row>
    <row r="195" spans="1:2" ht="15">
      <c r="A195" s="81" t="s">
        <v>1806</v>
      </c>
      <c r="B195" s="80" t="s">
        <v>8908</v>
      </c>
    </row>
    <row r="196" spans="1:2" ht="15">
      <c r="A196" s="81" t="s">
        <v>1807</v>
      </c>
      <c r="B196" s="80" t="s">
        <v>8908</v>
      </c>
    </row>
    <row r="197" spans="1:2" ht="15">
      <c r="A197" s="81" t="s">
        <v>1808</v>
      </c>
      <c r="B197" s="80" t="s">
        <v>8908</v>
      </c>
    </row>
    <row r="198" spans="1:2" ht="15">
      <c r="A198" s="81" t="s">
        <v>1809</v>
      </c>
      <c r="B198" s="80" t="s">
        <v>8908</v>
      </c>
    </row>
    <row r="199" spans="1:2" ht="15">
      <c r="A199" s="81" t="s">
        <v>1810</v>
      </c>
      <c r="B199" s="80" t="s">
        <v>8908</v>
      </c>
    </row>
    <row r="200" spans="1:2" ht="15">
      <c r="A200" s="81" t="s">
        <v>1811</v>
      </c>
      <c r="B200" s="80" t="s">
        <v>8908</v>
      </c>
    </row>
    <row r="201" spans="1:2" ht="15">
      <c r="A201" s="81" t="s">
        <v>1812</v>
      </c>
      <c r="B201" s="80" t="s">
        <v>8908</v>
      </c>
    </row>
    <row r="202" spans="1:2" ht="15">
      <c r="A202" s="81" t="s">
        <v>1813</v>
      </c>
      <c r="B202" s="80" t="s">
        <v>8908</v>
      </c>
    </row>
    <row r="203" spans="1:2" ht="15">
      <c r="A203" s="81" t="s">
        <v>1814</v>
      </c>
      <c r="B203" s="80" t="s">
        <v>8908</v>
      </c>
    </row>
    <row r="204" spans="1:2" ht="15">
      <c r="A204" s="81" t="s">
        <v>1815</v>
      </c>
      <c r="B204" s="80" t="s">
        <v>8908</v>
      </c>
    </row>
    <row r="205" spans="1:2" ht="15">
      <c r="A205" s="81" t="s">
        <v>1816</v>
      </c>
      <c r="B205" s="80" t="s">
        <v>8908</v>
      </c>
    </row>
    <row r="206" spans="1:2" ht="15">
      <c r="A206" s="81" t="s">
        <v>1817</v>
      </c>
      <c r="B206" s="80" t="s">
        <v>8908</v>
      </c>
    </row>
    <row r="207" spans="1:2" ht="15">
      <c r="A207" s="81" t="s">
        <v>1818</v>
      </c>
      <c r="B207" s="80" t="s">
        <v>8908</v>
      </c>
    </row>
    <row r="208" spans="1:2" ht="15">
      <c r="A208" s="81" t="s">
        <v>1819</v>
      </c>
      <c r="B208" s="80" t="s">
        <v>8908</v>
      </c>
    </row>
    <row r="209" spans="1:2" ht="15">
      <c r="A209" s="81" t="s">
        <v>1820</v>
      </c>
      <c r="B209" s="80" t="s">
        <v>8908</v>
      </c>
    </row>
    <row r="210" spans="1:2" ht="15">
      <c r="A210" s="81" t="s">
        <v>1821</v>
      </c>
      <c r="B210" s="80" t="s">
        <v>8908</v>
      </c>
    </row>
    <row r="211" spans="1:2" ht="15">
      <c r="A211" s="81" t="s">
        <v>1822</v>
      </c>
      <c r="B211" s="80" t="s">
        <v>8908</v>
      </c>
    </row>
    <row r="212" spans="1:2" ht="15">
      <c r="A212" s="81" t="s">
        <v>1823</v>
      </c>
      <c r="B212" s="80" t="s">
        <v>8908</v>
      </c>
    </row>
    <row r="213" spans="1:2" ht="15">
      <c r="A213" s="81" t="s">
        <v>1824</v>
      </c>
      <c r="B213" s="80" t="s">
        <v>8908</v>
      </c>
    </row>
    <row r="214" spans="1:2" ht="15">
      <c r="A214" s="81" t="s">
        <v>1825</v>
      </c>
      <c r="B214" s="80" t="s">
        <v>8908</v>
      </c>
    </row>
    <row r="215" spans="1:2" ht="15">
      <c r="A215" s="81" t="s">
        <v>1826</v>
      </c>
      <c r="B215" s="80" t="s">
        <v>8908</v>
      </c>
    </row>
    <row r="216" spans="1:2" ht="15">
      <c r="A216" s="81" t="s">
        <v>1827</v>
      </c>
      <c r="B216" s="80" t="s">
        <v>8908</v>
      </c>
    </row>
    <row r="217" spans="1:2" ht="15">
      <c r="A217" s="81" t="s">
        <v>1828</v>
      </c>
      <c r="B217" s="80" t="s">
        <v>8908</v>
      </c>
    </row>
    <row r="218" spans="1:2" ht="15">
      <c r="A218" s="81" t="s">
        <v>1829</v>
      </c>
      <c r="B218" s="80" t="s">
        <v>8908</v>
      </c>
    </row>
    <row r="219" spans="1:2" ht="15">
      <c r="A219" s="81" t="s">
        <v>1830</v>
      </c>
      <c r="B219" s="80" t="s">
        <v>8908</v>
      </c>
    </row>
    <row r="220" spans="1:2" ht="15">
      <c r="A220" s="81" t="s">
        <v>1831</v>
      </c>
      <c r="B220" s="80" t="s">
        <v>8908</v>
      </c>
    </row>
    <row r="221" spans="1:2" ht="15">
      <c r="A221" s="81" t="s">
        <v>1832</v>
      </c>
      <c r="B221" s="80" t="s">
        <v>8908</v>
      </c>
    </row>
    <row r="222" spans="1:2" ht="15">
      <c r="A222" s="81" t="s">
        <v>1833</v>
      </c>
      <c r="B222" s="80" t="s">
        <v>8908</v>
      </c>
    </row>
    <row r="223" spans="1:2" ht="15">
      <c r="A223" s="81" t="s">
        <v>1834</v>
      </c>
      <c r="B223" s="80" t="s">
        <v>8908</v>
      </c>
    </row>
    <row r="224" spans="1:2" ht="15">
      <c r="A224" s="81" t="s">
        <v>1835</v>
      </c>
      <c r="B224" s="80" t="s">
        <v>8908</v>
      </c>
    </row>
    <row r="225" spans="1:2" ht="15">
      <c r="A225" s="81" t="s">
        <v>1836</v>
      </c>
      <c r="B225" s="80" t="s">
        <v>8908</v>
      </c>
    </row>
    <row r="226" spans="1:2" ht="15">
      <c r="A226" s="81" t="s">
        <v>1837</v>
      </c>
      <c r="B226" s="80" t="s">
        <v>8908</v>
      </c>
    </row>
    <row r="227" spans="1:2" ht="15">
      <c r="A227" s="81" t="s">
        <v>1579</v>
      </c>
      <c r="B227" s="80" t="s">
        <v>8908</v>
      </c>
    </row>
    <row r="228" spans="1:2" ht="15">
      <c r="A228" s="81" t="s">
        <v>1838</v>
      </c>
      <c r="B228" s="80" t="s">
        <v>8908</v>
      </c>
    </row>
    <row r="229" spans="1:2" ht="15">
      <c r="A229" s="81" t="s">
        <v>1839</v>
      </c>
      <c r="B229" s="80" t="s">
        <v>8908</v>
      </c>
    </row>
    <row r="230" spans="1:2" ht="15">
      <c r="A230" s="81" t="s">
        <v>1840</v>
      </c>
      <c r="B230" s="80" t="s">
        <v>8908</v>
      </c>
    </row>
    <row r="231" spans="1:2" ht="15">
      <c r="A231" s="81" t="s">
        <v>1841</v>
      </c>
      <c r="B231" s="80" t="s">
        <v>8908</v>
      </c>
    </row>
    <row r="232" spans="1:2" ht="15">
      <c r="A232" s="81" t="s">
        <v>1842</v>
      </c>
      <c r="B232" s="80" t="s">
        <v>8908</v>
      </c>
    </row>
    <row r="233" spans="1:2" ht="15">
      <c r="A233" s="81" t="s">
        <v>1843</v>
      </c>
      <c r="B233" s="80" t="s">
        <v>8908</v>
      </c>
    </row>
    <row r="234" spans="1:2" ht="15">
      <c r="A234" s="81" t="s">
        <v>1844</v>
      </c>
      <c r="B234" s="80" t="s">
        <v>8908</v>
      </c>
    </row>
    <row r="235" spans="1:2" ht="15">
      <c r="A235" s="81" t="s">
        <v>1845</v>
      </c>
      <c r="B235" s="80" t="s">
        <v>8908</v>
      </c>
    </row>
    <row r="236" spans="1:2" ht="15">
      <c r="A236" s="81" t="s">
        <v>1846</v>
      </c>
      <c r="B236" s="80" t="s">
        <v>8908</v>
      </c>
    </row>
    <row r="237" spans="1:2" ht="15">
      <c r="A237" s="81" t="s">
        <v>1847</v>
      </c>
      <c r="B237" s="80" t="s">
        <v>8908</v>
      </c>
    </row>
    <row r="238" spans="1:2" ht="15">
      <c r="A238" s="81" t="s">
        <v>1848</v>
      </c>
      <c r="B238" s="80" t="s">
        <v>8908</v>
      </c>
    </row>
    <row r="239" spans="1:2" ht="15">
      <c r="A239" s="81" t="s">
        <v>1849</v>
      </c>
      <c r="B239" s="80" t="s">
        <v>8908</v>
      </c>
    </row>
    <row r="240" spans="1:2" ht="15">
      <c r="A240" s="81" t="s">
        <v>1850</v>
      </c>
      <c r="B240" s="80" t="s">
        <v>8908</v>
      </c>
    </row>
    <row r="241" spans="1:2" ht="15">
      <c r="A241" s="81" t="s">
        <v>1851</v>
      </c>
      <c r="B241" s="80" t="s">
        <v>8908</v>
      </c>
    </row>
    <row r="242" spans="1:2" ht="15">
      <c r="A242" s="81" t="s">
        <v>1852</v>
      </c>
      <c r="B242" s="80" t="s">
        <v>8908</v>
      </c>
    </row>
    <row r="243" spans="1:2" ht="15">
      <c r="A243" s="81" t="s">
        <v>1853</v>
      </c>
      <c r="B243" s="80" t="s">
        <v>8908</v>
      </c>
    </row>
    <row r="244" spans="1:2" ht="15">
      <c r="A244" s="81" t="s">
        <v>1854</v>
      </c>
      <c r="B244" s="80" t="s">
        <v>8908</v>
      </c>
    </row>
    <row r="245" spans="1:2" ht="15">
      <c r="A245" s="81" t="s">
        <v>1855</v>
      </c>
      <c r="B245" s="80" t="s">
        <v>8908</v>
      </c>
    </row>
    <row r="246" spans="1:2" ht="15">
      <c r="A246" s="81" t="s">
        <v>1856</v>
      </c>
      <c r="B246" s="80" t="s">
        <v>8908</v>
      </c>
    </row>
    <row r="247" spans="1:2" ht="15">
      <c r="A247" s="81" t="s">
        <v>1857</v>
      </c>
      <c r="B247" s="80" t="s">
        <v>8908</v>
      </c>
    </row>
    <row r="248" spans="1:2" ht="15">
      <c r="A248" s="81" t="s">
        <v>1858</v>
      </c>
      <c r="B248" s="80" t="s">
        <v>8908</v>
      </c>
    </row>
    <row r="249" spans="1:2" ht="15">
      <c r="A249" s="81" t="s">
        <v>1859</v>
      </c>
      <c r="B249" s="80" t="s">
        <v>8908</v>
      </c>
    </row>
    <row r="250" spans="1:2" ht="15">
      <c r="A250" s="81" t="s">
        <v>1860</v>
      </c>
      <c r="B250" s="80" t="s">
        <v>8908</v>
      </c>
    </row>
    <row r="251" spans="1:2" ht="15">
      <c r="A251" s="81" t="s">
        <v>1620</v>
      </c>
      <c r="B251" s="80" t="s">
        <v>8908</v>
      </c>
    </row>
    <row r="252" spans="1:2" ht="15">
      <c r="A252" s="81" t="s">
        <v>1861</v>
      </c>
      <c r="B252" s="80" t="s">
        <v>8908</v>
      </c>
    </row>
    <row r="253" spans="1:2" ht="15">
      <c r="A253" s="81" t="s">
        <v>1862</v>
      </c>
      <c r="B253" s="80" t="s">
        <v>8908</v>
      </c>
    </row>
    <row r="254" spans="1:2" ht="15">
      <c r="A254" s="81" t="s">
        <v>1863</v>
      </c>
      <c r="B254" s="80" t="s">
        <v>8908</v>
      </c>
    </row>
    <row r="255" spans="1:2" ht="15">
      <c r="A255" s="81" t="s">
        <v>1864</v>
      </c>
      <c r="B255" s="80" t="s">
        <v>8908</v>
      </c>
    </row>
    <row r="256" spans="1:2" ht="15">
      <c r="A256" s="81" t="s">
        <v>1865</v>
      </c>
      <c r="B256" s="80" t="s">
        <v>8908</v>
      </c>
    </row>
    <row r="257" spans="1:2" ht="15">
      <c r="A257" s="81" t="s">
        <v>1866</v>
      </c>
      <c r="B257" s="80" t="s">
        <v>8908</v>
      </c>
    </row>
    <row r="258" spans="1:2" ht="15">
      <c r="A258" s="81" t="s">
        <v>1867</v>
      </c>
      <c r="B258" s="80" t="s">
        <v>8908</v>
      </c>
    </row>
    <row r="259" spans="1:2" ht="15">
      <c r="A259" s="81" t="s">
        <v>1868</v>
      </c>
      <c r="B259" s="80" t="s">
        <v>8908</v>
      </c>
    </row>
    <row r="260" spans="1:2" ht="15">
      <c r="A260" s="81" t="s">
        <v>1610</v>
      </c>
      <c r="B260" s="80" t="s">
        <v>8908</v>
      </c>
    </row>
    <row r="261" spans="1:2" ht="15">
      <c r="A261" s="81" t="s">
        <v>1869</v>
      </c>
      <c r="B261" s="80" t="s">
        <v>8908</v>
      </c>
    </row>
    <row r="262" spans="1:2" ht="15">
      <c r="A262" s="81" t="s">
        <v>1870</v>
      </c>
      <c r="B262" s="80" t="s">
        <v>8908</v>
      </c>
    </row>
    <row r="263" spans="1:2" ht="15">
      <c r="A263" s="81" t="s">
        <v>1871</v>
      </c>
      <c r="B263" s="80" t="s">
        <v>8908</v>
      </c>
    </row>
    <row r="264" spans="1:2" ht="15">
      <c r="A264" s="81" t="s">
        <v>1872</v>
      </c>
      <c r="B264" s="80" t="s">
        <v>8908</v>
      </c>
    </row>
    <row r="265" spans="1:2" ht="15">
      <c r="A265" s="81" t="s">
        <v>1873</v>
      </c>
      <c r="B265" s="80" t="s">
        <v>8908</v>
      </c>
    </row>
    <row r="266" spans="1:2" ht="15">
      <c r="A266" s="81" t="s">
        <v>1874</v>
      </c>
      <c r="B266" s="80" t="s">
        <v>8908</v>
      </c>
    </row>
    <row r="267" spans="1:2" ht="15">
      <c r="A267" s="81" t="s">
        <v>1875</v>
      </c>
      <c r="B267" s="80" t="s">
        <v>8908</v>
      </c>
    </row>
    <row r="268" spans="1:2" ht="15">
      <c r="A268" s="81" t="s">
        <v>1876</v>
      </c>
      <c r="B268" s="80" t="s">
        <v>8908</v>
      </c>
    </row>
    <row r="269" spans="1:2" ht="15">
      <c r="A269" s="81" t="s">
        <v>1631</v>
      </c>
      <c r="B269" s="80" t="s">
        <v>8908</v>
      </c>
    </row>
    <row r="270" spans="1:2" ht="15">
      <c r="A270" s="81" t="s">
        <v>1877</v>
      </c>
      <c r="B270" s="80" t="s">
        <v>8908</v>
      </c>
    </row>
    <row r="271" spans="1:2" ht="15">
      <c r="A271" s="81" t="s">
        <v>1878</v>
      </c>
      <c r="B271" s="80" t="s">
        <v>8908</v>
      </c>
    </row>
    <row r="272" spans="1:2" ht="15">
      <c r="A272" s="81" t="s">
        <v>1879</v>
      </c>
      <c r="B272" s="80" t="s">
        <v>8908</v>
      </c>
    </row>
    <row r="273" spans="1:2" ht="15">
      <c r="A273" s="81" t="s">
        <v>1880</v>
      </c>
      <c r="B273" s="80" t="s">
        <v>8908</v>
      </c>
    </row>
    <row r="274" spans="1:2" ht="15">
      <c r="A274" s="81" t="s">
        <v>1881</v>
      </c>
      <c r="B274" s="80" t="s">
        <v>8908</v>
      </c>
    </row>
    <row r="275" spans="1:2" ht="15">
      <c r="A275" s="81" t="s">
        <v>1882</v>
      </c>
      <c r="B275" s="80" t="s">
        <v>8908</v>
      </c>
    </row>
    <row r="276" spans="1:2" ht="15">
      <c r="A276" s="81" t="s">
        <v>1883</v>
      </c>
      <c r="B276" s="80" t="s">
        <v>8908</v>
      </c>
    </row>
    <row r="277" spans="1:2" ht="15">
      <c r="A277" s="81" t="s">
        <v>1884</v>
      </c>
      <c r="B277" s="80" t="s">
        <v>8908</v>
      </c>
    </row>
    <row r="278" spans="1:2" ht="15">
      <c r="A278" s="81" t="s">
        <v>1885</v>
      </c>
      <c r="B278" s="80" t="s">
        <v>8908</v>
      </c>
    </row>
    <row r="279" spans="1:2" ht="15">
      <c r="A279" s="81" t="s">
        <v>1886</v>
      </c>
      <c r="B279" s="80" t="s">
        <v>8908</v>
      </c>
    </row>
    <row r="280" spans="1:2" ht="15">
      <c r="A280" s="81" t="s">
        <v>1887</v>
      </c>
      <c r="B280" s="80" t="s">
        <v>8908</v>
      </c>
    </row>
    <row r="281" spans="1:2" ht="15">
      <c r="A281" s="81" t="s">
        <v>1888</v>
      </c>
      <c r="B281" s="80" t="s">
        <v>8908</v>
      </c>
    </row>
    <row r="282" spans="1:2" ht="15">
      <c r="A282" s="81" t="s">
        <v>1889</v>
      </c>
      <c r="B282" s="80" t="s">
        <v>8908</v>
      </c>
    </row>
    <row r="283" spans="1:2" ht="15">
      <c r="A283" s="81" t="s">
        <v>1890</v>
      </c>
      <c r="B283" s="80" t="s">
        <v>8908</v>
      </c>
    </row>
    <row r="284" spans="1:2" ht="15">
      <c r="A284" s="81" t="s">
        <v>1891</v>
      </c>
      <c r="B284" s="80" t="s">
        <v>8908</v>
      </c>
    </row>
    <row r="285" spans="1:2" ht="15">
      <c r="A285" s="81" t="s">
        <v>1892</v>
      </c>
      <c r="B285" s="80" t="s">
        <v>8908</v>
      </c>
    </row>
    <row r="286" spans="1:2" ht="15">
      <c r="A286" s="81" t="s">
        <v>1893</v>
      </c>
      <c r="B286" s="80" t="s">
        <v>8908</v>
      </c>
    </row>
    <row r="287" spans="1:2" ht="15">
      <c r="A287" s="81" t="s">
        <v>1894</v>
      </c>
      <c r="B287" s="80" t="s">
        <v>8908</v>
      </c>
    </row>
    <row r="288" spans="1:2" ht="15">
      <c r="A288" s="81" t="s">
        <v>1895</v>
      </c>
      <c r="B288" s="80" t="s">
        <v>8908</v>
      </c>
    </row>
    <row r="289" spans="1:2" ht="15">
      <c r="A289" s="81" t="s">
        <v>1896</v>
      </c>
      <c r="B289" s="80" t="s">
        <v>8908</v>
      </c>
    </row>
    <row r="290" spans="1:2" ht="15">
      <c r="A290" s="81" t="s">
        <v>1897</v>
      </c>
      <c r="B290" s="80" t="s">
        <v>8908</v>
      </c>
    </row>
    <row r="291" spans="1:2" ht="15">
      <c r="A291" s="81" t="s">
        <v>1898</v>
      </c>
      <c r="B291" s="80" t="s">
        <v>8908</v>
      </c>
    </row>
    <row r="292" spans="1:2" ht="15">
      <c r="A292" s="81" t="s">
        <v>1899</v>
      </c>
      <c r="B292" s="80" t="s">
        <v>8908</v>
      </c>
    </row>
    <row r="293" spans="1:2" ht="15">
      <c r="A293" s="81" t="s">
        <v>1900</v>
      </c>
      <c r="B293" s="80" t="s">
        <v>8908</v>
      </c>
    </row>
    <row r="294" spans="1:2" ht="15">
      <c r="A294" s="81" t="s">
        <v>1901</v>
      </c>
      <c r="B294" s="80" t="s">
        <v>8908</v>
      </c>
    </row>
    <row r="295" spans="1:2" ht="15">
      <c r="A295" s="81" t="s">
        <v>1902</v>
      </c>
      <c r="B295" s="80" t="s">
        <v>8908</v>
      </c>
    </row>
    <row r="296" spans="1:2" ht="15">
      <c r="A296" s="81" t="s">
        <v>1903</v>
      </c>
      <c r="B296" s="80" t="s">
        <v>8908</v>
      </c>
    </row>
    <row r="297" spans="1:2" ht="15">
      <c r="A297" s="81" t="s">
        <v>1904</v>
      </c>
      <c r="B297" s="80" t="s">
        <v>8908</v>
      </c>
    </row>
    <row r="298" spans="1:2" ht="15">
      <c r="A298" s="81" t="s">
        <v>1905</v>
      </c>
      <c r="B298" s="80" t="s">
        <v>8908</v>
      </c>
    </row>
    <row r="299" spans="1:2" ht="15">
      <c r="A299" s="81" t="s">
        <v>1627</v>
      </c>
      <c r="B299" s="80" t="s">
        <v>8908</v>
      </c>
    </row>
    <row r="300" spans="1:2" ht="15">
      <c r="A300" s="81" t="s">
        <v>1906</v>
      </c>
      <c r="B300" s="80" t="s">
        <v>8908</v>
      </c>
    </row>
    <row r="301" spans="1:2" ht="15">
      <c r="A301" s="81" t="s">
        <v>1907</v>
      </c>
      <c r="B301" s="80" t="s">
        <v>8908</v>
      </c>
    </row>
    <row r="302" spans="1:2" ht="15">
      <c r="A302" s="81" t="s">
        <v>1624</v>
      </c>
      <c r="B302" s="80" t="s">
        <v>8908</v>
      </c>
    </row>
    <row r="303" spans="1:2" ht="15">
      <c r="A303" s="81" t="s">
        <v>1908</v>
      </c>
      <c r="B303" s="80" t="s">
        <v>8908</v>
      </c>
    </row>
    <row r="304" spans="1:2" ht="15">
      <c r="A304" s="81" t="s">
        <v>1909</v>
      </c>
      <c r="B304" s="80" t="s">
        <v>8908</v>
      </c>
    </row>
    <row r="305" spans="1:2" ht="15">
      <c r="A305" s="81" t="s">
        <v>1910</v>
      </c>
      <c r="B305" s="80" t="s">
        <v>8908</v>
      </c>
    </row>
    <row r="306" spans="1:2" ht="15">
      <c r="A306" s="81" t="s">
        <v>1911</v>
      </c>
      <c r="B306" s="80" t="s">
        <v>8908</v>
      </c>
    </row>
    <row r="307" spans="1:2" ht="15">
      <c r="A307" s="81" t="s">
        <v>1912</v>
      </c>
      <c r="B307" s="80" t="s">
        <v>8908</v>
      </c>
    </row>
    <row r="308" spans="1:2" ht="15">
      <c r="A308" s="81" t="s">
        <v>1913</v>
      </c>
      <c r="B308" s="80" t="s">
        <v>8908</v>
      </c>
    </row>
    <row r="309" spans="1:2" ht="15">
      <c r="A309" s="81" t="s">
        <v>1914</v>
      </c>
      <c r="B309" s="80" t="s">
        <v>8908</v>
      </c>
    </row>
    <row r="310" spans="1:2" ht="15">
      <c r="A310" s="81" t="s">
        <v>1915</v>
      </c>
      <c r="B310" s="80" t="s">
        <v>8908</v>
      </c>
    </row>
    <row r="311" spans="1:2" ht="15">
      <c r="A311" s="81" t="s">
        <v>1916</v>
      </c>
      <c r="B311" s="80" t="s">
        <v>8908</v>
      </c>
    </row>
    <row r="312" spans="1:2" ht="15">
      <c r="A312" s="81" t="s">
        <v>1917</v>
      </c>
      <c r="B312" s="80" t="s">
        <v>8908</v>
      </c>
    </row>
    <row r="313" spans="1:2" ht="15">
      <c r="A313" s="81" t="s">
        <v>1918</v>
      </c>
      <c r="B313" s="80" t="s">
        <v>8908</v>
      </c>
    </row>
    <row r="314" spans="1:2" ht="15">
      <c r="A314" s="81" t="s">
        <v>1919</v>
      </c>
      <c r="B314" s="80" t="s">
        <v>8908</v>
      </c>
    </row>
    <row r="315" spans="1:2" ht="15">
      <c r="A315" s="81" t="s">
        <v>1594</v>
      </c>
      <c r="B315" s="80" t="s">
        <v>8908</v>
      </c>
    </row>
    <row r="316" spans="1:2" ht="15">
      <c r="A316" s="81" t="s">
        <v>1920</v>
      </c>
      <c r="B316" s="80" t="s">
        <v>8908</v>
      </c>
    </row>
    <row r="317" spans="1:2" ht="15">
      <c r="A317" s="81" t="s">
        <v>1921</v>
      </c>
      <c r="B317" s="80" t="s">
        <v>8908</v>
      </c>
    </row>
    <row r="318" spans="1:2" ht="15">
      <c r="A318" s="81" t="s">
        <v>1922</v>
      </c>
      <c r="B318" s="80" t="s">
        <v>8908</v>
      </c>
    </row>
    <row r="319" spans="1:2" ht="15">
      <c r="A319" s="81" t="s">
        <v>1923</v>
      </c>
      <c r="B319" s="80" t="s">
        <v>8908</v>
      </c>
    </row>
    <row r="320" spans="1:2" ht="15">
      <c r="A320" s="81" t="s">
        <v>1924</v>
      </c>
      <c r="B320" s="80" t="s">
        <v>8908</v>
      </c>
    </row>
    <row r="321" spans="1:2" ht="15">
      <c r="A321" s="81" t="s">
        <v>1925</v>
      </c>
      <c r="B321" s="80" t="s">
        <v>8908</v>
      </c>
    </row>
    <row r="322" spans="1:2" ht="15">
      <c r="A322" s="81" t="s">
        <v>1926</v>
      </c>
      <c r="B322" s="80" t="s">
        <v>8908</v>
      </c>
    </row>
    <row r="323" spans="1:2" ht="15">
      <c r="A323" s="81" t="s">
        <v>1927</v>
      </c>
      <c r="B323" s="80" t="s">
        <v>8908</v>
      </c>
    </row>
    <row r="324" spans="1:2" ht="15">
      <c r="A324" s="81" t="s">
        <v>1928</v>
      </c>
      <c r="B324" s="80" t="s">
        <v>8908</v>
      </c>
    </row>
    <row r="325" spans="1:2" ht="15">
      <c r="A325" s="81" t="s">
        <v>1929</v>
      </c>
      <c r="B325" s="80" t="s">
        <v>8908</v>
      </c>
    </row>
    <row r="326" spans="1:2" ht="15">
      <c r="A326" s="81" t="s">
        <v>1930</v>
      </c>
      <c r="B326" s="80" t="s">
        <v>8908</v>
      </c>
    </row>
    <row r="327" spans="1:2" ht="15">
      <c r="A327" s="81" t="s">
        <v>1931</v>
      </c>
      <c r="B327" s="80" t="s">
        <v>8908</v>
      </c>
    </row>
    <row r="328" spans="1:2" ht="15">
      <c r="A328" s="81" t="s">
        <v>1932</v>
      </c>
      <c r="B328" s="80" t="s">
        <v>8908</v>
      </c>
    </row>
    <row r="329" spans="1:2" ht="15">
      <c r="A329" s="81" t="s">
        <v>1933</v>
      </c>
      <c r="B329" s="80" t="s">
        <v>8908</v>
      </c>
    </row>
    <row r="330" spans="1:2" ht="15">
      <c r="A330" s="81" t="s">
        <v>1934</v>
      </c>
      <c r="B330" s="80" t="s">
        <v>8908</v>
      </c>
    </row>
    <row r="331" spans="1:2" ht="15">
      <c r="A331" s="81" t="s">
        <v>1935</v>
      </c>
      <c r="B331" s="80" t="s">
        <v>8908</v>
      </c>
    </row>
    <row r="332" spans="1:2" ht="15">
      <c r="A332" s="81" t="s">
        <v>1936</v>
      </c>
      <c r="B332" s="80" t="s">
        <v>8908</v>
      </c>
    </row>
    <row r="333" spans="1:2" ht="15">
      <c r="A333" s="81" t="s">
        <v>1937</v>
      </c>
      <c r="B333" s="80" t="s">
        <v>8908</v>
      </c>
    </row>
    <row r="334" spans="1:2" ht="15">
      <c r="A334" s="81" t="s">
        <v>1938</v>
      </c>
      <c r="B334" s="80" t="s">
        <v>8908</v>
      </c>
    </row>
    <row r="335" spans="1:2" ht="15">
      <c r="A335" s="81" t="s">
        <v>1939</v>
      </c>
      <c r="B335" s="80" t="s">
        <v>8908</v>
      </c>
    </row>
    <row r="336" spans="1:2" ht="15">
      <c r="A336" s="81" t="s">
        <v>1940</v>
      </c>
      <c r="B336" s="80" t="s">
        <v>8908</v>
      </c>
    </row>
    <row r="337" spans="1:2" ht="15">
      <c r="A337" s="81" t="s">
        <v>1941</v>
      </c>
      <c r="B337" s="80" t="s">
        <v>8908</v>
      </c>
    </row>
    <row r="338" spans="1:2" ht="15">
      <c r="A338" s="81" t="s">
        <v>1942</v>
      </c>
      <c r="B338" s="80" t="s">
        <v>8908</v>
      </c>
    </row>
    <row r="339" spans="1:2" ht="15">
      <c r="A339" s="81" t="s">
        <v>1943</v>
      </c>
      <c r="B339" s="80" t="s">
        <v>8908</v>
      </c>
    </row>
    <row r="340" spans="1:2" ht="15">
      <c r="A340" s="81" t="s">
        <v>1944</v>
      </c>
      <c r="B340" s="80" t="s">
        <v>8908</v>
      </c>
    </row>
    <row r="341" spans="1:2" ht="15">
      <c r="A341" s="81" t="s">
        <v>1945</v>
      </c>
      <c r="B341" s="80" t="s">
        <v>8908</v>
      </c>
    </row>
    <row r="342" spans="1:2" ht="15">
      <c r="A342" s="81" t="s">
        <v>1946</v>
      </c>
      <c r="B342" s="80" t="s">
        <v>8908</v>
      </c>
    </row>
    <row r="343" spans="1:2" ht="15">
      <c r="A343" s="81" t="s">
        <v>1947</v>
      </c>
      <c r="B343" s="80" t="s">
        <v>8908</v>
      </c>
    </row>
    <row r="344" spans="1:2" ht="15">
      <c r="A344" s="81" t="s">
        <v>1948</v>
      </c>
      <c r="B344" s="80" t="s">
        <v>8908</v>
      </c>
    </row>
    <row r="345" spans="1:2" ht="15">
      <c r="A345" s="81" t="s">
        <v>1949</v>
      </c>
      <c r="B345" s="80" t="s">
        <v>8908</v>
      </c>
    </row>
    <row r="346" spans="1:2" ht="15">
      <c r="A346" s="81" t="s">
        <v>1950</v>
      </c>
      <c r="B346" s="80" t="s">
        <v>8908</v>
      </c>
    </row>
    <row r="347" spans="1:2" ht="15">
      <c r="A347" s="81" t="s">
        <v>1609</v>
      </c>
      <c r="B347" s="80" t="s">
        <v>8908</v>
      </c>
    </row>
    <row r="348" spans="1:2" ht="15">
      <c r="A348" s="81" t="s">
        <v>1951</v>
      </c>
      <c r="B348" s="80" t="s">
        <v>8908</v>
      </c>
    </row>
    <row r="349" spans="1:2" ht="15">
      <c r="A349" s="81" t="s">
        <v>1952</v>
      </c>
      <c r="B349" s="80" t="s">
        <v>8908</v>
      </c>
    </row>
    <row r="350" spans="1:2" ht="15">
      <c r="A350" s="81" t="s">
        <v>1953</v>
      </c>
      <c r="B350" s="80" t="s">
        <v>8908</v>
      </c>
    </row>
    <row r="351" spans="1:2" ht="15">
      <c r="A351" s="81" t="s">
        <v>1954</v>
      </c>
      <c r="B351" s="80" t="s">
        <v>8908</v>
      </c>
    </row>
    <row r="352" spans="1:2" ht="15">
      <c r="A352" s="81" t="s">
        <v>1955</v>
      </c>
      <c r="B352" s="80" t="s">
        <v>8908</v>
      </c>
    </row>
    <row r="353" spans="1:2" ht="15">
      <c r="A353" s="81" t="s">
        <v>1956</v>
      </c>
      <c r="B353" s="80" t="s">
        <v>8908</v>
      </c>
    </row>
    <row r="354" spans="1:2" ht="15">
      <c r="A354" s="81" t="s">
        <v>1957</v>
      </c>
      <c r="B354" s="80" t="s">
        <v>8908</v>
      </c>
    </row>
    <row r="355" spans="1:2" ht="15">
      <c r="A355" s="81" t="s">
        <v>1958</v>
      </c>
      <c r="B355" s="80" t="s">
        <v>8908</v>
      </c>
    </row>
    <row r="356" spans="1:2" ht="15">
      <c r="A356" s="81" t="s">
        <v>1959</v>
      </c>
      <c r="B356" s="80" t="s">
        <v>8908</v>
      </c>
    </row>
    <row r="357" spans="1:2" ht="15">
      <c r="A357" s="81" t="s">
        <v>1960</v>
      </c>
      <c r="B357" s="80" t="s">
        <v>8908</v>
      </c>
    </row>
    <row r="358" spans="1:2" ht="15">
      <c r="A358" s="81" t="s">
        <v>1961</v>
      </c>
      <c r="B358" s="80" t="s">
        <v>8908</v>
      </c>
    </row>
    <row r="359" spans="1:2" ht="15">
      <c r="A359" s="81" t="s">
        <v>1962</v>
      </c>
      <c r="B359" s="80" t="s">
        <v>8908</v>
      </c>
    </row>
    <row r="360" spans="1:2" ht="15">
      <c r="A360" s="81" t="s">
        <v>1612</v>
      </c>
      <c r="B360" s="80" t="s">
        <v>8908</v>
      </c>
    </row>
    <row r="361" spans="1:2" ht="15">
      <c r="A361" s="81" t="s">
        <v>1963</v>
      </c>
      <c r="B361" s="80" t="s">
        <v>8908</v>
      </c>
    </row>
    <row r="362" spans="1:2" ht="15">
      <c r="A362" s="81" t="s">
        <v>1964</v>
      </c>
      <c r="B362" s="80" t="s">
        <v>8908</v>
      </c>
    </row>
    <row r="363" spans="1:2" ht="15">
      <c r="A363" s="81" t="s">
        <v>1965</v>
      </c>
      <c r="B363" s="80" t="s">
        <v>8908</v>
      </c>
    </row>
    <row r="364" spans="1:2" ht="15">
      <c r="A364" s="81" t="s">
        <v>1966</v>
      </c>
      <c r="B364" s="80" t="s">
        <v>8908</v>
      </c>
    </row>
    <row r="365" spans="1:2" ht="15">
      <c r="A365" s="81" t="s">
        <v>1967</v>
      </c>
      <c r="B365" s="80" t="s">
        <v>8908</v>
      </c>
    </row>
    <row r="366" spans="1:2" ht="15">
      <c r="A366" s="81" t="s">
        <v>1968</v>
      </c>
      <c r="B366" s="80" t="s">
        <v>8908</v>
      </c>
    </row>
    <row r="367" spans="1:2" ht="15">
      <c r="A367" s="81" t="s">
        <v>1969</v>
      </c>
      <c r="B367" s="80" t="s">
        <v>8908</v>
      </c>
    </row>
    <row r="368" spans="1:2" ht="15">
      <c r="A368" s="81" t="s">
        <v>1970</v>
      </c>
      <c r="B368" s="80" t="s">
        <v>8908</v>
      </c>
    </row>
    <row r="369" spans="1:2" ht="15">
      <c r="A369" s="81" t="s">
        <v>1971</v>
      </c>
      <c r="B369" s="80" t="s">
        <v>8908</v>
      </c>
    </row>
    <row r="370" spans="1:2" ht="15">
      <c r="A370" s="81" t="s">
        <v>1972</v>
      </c>
      <c r="B370" s="80" t="s">
        <v>8908</v>
      </c>
    </row>
    <row r="371" spans="1:2" ht="15">
      <c r="A371" s="81" t="s">
        <v>1973</v>
      </c>
      <c r="B371" s="80" t="s">
        <v>8908</v>
      </c>
    </row>
    <row r="372" spans="1:2" ht="15">
      <c r="A372" s="81" t="s">
        <v>1974</v>
      </c>
      <c r="B372" s="80" t="s">
        <v>8908</v>
      </c>
    </row>
    <row r="373" spans="1:2" ht="15">
      <c r="A373" s="81" t="s">
        <v>1975</v>
      </c>
      <c r="B373" s="80" t="s">
        <v>8908</v>
      </c>
    </row>
    <row r="374" spans="1:2" ht="15">
      <c r="A374" s="81" t="s">
        <v>1976</v>
      </c>
      <c r="B374" s="80" t="s">
        <v>8908</v>
      </c>
    </row>
    <row r="375" spans="1:2" ht="15">
      <c r="A375" s="81" t="s">
        <v>1977</v>
      </c>
      <c r="B375" s="80" t="s">
        <v>8908</v>
      </c>
    </row>
    <row r="376" spans="1:2" ht="15">
      <c r="A376" s="81" t="s">
        <v>1978</v>
      </c>
      <c r="B376" s="80" t="s">
        <v>8908</v>
      </c>
    </row>
    <row r="377" spans="1:2" ht="15">
      <c r="A377" s="81" t="s">
        <v>1979</v>
      </c>
      <c r="B377" s="80" t="s">
        <v>8908</v>
      </c>
    </row>
    <row r="378" spans="1:2" ht="15">
      <c r="A378" s="81" t="s">
        <v>1980</v>
      </c>
      <c r="B378" s="80" t="s">
        <v>8908</v>
      </c>
    </row>
    <row r="379" spans="1:2" ht="15">
      <c r="A379" s="81" t="s">
        <v>1981</v>
      </c>
      <c r="B379" s="80" t="s">
        <v>8908</v>
      </c>
    </row>
    <row r="380" spans="1:2" ht="15">
      <c r="A380" s="81" t="s">
        <v>1982</v>
      </c>
      <c r="B380" s="80" t="s">
        <v>8908</v>
      </c>
    </row>
    <row r="381" spans="1:2" ht="15">
      <c r="A381" s="81" t="s">
        <v>1983</v>
      </c>
      <c r="B381" s="80" t="s">
        <v>8908</v>
      </c>
    </row>
    <row r="382" spans="1:2" ht="15">
      <c r="A382" s="81" t="s">
        <v>1616</v>
      </c>
      <c r="B382" s="80" t="s">
        <v>8908</v>
      </c>
    </row>
    <row r="383" spans="1:2" ht="15">
      <c r="A383" s="81" t="s">
        <v>1984</v>
      </c>
      <c r="B383" s="80" t="s">
        <v>8908</v>
      </c>
    </row>
    <row r="384" spans="1:2" ht="15">
      <c r="A384" s="81" t="s">
        <v>1985</v>
      </c>
      <c r="B384" s="80" t="s">
        <v>8908</v>
      </c>
    </row>
    <row r="385" spans="1:2" ht="15">
      <c r="A385" s="81" t="s">
        <v>1986</v>
      </c>
      <c r="B385" s="80" t="s">
        <v>8908</v>
      </c>
    </row>
    <row r="386" spans="1:2" ht="15">
      <c r="A386" s="81" t="s">
        <v>1987</v>
      </c>
      <c r="B386" s="80" t="s">
        <v>8908</v>
      </c>
    </row>
    <row r="387" spans="1:2" ht="15">
      <c r="A387" s="81" t="s">
        <v>1988</v>
      </c>
      <c r="B387" s="80" t="s">
        <v>8908</v>
      </c>
    </row>
    <row r="388" spans="1:2" ht="15">
      <c r="A388" s="81" t="s">
        <v>1989</v>
      </c>
      <c r="B388" s="80" t="s">
        <v>8908</v>
      </c>
    </row>
    <row r="389" spans="1:2" ht="15">
      <c r="A389" s="81" t="s">
        <v>1990</v>
      </c>
      <c r="B389" s="80" t="s">
        <v>8908</v>
      </c>
    </row>
    <row r="390" spans="1:2" ht="15">
      <c r="A390" s="81" t="s">
        <v>1991</v>
      </c>
      <c r="B390" s="80" t="s">
        <v>8908</v>
      </c>
    </row>
    <row r="391" spans="1:2" ht="15">
      <c r="A391" s="81" t="s">
        <v>1992</v>
      </c>
      <c r="B391" s="80" t="s">
        <v>8908</v>
      </c>
    </row>
    <row r="392" spans="1:2" ht="15">
      <c r="A392" s="81" t="s">
        <v>1993</v>
      </c>
      <c r="B392" s="80" t="s">
        <v>8908</v>
      </c>
    </row>
    <row r="393" spans="1:2" ht="15">
      <c r="A393" s="81" t="s">
        <v>1994</v>
      </c>
      <c r="B393" s="80" t="s">
        <v>8908</v>
      </c>
    </row>
    <row r="394" spans="1:2" ht="15">
      <c r="A394" s="81" t="s">
        <v>1995</v>
      </c>
      <c r="B394" s="80" t="s">
        <v>8908</v>
      </c>
    </row>
    <row r="395" spans="1:2" ht="15">
      <c r="A395" s="81" t="s">
        <v>1996</v>
      </c>
      <c r="B395" s="80" t="s">
        <v>8908</v>
      </c>
    </row>
    <row r="396" spans="1:2" ht="15">
      <c r="A396" s="81" t="s">
        <v>1997</v>
      </c>
      <c r="B396" s="80" t="s">
        <v>8908</v>
      </c>
    </row>
    <row r="397" spans="1:2" ht="15">
      <c r="A397" s="81" t="s">
        <v>1998</v>
      </c>
      <c r="B397" s="80" t="s">
        <v>8908</v>
      </c>
    </row>
    <row r="398" spans="1:2" ht="15">
      <c r="A398" s="81" t="s">
        <v>1999</v>
      </c>
      <c r="B398" s="80" t="s">
        <v>8908</v>
      </c>
    </row>
    <row r="399" spans="1:2" ht="15">
      <c r="A399" s="81" t="s">
        <v>2000</v>
      </c>
      <c r="B399" s="80" t="s">
        <v>8908</v>
      </c>
    </row>
    <row r="400" spans="1:2" ht="15">
      <c r="A400" s="81" t="s">
        <v>2001</v>
      </c>
      <c r="B400" s="80" t="s">
        <v>8908</v>
      </c>
    </row>
    <row r="401" spans="1:2" ht="15">
      <c r="A401" s="81" t="s">
        <v>2002</v>
      </c>
      <c r="B401" s="80" t="s">
        <v>8908</v>
      </c>
    </row>
    <row r="402" spans="1:2" ht="15">
      <c r="A402" s="81" t="s">
        <v>2003</v>
      </c>
      <c r="B402" s="80" t="s">
        <v>8908</v>
      </c>
    </row>
    <row r="403" spans="1:2" ht="15">
      <c r="A403" s="81" t="s">
        <v>2004</v>
      </c>
      <c r="B403" s="80" t="s">
        <v>8908</v>
      </c>
    </row>
    <row r="404" spans="1:2" ht="15">
      <c r="A404" s="81" t="s">
        <v>2005</v>
      </c>
      <c r="B404" s="80" t="s">
        <v>8908</v>
      </c>
    </row>
    <row r="405" spans="1:2" ht="15">
      <c r="A405" s="81" t="s">
        <v>1592</v>
      </c>
      <c r="B405" s="80" t="s">
        <v>8908</v>
      </c>
    </row>
    <row r="406" spans="1:2" ht="15">
      <c r="A406" s="81" t="s">
        <v>1603</v>
      </c>
      <c r="B406" s="80" t="s">
        <v>8908</v>
      </c>
    </row>
    <row r="407" spans="1:2" ht="15">
      <c r="A407" s="81" t="s">
        <v>2006</v>
      </c>
      <c r="B407" s="80" t="s">
        <v>8908</v>
      </c>
    </row>
    <row r="408" spans="1:2" ht="15">
      <c r="A408" s="81" t="s">
        <v>2007</v>
      </c>
      <c r="B408" s="80" t="s">
        <v>8908</v>
      </c>
    </row>
    <row r="409" spans="1:2" ht="15">
      <c r="A409" s="81" t="s">
        <v>1588</v>
      </c>
      <c r="B409" s="80" t="s">
        <v>8908</v>
      </c>
    </row>
    <row r="410" spans="1:2" ht="15">
      <c r="A410" s="81" t="s">
        <v>2008</v>
      </c>
      <c r="B410" s="80" t="s">
        <v>8908</v>
      </c>
    </row>
    <row r="411" spans="1:2" ht="15">
      <c r="A411" s="81" t="s">
        <v>2009</v>
      </c>
      <c r="B411" s="80" t="s">
        <v>8908</v>
      </c>
    </row>
    <row r="412" spans="1:2" ht="15">
      <c r="A412" s="81" t="s">
        <v>2010</v>
      </c>
      <c r="B412" s="80" t="s">
        <v>8908</v>
      </c>
    </row>
    <row r="413" spans="1:2" ht="15">
      <c r="A413" s="81" t="s">
        <v>2011</v>
      </c>
      <c r="B413" s="80" t="s">
        <v>8908</v>
      </c>
    </row>
    <row r="414" spans="1:2" ht="15">
      <c r="A414" s="81" t="s">
        <v>2012</v>
      </c>
      <c r="B414" s="80" t="s">
        <v>8908</v>
      </c>
    </row>
    <row r="415" spans="1:2" ht="15">
      <c r="A415" s="81" t="s">
        <v>2013</v>
      </c>
      <c r="B415" s="80" t="s">
        <v>8908</v>
      </c>
    </row>
    <row r="416" spans="1:2" ht="15">
      <c r="A416" s="81" t="s">
        <v>2014</v>
      </c>
      <c r="B416" s="80" t="s">
        <v>8908</v>
      </c>
    </row>
    <row r="417" spans="1:2" ht="15">
      <c r="A417" s="81" t="s">
        <v>2015</v>
      </c>
      <c r="B417" s="80" t="s">
        <v>8908</v>
      </c>
    </row>
    <row r="418" spans="1:2" ht="15">
      <c r="A418" s="81" t="s">
        <v>2016</v>
      </c>
      <c r="B418" s="80" t="s">
        <v>8908</v>
      </c>
    </row>
    <row r="419" spans="1:2" ht="15">
      <c r="A419" s="81" t="s">
        <v>2017</v>
      </c>
      <c r="B419" s="80" t="s">
        <v>8908</v>
      </c>
    </row>
    <row r="420" spans="1:2" ht="15">
      <c r="A420" s="81" t="s">
        <v>2018</v>
      </c>
      <c r="B420" s="80" t="s">
        <v>8908</v>
      </c>
    </row>
    <row r="421" spans="1:2" ht="15">
      <c r="A421" s="81" t="s">
        <v>1586</v>
      </c>
      <c r="B421" s="80" t="s">
        <v>8908</v>
      </c>
    </row>
    <row r="422" spans="1:2" ht="15">
      <c r="A422" s="81" t="s">
        <v>2019</v>
      </c>
      <c r="B422" s="80" t="s">
        <v>8908</v>
      </c>
    </row>
    <row r="423" spans="1:2" ht="15">
      <c r="A423" s="81" t="s">
        <v>2020</v>
      </c>
      <c r="B423" s="80" t="s">
        <v>8908</v>
      </c>
    </row>
    <row r="424" spans="1:2" ht="15">
      <c r="A424" s="81" t="s">
        <v>2021</v>
      </c>
      <c r="B424" s="80" t="s">
        <v>8908</v>
      </c>
    </row>
    <row r="425" spans="1:2" ht="15">
      <c r="A425" s="81" t="s">
        <v>2022</v>
      </c>
      <c r="B425" s="80" t="s">
        <v>8908</v>
      </c>
    </row>
    <row r="426" spans="1:2" ht="15">
      <c r="A426" s="81" t="s">
        <v>2023</v>
      </c>
      <c r="B426" s="80" t="s">
        <v>8908</v>
      </c>
    </row>
    <row r="427" spans="1:2" ht="15">
      <c r="A427" s="81" t="s">
        <v>2024</v>
      </c>
      <c r="B427" s="80" t="s">
        <v>8908</v>
      </c>
    </row>
    <row r="428" spans="1:2" ht="15">
      <c r="A428" s="81" t="s">
        <v>2025</v>
      </c>
      <c r="B428" s="80" t="s">
        <v>8908</v>
      </c>
    </row>
    <row r="429" spans="1:2" ht="15">
      <c r="A429" s="81" t="s">
        <v>2026</v>
      </c>
      <c r="B429" s="80" t="s">
        <v>8908</v>
      </c>
    </row>
    <row r="430" spans="1:2" ht="15">
      <c r="A430" s="81" t="s">
        <v>2027</v>
      </c>
      <c r="B430" s="80" t="s">
        <v>8908</v>
      </c>
    </row>
    <row r="431" spans="1:2" ht="15">
      <c r="A431" s="81" t="s">
        <v>2028</v>
      </c>
      <c r="B431" s="80" t="s">
        <v>8908</v>
      </c>
    </row>
    <row r="432" spans="1:2" ht="15">
      <c r="A432" s="81" t="s">
        <v>2029</v>
      </c>
      <c r="B432" s="80" t="s">
        <v>8908</v>
      </c>
    </row>
    <row r="433" spans="1:2" ht="15">
      <c r="A433" s="81" t="s">
        <v>2030</v>
      </c>
      <c r="B433" s="80" t="s">
        <v>8908</v>
      </c>
    </row>
    <row r="434" spans="1:2" ht="15">
      <c r="A434" s="81" t="s">
        <v>2031</v>
      </c>
      <c r="B434" s="80" t="s">
        <v>8908</v>
      </c>
    </row>
    <row r="435" spans="1:2" ht="15">
      <c r="A435" s="81" t="s">
        <v>2032</v>
      </c>
      <c r="B435" s="80" t="s">
        <v>8908</v>
      </c>
    </row>
    <row r="436" spans="1:2" ht="15">
      <c r="A436" s="81" t="s">
        <v>2033</v>
      </c>
      <c r="B436" s="80" t="s">
        <v>8908</v>
      </c>
    </row>
    <row r="437" spans="1:2" ht="15">
      <c r="A437" s="81" t="s">
        <v>2034</v>
      </c>
      <c r="B437" s="80" t="s">
        <v>8908</v>
      </c>
    </row>
    <row r="438" spans="1:2" ht="15">
      <c r="A438" s="81" t="s">
        <v>2035</v>
      </c>
      <c r="B438" s="80" t="s">
        <v>8908</v>
      </c>
    </row>
    <row r="439" spans="1:2" ht="15">
      <c r="A439" s="81" t="s">
        <v>2036</v>
      </c>
      <c r="B439" s="80" t="s">
        <v>8908</v>
      </c>
    </row>
    <row r="440" spans="1:2" ht="15">
      <c r="A440" s="81" t="s">
        <v>2037</v>
      </c>
      <c r="B440" s="80" t="s">
        <v>8908</v>
      </c>
    </row>
    <row r="441" spans="1:2" ht="15">
      <c r="A441" s="81" t="s">
        <v>2038</v>
      </c>
      <c r="B441" s="80" t="s">
        <v>8908</v>
      </c>
    </row>
    <row r="442" spans="1:2" ht="15">
      <c r="A442" s="81" t="s">
        <v>2039</v>
      </c>
      <c r="B442" s="80" t="s">
        <v>8908</v>
      </c>
    </row>
    <row r="443" spans="1:2" ht="15">
      <c r="A443" s="81" t="s">
        <v>2040</v>
      </c>
      <c r="B443" s="80" t="s">
        <v>8908</v>
      </c>
    </row>
    <row r="444" spans="1:2" ht="15">
      <c r="A444" s="81" t="s">
        <v>2041</v>
      </c>
      <c r="B444" s="80" t="s">
        <v>8908</v>
      </c>
    </row>
    <row r="445" spans="1:2" ht="15">
      <c r="A445" s="81" t="s">
        <v>2042</v>
      </c>
      <c r="B445" s="80" t="s">
        <v>8908</v>
      </c>
    </row>
    <row r="446" spans="1:2" ht="15">
      <c r="A446" s="81" t="s">
        <v>2043</v>
      </c>
      <c r="B446" s="80" t="s">
        <v>8908</v>
      </c>
    </row>
    <row r="447" spans="1:2" ht="15">
      <c r="A447" s="81" t="s">
        <v>2044</v>
      </c>
      <c r="B447" s="80" t="s">
        <v>8908</v>
      </c>
    </row>
    <row r="448" spans="1:2" ht="15">
      <c r="A448" s="81" t="s">
        <v>2045</v>
      </c>
      <c r="B448" s="80" t="s">
        <v>8908</v>
      </c>
    </row>
    <row r="449" spans="1:2" ht="15">
      <c r="A449" s="81" t="s">
        <v>2046</v>
      </c>
      <c r="B449" s="80" t="s">
        <v>8908</v>
      </c>
    </row>
    <row r="450" spans="1:2" ht="15">
      <c r="A450" s="81" t="s">
        <v>2047</v>
      </c>
      <c r="B450" s="80" t="s">
        <v>8908</v>
      </c>
    </row>
    <row r="451" spans="1:2" ht="15">
      <c r="A451" s="81" t="s">
        <v>2048</v>
      </c>
      <c r="B451" s="80" t="s">
        <v>8908</v>
      </c>
    </row>
    <row r="452" spans="1:2" ht="15">
      <c r="A452" s="81" t="s">
        <v>1589</v>
      </c>
      <c r="B452" s="80" t="s">
        <v>8908</v>
      </c>
    </row>
    <row r="453" spans="1:2" ht="15">
      <c r="A453" s="81" t="s">
        <v>2049</v>
      </c>
      <c r="B453" s="80" t="s">
        <v>8908</v>
      </c>
    </row>
    <row r="454" spans="1:2" ht="15">
      <c r="A454" s="81" t="s">
        <v>2050</v>
      </c>
      <c r="B454" s="80" t="s">
        <v>8908</v>
      </c>
    </row>
    <row r="455" spans="1:2" ht="15">
      <c r="A455" s="81" t="s">
        <v>2051</v>
      </c>
      <c r="B455" s="80" t="s">
        <v>8908</v>
      </c>
    </row>
    <row r="456" spans="1:2" ht="15">
      <c r="A456" s="81" t="s">
        <v>2052</v>
      </c>
      <c r="B456" s="80" t="s">
        <v>8908</v>
      </c>
    </row>
    <row r="457" spans="1:2" ht="15">
      <c r="A457" s="81" t="s">
        <v>2053</v>
      </c>
      <c r="B457" s="80" t="s">
        <v>8908</v>
      </c>
    </row>
    <row r="458" spans="1:2" ht="15">
      <c r="A458" s="81" t="s">
        <v>2054</v>
      </c>
      <c r="B458" s="80" t="s">
        <v>8908</v>
      </c>
    </row>
    <row r="459" spans="1:2" ht="15">
      <c r="A459" s="81" t="s">
        <v>2055</v>
      </c>
      <c r="B459" s="80" t="s">
        <v>8908</v>
      </c>
    </row>
    <row r="460" spans="1:2" ht="15">
      <c r="A460" s="81" t="s">
        <v>2056</v>
      </c>
      <c r="B460" s="80" t="s">
        <v>8908</v>
      </c>
    </row>
    <row r="461" spans="1:2" ht="15">
      <c r="A461" s="81" t="s">
        <v>2057</v>
      </c>
      <c r="B461" s="80" t="s">
        <v>8908</v>
      </c>
    </row>
    <row r="462" spans="1:2" ht="15">
      <c r="A462" s="81" t="s">
        <v>2058</v>
      </c>
      <c r="B462" s="80" t="s">
        <v>8908</v>
      </c>
    </row>
    <row r="463" spans="1:2" ht="15">
      <c r="A463" s="81" t="s">
        <v>2059</v>
      </c>
      <c r="B463" s="80" t="s">
        <v>8908</v>
      </c>
    </row>
    <row r="464" spans="1:2" ht="15">
      <c r="A464" s="81" t="s">
        <v>2060</v>
      </c>
      <c r="B464" s="80" t="s">
        <v>8908</v>
      </c>
    </row>
    <row r="465" spans="1:2" ht="15">
      <c r="A465" s="81" t="s">
        <v>2061</v>
      </c>
      <c r="B465" s="80" t="s">
        <v>8908</v>
      </c>
    </row>
    <row r="466" spans="1:2" ht="15">
      <c r="A466" s="81" t="s">
        <v>2062</v>
      </c>
      <c r="B466" s="80" t="s">
        <v>8908</v>
      </c>
    </row>
    <row r="467" spans="1:2" ht="15">
      <c r="A467" s="81" t="s">
        <v>2063</v>
      </c>
      <c r="B467" s="80" t="s">
        <v>8908</v>
      </c>
    </row>
    <row r="468" spans="1:2" ht="15">
      <c r="A468" s="81" t="s">
        <v>2064</v>
      </c>
      <c r="B468" s="80" t="s">
        <v>8908</v>
      </c>
    </row>
    <row r="469" spans="1:2" ht="15">
      <c r="A469" s="81" t="s">
        <v>2065</v>
      </c>
      <c r="B469" s="80" t="s">
        <v>8908</v>
      </c>
    </row>
    <row r="470" spans="1:2" ht="15">
      <c r="A470" s="81" t="s">
        <v>2066</v>
      </c>
      <c r="B470" s="80" t="s">
        <v>8908</v>
      </c>
    </row>
    <row r="471" spans="1:2" ht="15">
      <c r="A471" s="81" t="s">
        <v>2067</v>
      </c>
      <c r="B471" s="80" t="s">
        <v>8908</v>
      </c>
    </row>
    <row r="472" spans="1:2" ht="15">
      <c r="A472" s="81" t="s">
        <v>2068</v>
      </c>
      <c r="B472" s="80" t="s">
        <v>8908</v>
      </c>
    </row>
    <row r="473" spans="1:2" ht="15">
      <c r="A473" s="81" t="s">
        <v>2069</v>
      </c>
      <c r="B473" s="80" t="s">
        <v>8908</v>
      </c>
    </row>
    <row r="474" spans="1:2" ht="15">
      <c r="A474" s="81" t="s">
        <v>2070</v>
      </c>
      <c r="B474" s="80" t="s">
        <v>8908</v>
      </c>
    </row>
    <row r="475" spans="1:2" ht="15">
      <c r="A475" s="81" t="s">
        <v>2071</v>
      </c>
      <c r="B475" s="80" t="s">
        <v>8908</v>
      </c>
    </row>
    <row r="476" spans="1:2" ht="15">
      <c r="A476" s="81" t="s">
        <v>2072</v>
      </c>
      <c r="B476" s="80" t="s">
        <v>8908</v>
      </c>
    </row>
    <row r="477" spans="1:2" ht="15">
      <c r="A477" s="81" t="s">
        <v>2073</v>
      </c>
      <c r="B477" s="80" t="s">
        <v>8908</v>
      </c>
    </row>
    <row r="478" spans="1:2" ht="15">
      <c r="A478" s="81" t="s">
        <v>2074</v>
      </c>
      <c r="B478" s="80" t="s">
        <v>8908</v>
      </c>
    </row>
    <row r="479" spans="1:2" ht="15">
      <c r="A479" s="81" t="s">
        <v>2075</v>
      </c>
      <c r="B479" s="80" t="s">
        <v>8908</v>
      </c>
    </row>
    <row r="480" spans="1:2" ht="15">
      <c r="A480" s="81" t="s">
        <v>2076</v>
      </c>
      <c r="B480" s="80" t="s">
        <v>8908</v>
      </c>
    </row>
    <row r="481" spans="1:2" ht="15">
      <c r="A481" s="81" t="s">
        <v>2077</v>
      </c>
      <c r="B481" s="80" t="s">
        <v>8908</v>
      </c>
    </row>
    <row r="482" spans="1:2" ht="15">
      <c r="A482" s="81" t="s">
        <v>2078</v>
      </c>
      <c r="B482" s="80" t="s">
        <v>8908</v>
      </c>
    </row>
    <row r="483" spans="1:2" ht="15">
      <c r="A483" s="81" t="s">
        <v>2079</v>
      </c>
      <c r="B483" s="80" t="s">
        <v>8908</v>
      </c>
    </row>
    <row r="484" spans="1:2" ht="15">
      <c r="A484" s="81" t="s">
        <v>2080</v>
      </c>
      <c r="B484" s="80" t="s">
        <v>8908</v>
      </c>
    </row>
    <row r="485" spans="1:2" ht="15">
      <c r="A485" s="81" t="s">
        <v>2081</v>
      </c>
      <c r="B485" s="80" t="s">
        <v>8908</v>
      </c>
    </row>
    <row r="486" spans="1:2" ht="15">
      <c r="A486" s="81" t="s">
        <v>2082</v>
      </c>
      <c r="B486" s="80" t="s">
        <v>8908</v>
      </c>
    </row>
    <row r="487" spans="1:2" ht="15">
      <c r="A487" s="81" t="s">
        <v>2083</v>
      </c>
      <c r="B487" s="80" t="s">
        <v>8908</v>
      </c>
    </row>
    <row r="488" spans="1:2" ht="15">
      <c r="A488" s="81" t="s">
        <v>2084</v>
      </c>
      <c r="B488" s="80" t="s">
        <v>8908</v>
      </c>
    </row>
    <row r="489" spans="1:2" ht="15">
      <c r="A489" s="81" t="s">
        <v>2085</v>
      </c>
      <c r="B489" s="80" t="s">
        <v>8908</v>
      </c>
    </row>
    <row r="490" spans="1:2" ht="15">
      <c r="A490" s="81" t="s">
        <v>2086</v>
      </c>
      <c r="B490" s="80" t="s">
        <v>8908</v>
      </c>
    </row>
    <row r="491" spans="1:2" ht="15">
      <c r="A491" s="81" t="s">
        <v>2087</v>
      </c>
      <c r="B491" s="80" t="s">
        <v>8908</v>
      </c>
    </row>
    <row r="492" spans="1:2" ht="15">
      <c r="A492" s="81" t="s">
        <v>2088</v>
      </c>
      <c r="B492" s="80" t="s">
        <v>8908</v>
      </c>
    </row>
    <row r="493" spans="1:2" ht="15">
      <c r="A493" s="81" t="s">
        <v>2089</v>
      </c>
      <c r="B493" s="80" t="s">
        <v>8908</v>
      </c>
    </row>
    <row r="494" spans="1:2" ht="15">
      <c r="A494" s="81" t="s">
        <v>2090</v>
      </c>
      <c r="B494" s="80" t="s">
        <v>8908</v>
      </c>
    </row>
    <row r="495" spans="1:2" ht="15">
      <c r="A495" s="81" t="s">
        <v>2091</v>
      </c>
      <c r="B495" s="80" t="s">
        <v>8908</v>
      </c>
    </row>
    <row r="496" spans="1:2" ht="15">
      <c r="A496" s="81" t="s">
        <v>2092</v>
      </c>
      <c r="B496" s="80" t="s">
        <v>8908</v>
      </c>
    </row>
    <row r="497" spans="1:2" ht="15">
      <c r="A497" s="81" t="s">
        <v>2093</v>
      </c>
      <c r="B497" s="80" t="s">
        <v>8908</v>
      </c>
    </row>
    <row r="498" spans="1:2" ht="15">
      <c r="A498" s="81" t="s">
        <v>2094</v>
      </c>
      <c r="B498" s="80" t="s">
        <v>8908</v>
      </c>
    </row>
    <row r="499" spans="1:2" ht="15">
      <c r="A499" s="81" t="s">
        <v>2095</v>
      </c>
      <c r="B499" s="80" t="s">
        <v>8908</v>
      </c>
    </row>
    <row r="500" spans="1:2" ht="15">
      <c r="A500" s="81" t="s">
        <v>2096</v>
      </c>
      <c r="B500" s="80" t="s">
        <v>8908</v>
      </c>
    </row>
    <row r="501" spans="1:2" ht="15">
      <c r="A501" s="81" t="s">
        <v>2097</v>
      </c>
      <c r="B501" s="80" t="s">
        <v>8908</v>
      </c>
    </row>
    <row r="502" spans="1:2" ht="15">
      <c r="A502" s="81" t="s">
        <v>2098</v>
      </c>
      <c r="B502" s="80" t="s">
        <v>8908</v>
      </c>
    </row>
    <row r="503" spans="1:2" ht="15">
      <c r="A503" s="81" t="s">
        <v>2099</v>
      </c>
      <c r="B503" s="80" t="s">
        <v>8908</v>
      </c>
    </row>
    <row r="504" spans="1:2" ht="15">
      <c r="A504" s="81" t="s">
        <v>1570</v>
      </c>
      <c r="B504" s="80" t="s">
        <v>8908</v>
      </c>
    </row>
    <row r="505" spans="1:2" ht="15">
      <c r="A505" s="81" t="s">
        <v>2100</v>
      </c>
      <c r="B505" s="80" t="s">
        <v>8908</v>
      </c>
    </row>
    <row r="506" spans="1:2" ht="15">
      <c r="A506" s="81" t="s">
        <v>2101</v>
      </c>
      <c r="B506" s="80" t="s">
        <v>8908</v>
      </c>
    </row>
    <row r="507" spans="1:2" ht="15">
      <c r="A507" s="81" t="s">
        <v>2102</v>
      </c>
      <c r="B507" s="80" t="s">
        <v>8908</v>
      </c>
    </row>
    <row r="508" spans="1:2" ht="15">
      <c r="A508" s="81" t="s">
        <v>2103</v>
      </c>
      <c r="B508" s="80" t="s">
        <v>8908</v>
      </c>
    </row>
    <row r="509" spans="1:2" ht="15">
      <c r="A509" s="81" t="s">
        <v>2104</v>
      </c>
      <c r="B509" s="80" t="s">
        <v>8908</v>
      </c>
    </row>
    <row r="510" spans="1:2" ht="15">
      <c r="A510" s="81" t="s">
        <v>2105</v>
      </c>
      <c r="B510" s="80" t="s">
        <v>8908</v>
      </c>
    </row>
    <row r="511" spans="1:2" ht="15">
      <c r="A511" s="81" t="s">
        <v>2106</v>
      </c>
      <c r="B511" s="80" t="s">
        <v>8908</v>
      </c>
    </row>
    <row r="512" spans="1:2" ht="15">
      <c r="A512" s="81" t="s">
        <v>2107</v>
      </c>
      <c r="B512" s="80" t="s">
        <v>8908</v>
      </c>
    </row>
    <row r="513" spans="1:2" ht="15">
      <c r="A513" s="81" t="s">
        <v>2108</v>
      </c>
      <c r="B513" s="80" t="s">
        <v>8908</v>
      </c>
    </row>
    <row r="514" spans="1:2" ht="15">
      <c r="A514" s="81" t="s">
        <v>2109</v>
      </c>
      <c r="B514" s="80" t="s">
        <v>8908</v>
      </c>
    </row>
    <row r="515" spans="1:2" ht="15">
      <c r="A515" s="81" t="s">
        <v>2110</v>
      </c>
      <c r="B515" s="80" t="s">
        <v>8908</v>
      </c>
    </row>
    <row r="516" spans="1:2" ht="15">
      <c r="A516" s="81" t="s">
        <v>2111</v>
      </c>
      <c r="B516" s="80" t="s">
        <v>8908</v>
      </c>
    </row>
    <row r="517" spans="1:2" ht="15">
      <c r="A517" s="81" t="s">
        <v>2112</v>
      </c>
      <c r="B517" s="80" t="s">
        <v>8908</v>
      </c>
    </row>
    <row r="518" spans="1:2" ht="15">
      <c r="A518" s="81" t="s">
        <v>2113</v>
      </c>
      <c r="B518" s="80" t="s">
        <v>8908</v>
      </c>
    </row>
    <row r="519" spans="1:2" ht="15">
      <c r="A519" s="81" t="s">
        <v>2114</v>
      </c>
      <c r="B519" s="80" t="s">
        <v>8908</v>
      </c>
    </row>
    <row r="520" spans="1:2" ht="15">
      <c r="A520" s="81" t="s">
        <v>2115</v>
      </c>
      <c r="B520" s="80" t="s">
        <v>8908</v>
      </c>
    </row>
    <row r="521" spans="1:2" ht="15">
      <c r="A521" s="81" t="s">
        <v>2116</v>
      </c>
      <c r="B521" s="80" t="s">
        <v>8908</v>
      </c>
    </row>
    <row r="522" spans="1:2" ht="15">
      <c r="A522" s="81" t="s">
        <v>2117</v>
      </c>
      <c r="B522" s="80" t="s">
        <v>8908</v>
      </c>
    </row>
    <row r="523" spans="1:2" ht="15">
      <c r="A523" s="81" t="s">
        <v>2118</v>
      </c>
      <c r="B523" s="80" t="s">
        <v>8908</v>
      </c>
    </row>
    <row r="524" spans="1:2" ht="15">
      <c r="A524" s="81" t="s">
        <v>2119</v>
      </c>
      <c r="B524" s="80" t="s">
        <v>8908</v>
      </c>
    </row>
    <row r="525" spans="1:2" ht="15">
      <c r="A525" s="81" t="s">
        <v>2120</v>
      </c>
      <c r="B525" s="80" t="s">
        <v>8908</v>
      </c>
    </row>
    <row r="526" spans="1:2" ht="15">
      <c r="A526" s="81" t="s">
        <v>1569</v>
      </c>
      <c r="B526" s="80" t="s">
        <v>8908</v>
      </c>
    </row>
    <row r="527" spans="1:2" ht="15">
      <c r="A527" s="81" t="s">
        <v>2121</v>
      </c>
      <c r="B527" s="80" t="s">
        <v>8908</v>
      </c>
    </row>
    <row r="528" spans="1:2" ht="15">
      <c r="A528" s="81" t="s">
        <v>2122</v>
      </c>
      <c r="B528" s="80" t="s">
        <v>8908</v>
      </c>
    </row>
    <row r="529" spans="1:2" ht="15">
      <c r="A529" s="81" t="s">
        <v>2123</v>
      </c>
      <c r="B529" s="80" t="s">
        <v>8908</v>
      </c>
    </row>
    <row r="530" spans="1:2" ht="15">
      <c r="A530" s="81" t="s">
        <v>2124</v>
      </c>
      <c r="B530" s="80" t="s">
        <v>8908</v>
      </c>
    </row>
    <row r="531" spans="1:2" ht="15">
      <c r="A531" s="81" t="s">
        <v>2125</v>
      </c>
      <c r="B531" s="80" t="s">
        <v>8909</v>
      </c>
    </row>
    <row r="532" spans="1:2" ht="15">
      <c r="A532" s="81" t="s">
        <v>2126</v>
      </c>
      <c r="B532" s="80" t="s">
        <v>8909</v>
      </c>
    </row>
    <row r="533" spans="1:2" ht="15">
      <c r="A533" s="81" t="s">
        <v>2127</v>
      </c>
      <c r="B533" s="80" t="s">
        <v>8909</v>
      </c>
    </row>
    <row r="534" spans="1:2" ht="15">
      <c r="A534" s="81" t="s">
        <v>2128</v>
      </c>
      <c r="B534" s="80" t="s">
        <v>8909</v>
      </c>
    </row>
    <row r="535" spans="1:2" ht="15">
      <c r="A535" s="81" t="s">
        <v>2129</v>
      </c>
      <c r="B535" s="80" t="s">
        <v>8909</v>
      </c>
    </row>
    <row r="536" spans="1:2" ht="15">
      <c r="A536" s="81" t="s">
        <v>2130</v>
      </c>
      <c r="B536" s="80" t="s">
        <v>8909</v>
      </c>
    </row>
    <row r="537" spans="1:2" ht="15">
      <c r="A537" s="81" t="s">
        <v>2131</v>
      </c>
      <c r="B537" s="80" t="s">
        <v>8909</v>
      </c>
    </row>
    <row r="538" spans="1:2" ht="15">
      <c r="A538" s="81" t="s">
        <v>2132</v>
      </c>
      <c r="B538" s="80" t="s">
        <v>8909</v>
      </c>
    </row>
    <row r="539" spans="1:2" ht="15">
      <c r="A539" s="81" t="s">
        <v>2133</v>
      </c>
      <c r="B539" s="80" t="s">
        <v>8909</v>
      </c>
    </row>
    <row r="540" spans="1:2" ht="15">
      <c r="A540" s="81" t="s">
        <v>2134</v>
      </c>
      <c r="B540" s="80" t="s">
        <v>8909</v>
      </c>
    </row>
    <row r="541" spans="1:2" ht="15">
      <c r="A541" s="81" t="s">
        <v>2135</v>
      </c>
      <c r="B541" s="80" t="s">
        <v>8909</v>
      </c>
    </row>
    <row r="542" spans="1:2" ht="15">
      <c r="A542" s="81" t="s">
        <v>2136</v>
      </c>
      <c r="B542" s="80" t="s">
        <v>8909</v>
      </c>
    </row>
    <row r="543" spans="1:2" ht="15">
      <c r="A543" s="81" t="s">
        <v>2137</v>
      </c>
      <c r="B543" s="80" t="s">
        <v>8909</v>
      </c>
    </row>
    <row r="544" spans="1:2" ht="15">
      <c r="A544" s="81" t="s">
        <v>2138</v>
      </c>
      <c r="B544" s="80" t="s">
        <v>8909</v>
      </c>
    </row>
    <row r="545" spans="1:2" ht="15">
      <c r="A545" s="81" t="s">
        <v>2139</v>
      </c>
      <c r="B545" s="80" t="s">
        <v>8909</v>
      </c>
    </row>
    <row r="546" spans="1:2" ht="15">
      <c r="A546" s="81" t="s">
        <v>2140</v>
      </c>
      <c r="B546" s="80" t="s">
        <v>8909</v>
      </c>
    </row>
    <row r="547" spans="1:2" ht="15">
      <c r="A547" s="81" t="s">
        <v>2141</v>
      </c>
      <c r="B547" s="80" t="s">
        <v>8909</v>
      </c>
    </row>
    <row r="548" spans="1:2" ht="15">
      <c r="A548" s="81" t="s">
        <v>2142</v>
      </c>
      <c r="B548" s="80" t="s">
        <v>8909</v>
      </c>
    </row>
    <row r="549" spans="1:2" ht="15">
      <c r="A549" s="81" t="s">
        <v>2143</v>
      </c>
      <c r="B549" s="80" t="s">
        <v>8909</v>
      </c>
    </row>
    <row r="550" spans="1:2" ht="15">
      <c r="A550" s="81" t="s">
        <v>2144</v>
      </c>
      <c r="B550" s="80" t="s">
        <v>8909</v>
      </c>
    </row>
    <row r="551" spans="1:2" ht="15">
      <c r="A551" s="81" t="s">
        <v>2145</v>
      </c>
      <c r="B551" s="80" t="s">
        <v>8909</v>
      </c>
    </row>
    <row r="552" spans="1:2" ht="15">
      <c r="A552" s="81" t="s">
        <v>2146</v>
      </c>
      <c r="B552" s="80" t="s">
        <v>8909</v>
      </c>
    </row>
    <row r="553" spans="1:2" ht="15">
      <c r="A553" s="81" t="s">
        <v>2147</v>
      </c>
      <c r="B553" s="80" t="s">
        <v>8909</v>
      </c>
    </row>
    <row r="554" spans="1:2" ht="15">
      <c r="A554" s="81" t="s">
        <v>2148</v>
      </c>
      <c r="B554" s="80" t="s">
        <v>8909</v>
      </c>
    </row>
    <row r="555" spans="1:2" ht="15">
      <c r="A555" s="81" t="s">
        <v>2149</v>
      </c>
      <c r="B555" s="80" t="s">
        <v>8909</v>
      </c>
    </row>
    <row r="556" spans="1:2" ht="15">
      <c r="A556" s="81" t="s">
        <v>2150</v>
      </c>
      <c r="B556" s="80" t="s">
        <v>8909</v>
      </c>
    </row>
    <row r="557" spans="1:2" ht="15">
      <c r="A557" s="81" t="s">
        <v>2151</v>
      </c>
      <c r="B557" s="80" t="s">
        <v>8909</v>
      </c>
    </row>
    <row r="558" spans="1:2" ht="15">
      <c r="A558" s="81" t="s">
        <v>2152</v>
      </c>
      <c r="B558" s="80" t="s">
        <v>8909</v>
      </c>
    </row>
    <row r="559" spans="1:2" ht="15">
      <c r="A559" s="81" t="s">
        <v>2153</v>
      </c>
      <c r="B559" s="80" t="s">
        <v>8909</v>
      </c>
    </row>
    <row r="560" spans="1:2" ht="15">
      <c r="A560" s="81" t="s">
        <v>2154</v>
      </c>
      <c r="B560" s="80" t="s">
        <v>8909</v>
      </c>
    </row>
    <row r="561" spans="1:2" ht="15">
      <c r="A561" s="81" t="s">
        <v>2155</v>
      </c>
      <c r="B561" s="80" t="s">
        <v>8909</v>
      </c>
    </row>
    <row r="562" spans="1:2" ht="15">
      <c r="A562" s="81" t="s">
        <v>2156</v>
      </c>
      <c r="B562" s="80" t="s">
        <v>8909</v>
      </c>
    </row>
    <row r="563" spans="1:2" ht="15">
      <c r="A563" s="81" t="s">
        <v>2157</v>
      </c>
      <c r="B563" s="80" t="s">
        <v>8909</v>
      </c>
    </row>
    <row r="564" spans="1:2" ht="15">
      <c r="A564" s="81" t="s">
        <v>2158</v>
      </c>
      <c r="B564" s="80" t="s">
        <v>8909</v>
      </c>
    </row>
    <row r="565" spans="1:2" ht="15">
      <c r="A565" s="81" t="s">
        <v>2159</v>
      </c>
      <c r="B565" s="80" t="s">
        <v>8909</v>
      </c>
    </row>
    <row r="566" spans="1:2" ht="15">
      <c r="A566" s="81" t="s">
        <v>2160</v>
      </c>
      <c r="B566" s="80" t="s">
        <v>8909</v>
      </c>
    </row>
    <row r="567" spans="1:2" ht="15">
      <c r="A567" s="81" t="s">
        <v>2161</v>
      </c>
      <c r="B567" s="80" t="s">
        <v>8909</v>
      </c>
    </row>
    <row r="568" spans="1:2" ht="15">
      <c r="A568" s="81" t="s">
        <v>2162</v>
      </c>
      <c r="B568" s="80" t="s">
        <v>8909</v>
      </c>
    </row>
    <row r="569" spans="1:2" ht="15">
      <c r="A569" s="81" t="s">
        <v>2163</v>
      </c>
      <c r="B569" s="80" t="s">
        <v>8909</v>
      </c>
    </row>
    <row r="570" spans="1:2" ht="15">
      <c r="A570" s="81" t="s">
        <v>2164</v>
      </c>
      <c r="B570" s="80" t="s">
        <v>8909</v>
      </c>
    </row>
    <row r="571" spans="1:2" ht="15">
      <c r="A571" s="81" t="s">
        <v>2165</v>
      </c>
      <c r="B571" s="80" t="s">
        <v>8909</v>
      </c>
    </row>
    <row r="572" spans="1:2" ht="15">
      <c r="A572" s="81" t="s">
        <v>2166</v>
      </c>
      <c r="B572" s="80" t="s">
        <v>8909</v>
      </c>
    </row>
    <row r="573" spans="1:2" ht="15">
      <c r="A573" s="81" t="s">
        <v>2167</v>
      </c>
      <c r="B573" s="80" t="s">
        <v>8909</v>
      </c>
    </row>
    <row r="574" spans="1:2" ht="15">
      <c r="A574" s="81" t="s">
        <v>2168</v>
      </c>
      <c r="B574" s="80" t="s">
        <v>8909</v>
      </c>
    </row>
    <row r="575" spans="1:2" ht="15">
      <c r="A575" s="81" t="s">
        <v>2169</v>
      </c>
      <c r="B575" s="80" t="s">
        <v>8909</v>
      </c>
    </row>
    <row r="576" spans="1:2" ht="15">
      <c r="A576" s="81" t="s">
        <v>2170</v>
      </c>
      <c r="B576" s="80" t="s">
        <v>8909</v>
      </c>
    </row>
    <row r="577" spans="1:2" ht="15">
      <c r="A577" s="81" t="s">
        <v>2171</v>
      </c>
      <c r="B577" s="80" t="s">
        <v>8909</v>
      </c>
    </row>
    <row r="578" spans="1:2" ht="15">
      <c r="A578" s="81" t="s">
        <v>2172</v>
      </c>
      <c r="B578" s="80" t="s">
        <v>8909</v>
      </c>
    </row>
    <row r="579" spans="1:2" ht="15">
      <c r="A579" s="81" t="s">
        <v>2173</v>
      </c>
      <c r="B579" s="80" t="s">
        <v>8909</v>
      </c>
    </row>
    <row r="580" spans="1:2" ht="15">
      <c r="A580" s="81" t="s">
        <v>2174</v>
      </c>
      <c r="B580" s="80" t="s">
        <v>8909</v>
      </c>
    </row>
    <row r="581" spans="1:2" ht="15">
      <c r="A581" s="81" t="s">
        <v>2175</v>
      </c>
      <c r="B581" s="80" t="s">
        <v>8909</v>
      </c>
    </row>
    <row r="582" spans="1:2" ht="15">
      <c r="A582" s="81" t="s">
        <v>2176</v>
      </c>
      <c r="B582" s="80" t="s">
        <v>8909</v>
      </c>
    </row>
    <row r="583" spans="1:2" ht="15">
      <c r="A583" s="81" t="s">
        <v>2177</v>
      </c>
      <c r="B583" s="80" t="s">
        <v>8909</v>
      </c>
    </row>
    <row r="584" spans="1:2" ht="15">
      <c r="A584" s="81" t="s">
        <v>2178</v>
      </c>
      <c r="B584" s="80" t="s">
        <v>8909</v>
      </c>
    </row>
    <row r="585" spans="1:2" ht="15">
      <c r="A585" s="81" t="s">
        <v>2179</v>
      </c>
      <c r="B585" s="80" t="s">
        <v>8909</v>
      </c>
    </row>
    <row r="586" spans="1:2" ht="15">
      <c r="A586" s="81" t="s">
        <v>2180</v>
      </c>
      <c r="B586" s="80" t="s">
        <v>8909</v>
      </c>
    </row>
    <row r="587" spans="1:2" ht="15">
      <c r="A587" s="81" t="s">
        <v>2181</v>
      </c>
      <c r="B587" s="80" t="s">
        <v>8909</v>
      </c>
    </row>
    <row r="588" spans="1:2" ht="15">
      <c r="A588" s="81" t="s">
        <v>2182</v>
      </c>
      <c r="B588" s="80" t="s">
        <v>8909</v>
      </c>
    </row>
    <row r="589" spans="1:2" ht="15">
      <c r="A589" s="81" t="s">
        <v>2183</v>
      </c>
      <c r="B589" s="80" t="s">
        <v>8909</v>
      </c>
    </row>
    <row r="590" spans="1:2" ht="15">
      <c r="A590" s="81" t="s">
        <v>2184</v>
      </c>
      <c r="B590" s="80" t="s">
        <v>8909</v>
      </c>
    </row>
    <row r="591" spans="1:2" ht="15">
      <c r="A591" s="81" t="s">
        <v>2185</v>
      </c>
      <c r="B591" s="80" t="s">
        <v>8909</v>
      </c>
    </row>
    <row r="592" spans="1:2" ht="15">
      <c r="A592" s="81" t="s">
        <v>2186</v>
      </c>
      <c r="B592" s="80" t="s">
        <v>8909</v>
      </c>
    </row>
    <row r="593" spans="1:2" ht="15">
      <c r="A593" s="81" t="s">
        <v>2187</v>
      </c>
      <c r="B593" s="80" t="s">
        <v>8909</v>
      </c>
    </row>
    <row r="594" spans="1:2" ht="15">
      <c r="A594" s="81" t="s">
        <v>2188</v>
      </c>
      <c r="B594" s="80" t="s">
        <v>8909</v>
      </c>
    </row>
    <row r="595" spans="1:2" ht="15">
      <c r="A595" s="81" t="s">
        <v>2189</v>
      </c>
      <c r="B595" s="80" t="s">
        <v>8909</v>
      </c>
    </row>
    <row r="596" spans="1:2" ht="15">
      <c r="A596" s="81" t="s">
        <v>2190</v>
      </c>
      <c r="B596" s="80" t="s">
        <v>8909</v>
      </c>
    </row>
    <row r="597" spans="1:2" ht="15">
      <c r="A597" s="81" t="s">
        <v>2191</v>
      </c>
      <c r="B597" s="80" t="s">
        <v>8909</v>
      </c>
    </row>
    <row r="598" spans="1:2" ht="15">
      <c r="A598" s="81" t="s">
        <v>2192</v>
      </c>
      <c r="B598" s="80" t="s">
        <v>8909</v>
      </c>
    </row>
    <row r="599" spans="1:2" ht="15">
      <c r="A599" s="81" t="s">
        <v>2193</v>
      </c>
      <c r="B599" s="80" t="s">
        <v>8909</v>
      </c>
    </row>
    <row r="600" spans="1:2" ht="15">
      <c r="A600" s="81" t="s">
        <v>2194</v>
      </c>
      <c r="B600" s="80" t="s">
        <v>8909</v>
      </c>
    </row>
    <row r="601" spans="1:2" ht="15">
      <c r="A601" s="81" t="s">
        <v>2195</v>
      </c>
      <c r="B601" s="80" t="s">
        <v>8909</v>
      </c>
    </row>
    <row r="602" spans="1:2" ht="15">
      <c r="A602" s="81" t="s">
        <v>2196</v>
      </c>
      <c r="B602" s="80" t="s">
        <v>8909</v>
      </c>
    </row>
    <row r="603" spans="1:2" ht="15">
      <c r="A603" s="81" t="s">
        <v>2197</v>
      </c>
      <c r="B603" s="80" t="s">
        <v>8909</v>
      </c>
    </row>
    <row r="604" spans="1:2" ht="15">
      <c r="A604" s="81" t="s">
        <v>2198</v>
      </c>
      <c r="B604" s="80" t="s">
        <v>8909</v>
      </c>
    </row>
    <row r="605" spans="1:2" ht="15">
      <c r="A605" s="81" t="s">
        <v>2199</v>
      </c>
      <c r="B605" s="80" t="s">
        <v>8909</v>
      </c>
    </row>
    <row r="606" spans="1:2" ht="15">
      <c r="A606" s="81" t="s">
        <v>2200</v>
      </c>
      <c r="B606" s="80" t="s">
        <v>8909</v>
      </c>
    </row>
    <row r="607" spans="1:2" ht="15">
      <c r="A607" s="81" t="s">
        <v>2201</v>
      </c>
      <c r="B607" s="80" t="s">
        <v>8909</v>
      </c>
    </row>
    <row r="608" spans="1:2" ht="15">
      <c r="A608" s="81" t="s">
        <v>2202</v>
      </c>
      <c r="B608" s="80" t="s">
        <v>8909</v>
      </c>
    </row>
    <row r="609" spans="1:2" ht="15">
      <c r="A609" s="81" t="s">
        <v>2203</v>
      </c>
      <c r="B609" s="80" t="s">
        <v>8909</v>
      </c>
    </row>
    <row r="610" spans="1:2" ht="15">
      <c r="A610" s="81" t="s">
        <v>2204</v>
      </c>
      <c r="B610" s="80" t="s">
        <v>8909</v>
      </c>
    </row>
    <row r="611" spans="1:2" ht="15">
      <c r="A611" s="81" t="s">
        <v>2205</v>
      </c>
      <c r="B611" s="80" t="s">
        <v>8909</v>
      </c>
    </row>
    <row r="612" spans="1:2" ht="15">
      <c r="A612" s="81" t="s">
        <v>2206</v>
      </c>
      <c r="B612" s="80" t="s">
        <v>8909</v>
      </c>
    </row>
    <row r="613" spans="1:2" ht="15">
      <c r="A613" s="81" t="s">
        <v>2207</v>
      </c>
      <c r="B613" s="80" t="s">
        <v>8909</v>
      </c>
    </row>
    <row r="614" spans="1:2" ht="15">
      <c r="A614" s="81" t="s">
        <v>2208</v>
      </c>
      <c r="B614" s="80" t="s">
        <v>8909</v>
      </c>
    </row>
    <row r="615" spans="1:2" ht="15">
      <c r="A615" s="81" t="s">
        <v>2209</v>
      </c>
      <c r="B615" s="80" t="s">
        <v>8909</v>
      </c>
    </row>
    <row r="616" spans="1:2" ht="15">
      <c r="A616" s="81" t="s">
        <v>2210</v>
      </c>
      <c r="B616" s="80" t="s">
        <v>8909</v>
      </c>
    </row>
    <row r="617" spans="1:2" ht="15">
      <c r="A617" s="81" t="s">
        <v>2211</v>
      </c>
      <c r="B617" s="80" t="s">
        <v>8909</v>
      </c>
    </row>
    <row r="618" spans="1:2" ht="15">
      <c r="A618" s="81" t="s">
        <v>2212</v>
      </c>
      <c r="B618" s="80" t="s">
        <v>8909</v>
      </c>
    </row>
    <row r="619" spans="1:2" ht="15">
      <c r="A619" s="81" t="s">
        <v>2213</v>
      </c>
      <c r="B619" s="80" t="s">
        <v>8909</v>
      </c>
    </row>
    <row r="620" spans="1:2" ht="15">
      <c r="A620" s="81" t="s">
        <v>2214</v>
      </c>
      <c r="B620" s="80" t="s">
        <v>8909</v>
      </c>
    </row>
    <row r="621" spans="1:2" ht="15">
      <c r="A621" s="81" t="s">
        <v>2215</v>
      </c>
      <c r="B621" s="80" t="s">
        <v>8909</v>
      </c>
    </row>
    <row r="622" spans="1:2" ht="15">
      <c r="A622" s="81" t="s">
        <v>2216</v>
      </c>
      <c r="B622" s="80" t="s">
        <v>8909</v>
      </c>
    </row>
    <row r="623" spans="1:2" ht="15">
      <c r="A623" s="81" t="s">
        <v>2217</v>
      </c>
      <c r="B623" s="80" t="s">
        <v>8909</v>
      </c>
    </row>
    <row r="624" spans="1:2" ht="15">
      <c r="A624" s="81" t="s">
        <v>2218</v>
      </c>
      <c r="B624" s="80" t="s">
        <v>8909</v>
      </c>
    </row>
    <row r="625" spans="1:2" ht="15">
      <c r="A625" s="81" t="s">
        <v>2219</v>
      </c>
      <c r="B625" s="80" t="s">
        <v>8909</v>
      </c>
    </row>
    <row r="626" spans="1:2" ht="15">
      <c r="A626" s="81" t="s">
        <v>2220</v>
      </c>
      <c r="B626" s="80" t="s">
        <v>8909</v>
      </c>
    </row>
    <row r="627" spans="1:2" ht="15">
      <c r="A627" s="81" t="s">
        <v>2221</v>
      </c>
      <c r="B627" s="80" t="s">
        <v>8909</v>
      </c>
    </row>
    <row r="628" spans="1:2" ht="15">
      <c r="A628" s="81" t="s">
        <v>2222</v>
      </c>
      <c r="B628" s="80" t="s">
        <v>8909</v>
      </c>
    </row>
    <row r="629" spans="1:2" ht="15">
      <c r="A629" s="81" t="s">
        <v>2223</v>
      </c>
      <c r="B629" s="80" t="s">
        <v>8909</v>
      </c>
    </row>
    <row r="630" spans="1:2" ht="15">
      <c r="A630" s="81" t="s">
        <v>2224</v>
      </c>
      <c r="B630" s="80" t="s">
        <v>8909</v>
      </c>
    </row>
    <row r="631" spans="1:2" ht="15">
      <c r="A631" s="81" t="s">
        <v>2225</v>
      </c>
      <c r="B631" s="80" t="s">
        <v>8909</v>
      </c>
    </row>
    <row r="632" spans="1:2" ht="15">
      <c r="A632" s="81" t="s">
        <v>2226</v>
      </c>
      <c r="B632" s="80" t="s">
        <v>8909</v>
      </c>
    </row>
    <row r="633" spans="1:2" ht="15">
      <c r="A633" s="81" t="s">
        <v>2227</v>
      </c>
      <c r="B633" s="80" t="s">
        <v>8909</v>
      </c>
    </row>
    <row r="634" spans="1:2" ht="15">
      <c r="A634" s="81" t="s">
        <v>2228</v>
      </c>
      <c r="B634" s="80" t="s">
        <v>8909</v>
      </c>
    </row>
    <row r="635" spans="1:2" ht="15">
      <c r="A635" s="81" t="s">
        <v>2229</v>
      </c>
      <c r="B635" s="80" t="s">
        <v>8909</v>
      </c>
    </row>
    <row r="636" spans="1:2" ht="15">
      <c r="A636" s="81" t="s">
        <v>2230</v>
      </c>
      <c r="B636" s="80" t="s">
        <v>8909</v>
      </c>
    </row>
    <row r="637" spans="1:2" ht="15">
      <c r="A637" s="81" t="s">
        <v>2231</v>
      </c>
      <c r="B637" s="80" t="s">
        <v>8909</v>
      </c>
    </row>
    <row r="638" spans="1:2" ht="15">
      <c r="A638" s="81" t="s">
        <v>2232</v>
      </c>
      <c r="B638" s="80" t="s">
        <v>8909</v>
      </c>
    </row>
    <row r="639" spans="1:2" ht="15">
      <c r="A639" s="81" t="s">
        <v>2233</v>
      </c>
      <c r="B639" s="80" t="s">
        <v>8909</v>
      </c>
    </row>
    <row r="640" spans="1:2" ht="15">
      <c r="A640" s="81" t="s">
        <v>2234</v>
      </c>
      <c r="B640" s="80" t="s">
        <v>8909</v>
      </c>
    </row>
    <row r="641" spans="1:2" ht="15">
      <c r="A641" s="81" t="s">
        <v>2235</v>
      </c>
      <c r="B641" s="80" t="s">
        <v>8909</v>
      </c>
    </row>
    <row r="642" spans="1:2" ht="15">
      <c r="A642" s="81" t="s">
        <v>2236</v>
      </c>
      <c r="B642" s="80" t="s">
        <v>8909</v>
      </c>
    </row>
    <row r="643" spans="1:2" ht="15">
      <c r="A643" s="81" t="s">
        <v>2237</v>
      </c>
      <c r="B643" s="80" t="s">
        <v>8909</v>
      </c>
    </row>
    <row r="644" spans="1:2" ht="15">
      <c r="A644" s="81" t="s">
        <v>2238</v>
      </c>
      <c r="B644" s="80" t="s">
        <v>8909</v>
      </c>
    </row>
    <row r="645" spans="1:2" ht="15">
      <c r="A645" s="81" t="s">
        <v>2239</v>
      </c>
      <c r="B645" s="80" t="s">
        <v>8909</v>
      </c>
    </row>
    <row r="646" spans="1:2" ht="15">
      <c r="A646" s="81" t="s">
        <v>2240</v>
      </c>
      <c r="B646" s="80" t="s">
        <v>8909</v>
      </c>
    </row>
    <row r="647" spans="1:2" ht="15">
      <c r="A647" s="81" t="s">
        <v>2241</v>
      </c>
      <c r="B647" s="80" t="s">
        <v>8909</v>
      </c>
    </row>
    <row r="648" spans="1:2" ht="15">
      <c r="A648" s="81" t="s">
        <v>2242</v>
      </c>
      <c r="B648" s="80" t="s">
        <v>8909</v>
      </c>
    </row>
    <row r="649" spans="1:2" ht="15">
      <c r="A649" s="81" t="s">
        <v>2243</v>
      </c>
      <c r="B649" s="80" t="s">
        <v>8909</v>
      </c>
    </row>
    <row r="650" spans="1:2" ht="15">
      <c r="A650" s="81" t="s">
        <v>2244</v>
      </c>
      <c r="B650" s="80" t="s">
        <v>8909</v>
      </c>
    </row>
    <row r="651" spans="1:2" ht="15">
      <c r="A651" s="81" t="s">
        <v>2245</v>
      </c>
      <c r="B651" s="80" t="s">
        <v>8909</v>
      </c>
    </row>
    <row r="652" spans="1:2" ht="15">
      <c r="A652" s="81" t="s">
        <v>2246</v>
      </c>
      <c r="B652" s="80" t="s">
        <v>8909</v>
      </c>
    </row>
    <row r="653" spans="1:2" ht="15">
      <c r="A653" s="81" t="s">
        <v>2247</v>
      </c>
      <c r="B653" s="80" t="s">
        <v>8909</v>
      </c>
    </row>
    <row r="654" spans="1:2" ht="15">
      <c r="A654" s="81" t="s">
        <v>2248</v>
      </c>
      <c r="B654" s="80" t="s">
        <v>8909</v>
      </c>
    </row>
    <row r="655" spans="1:2" ht="15">
      <c r="A655" s="81" t="s">
        <v>2249</v>
      </c>
      <c r="B655" s="80" t="s">
        <v>8909</v>
      </c>
    </row>
    <row r="656" spans="1:2" ht="15">
      <c r="A656" s="81" t="s">
        <v>2250</v>
      </c>
      <c r="B656" s="80" t="s">
        <v>8909</v>
      </c>
    </row>
    <row r="657" spans="1:2" ht="15">
      <c r="A657" s="81" t="s">
        <v>2251</v>
      </c>
      <c r="B657" s="80" t="s">
        <v>8909</v>
      </c>
    </row>
    <row r="658" spans="1:2" ht="15">
      <c r="A658" s="81" t="s">
        <v>2252</v>
      </c>
      <c r="B658" s="80" t="s">
        <v>8909</v>
      </c>
    </row>
    <row r="659" spans="1:2" ht="15">
      <c r="A659" s="81" t="s">
        <v>2253</v>
      </c>
      <c r="B659" s="80" t="s">
        <v>8909</v>
      </c>
    </row>
    <row r="660" spans="1:2" ht="15">
      <c r="A660" s="81" t="s">
        <v>2254</v>
      </c>
      <c r="B660" s="80" t="s">
        <v>8909</v>
      </c>
    </row>
    <row r="661" spans="1:2" ht="15">
      <c r="A661" s="81" t="s">
        <v>2255</v>
      </c>
      <c r="B661" s="80" t="s">
        <v>8909</v>
      </c>
    </row>
    <row r="662" spans="1:2" ht="15">
      <c r="A662" s="81" t="s">
        <v>2256</v>
      </c>
      <c r="B662" s="80" t="s">
        <v>8909</v>
      </c>
    </row>
    <row r="663" spans="1:2" ht="15">
      <c r="A663" s="81" t="s">
        <v>2257</v>
      </c>
      <c r="B663" s="80" t="s">
        <v>8909</v>
      </c>
    </row>
    <row r="664" spans="1:2" ht="15">
      <c r="A664" s="81" t="s">
        <v>2258</v>
      </c>
      <c r="B664" s="80" t="s">
        <v>8909</v>
      </c>
    </row>
    <row r="665" spans="1:2" ht="15">
      <c r="A665" s="81" t="s">
        <v>2259</v>
      </c>
      <c r="B665" s="80" t="s">
        <v>8909</v>
      </c>
    </row>
    <row r="666" spans="1:2" ht="15">
      <c r="A666" s="81" t="s">
        <v>2260</v>
      </c>
      <c r="B666" s="80" t="s">
        <v>8909</v>
      </c>
    </row>
    <row r="667" spans="1:2" ht="15">
      <c r="A667" s="81" t="s">
        <v>2261</v>
      </c>
      <c r="B667" s="80" t="s">
        <v>8909</v>
      </c>
    </row>
    <row r="668" spans="1:2" ht="15">
      <c r="A668" s="81" t="s">
        <v>2262</v>
      </c>
      <c r="B668" s="80" t="s">
        <v>8909</v>
      </c>
    </row>
    <row r="669" spans="1:2" ht="15">
      <c r="A669" s="81" t="s">
        <v>2263</v>
      </c>
      <c r="B669" s="80" t="s">
        <v>8909</v>
      </c>
    </row>
    <row r="670" spans="1:2" ht="15">
      <c r="A670" s="81" t="s">
        <v>2264</v>
      </c>
      <c r="B670" s="80" t="s">
        <v>8909</v>
      </c>
    </row>
    <row r="671" spans="1:2" ht="15">
      <c r="A671" s="81" t="s">
        <v>2265</v>
      </c>
      <c r="B671" s="80" t="s">
        <v>8909</v>
      </c>
    </row>
    <row r="672" spans="1:2" ht="15">
      <c r="A672" s="81" t="s">
        <v>2266</v>
      </c>
      <c r="B672" s="80" t="s">
        <v>8909</v>
      </c>
    </row>
    <row r="673" spans="1:2" ht="15">
      <c r="A673" s="81" t="s">
        <v>2267</v>
      </c>
      <c r="B673" s="80" t="s">
        <v>8909</v>
      </c>
    </row>
    <row r="674" spans="1:2" ht="15">
      <c r="A674" s="81" t="s">
        <v>2268</v>
      </c>
      <c r="B674" s="80" t="s">
        <v>8909</v>
      </c>
    </row>
    <row r="675" spans="1:2" ht="15">
      <c r="A675" s="81" t="s">
        <v>2269</v>
      </c>
      <c r="B675" s="80" t="s">
        <v>8909</v>
      </c>
    </row>
    <row r="676" spans="1:2" ht="15">
      <c r="A676" s="81" t="s">
        <v>2270</v>
      </c>
      <c r="B676" s="80" t="s">
        <v>8909</v>
      </c>
    </row>
    <row r="677" spans="1:2" ht="15">
      <c r="A677" s="81" t="s">
        <v>2271</v>
      </c>
      <c r="B677" s="80" t="s">
        <v>8909</v>
      </c>
    </row>
    <row r="678" spans="1:2" ht="15">
      <c r="A678" s="81" t="s">
        <v>2272</v>
      </c>
      <c r="B678" s="80" t="s">
        <v>8909</v>
      </c>
    </row>
    <row r="679" spans="1:2" ht="15">
      <c r="A679" s="81" t="s">
        <v>2273</v>
      </c>
      <c r="B679" s="80" t="s">
        <v>8909</v>
      </c>
    </row>
    <row r="680" spans="1:2" ht="15">
      <c r="A680" s="81" t="s">
        <v>2274</v>
      </c>
      <c r="B680" s="80" t="s">
        <v>8909</v>
      </c>
    </row>
    <row r="681" spans="1:2" ht="15">
      <c r="A681" s="81" t="s">
        <v>2275</v>
      </c>
      <c r="B681" s="80" t="s">
        <v>8909</v>
      </c>
    </row>
    <row r="682" spans="1:2" ht="15">
      <c r="A682" s="81" t="s">
        <v>2276</v>
      </c>
      <c r="B682" s="80" t="s">
        <v>8909</v>
      </c>
    </row>
    <row r="683" spans="1:2" ht="15">
      <c r="A683" s="81" t="s">
        <v>2277</v>
      </c>
      <c r="B683" s="80" t="s">
        <v>8909</v>
      </c>
    </row>
    <row r="684" spans="1:2" ht="15">
      <c r="A684" s="81" t="s">
        <v>2278</v>
      </c>
      <c r="B684" s="80" t="s">
        <v>8909</v>
      </c>
    </row>
    <row r="685" spans="1:2" ht="15">
      <c r="A685" s="81" t="s">
        <v>2279</v>
      </c>
      <c r="B685" s="80" t="s">
        <v>8909</v>
      </c>
    </row>
    <row r="686" spans="1:2" ht="15">
      <c r="A686" s="81" t="s">
        <v>2280</v>
      </c>
      <c r="B686" s="80" t="s">
        <v>8909</v>
      </c>
    </row>
    <row r="687" spans="1:2" ht="15">
      <c r="A687" s="81" t="s">
        <v>2281</v>
      </c>
      <c r="B687" s="80" t="s">
        <v>8909</v>
      </c>
    </row>
    <row r="688" spans="1:2" ht="15">
      <c r="A688" s="81" t="s">
        <v>2282</v>
      </c>
      <c r="B688" s="80" t="s">
        <v>8909</v>
      </c>
    </row>
    <row r="689" spans="1:2" ht="15">
      <c r="A689" s="81" t="s">
        <v>2283</v>
      </c>
      <c r="B689" s="80" t="s">
        <v>8909</v>
      </c>
    </row>
    <row r="690" spans="1:2" ht="15">
      <c r="A690" s="81" t="s">
        <v>2284</v>
      </c>
      <c r="B690" s="80" t="s">
        <v>8909</v>
      </c>
    </row>
    <row r="691" spans="1:2" ht="15">
      <c r="A691" s="81" t="s">
        <v>2285</v>
      </c>
      <c r="B691" s="80" t="s">
        <v>8909</v>
      </c>
    </row>
    <row r="692" spans="1:2" ht="15">
      <c r="A692" s="81" t="s">
        <v>2286</v>
      </c>
      <c r="B692" s="80" t="s">
        <v>8909</v>
      </c>
    </row>
    <row r="693" spans="1:2" ht="15">
      <c r="A693" s="81" t="s">
        <v>2287</v>
      </c>
      <c r="B693" s="80" t="s">
        <v>8909</v>
      </c>
    </row>
    <row r="694" spans="1:2" ht="15">
      <c r="A694" s="81" t="s">
        <v>2288</v>
      </c>
      <c r="B694" s="80" t="s">
        <v>8909</v>
      </c>
    </row>
    <row r="695" spans="1:2" ht="15">
      <c r="A695" s="81" t="s">
        <v>2289</v>
      </c>
      <c r="B695" s="80" t="s">
        <v>8909</v>
      </c>
    </row>
    <row r="696" spans="1:2" ht="15">
      <c r="A696" s="81" t="s">
        <v>2290</v>
      </c>
      <c r="B696" s="80" t="s">
        <v>8909</v>
      </c>
    </row>
    <row r="697" spans="1:2" ht="15">
      <c r="A697" s="81" t="s">
        <v>2291</v>
      </c>
      <c r="B697" s="80" t="s">
        <v>8909</v>
      </c>
    </row>
    <row r="698" spans="1:2" ht="15">
      <c r="A698" s="81" t="s">
        <v>2292</v>
      </c>
      <c r="B698" s="80" t="s">
        <v>8909</v>
      </c>
    </row>
    <row r="699" spans="1:2" ht="15">
      <c r="A699" s="81" t="s">
        <v>2293</v>
      </c>
      <c r="B699" s="80" t="s">
        <v>8909</v>
      </c>
    </row>
    <row r="700" spans="1:2" ht="15">
      <c r="A700" s="81" t="s">
        <v>2294</v>
      </c>
      <c r="B700" s="80" t="s">
        <v>8909</v>
      </c>
    </row>
    <row r="701" spans="1:2" ht="15">
      <c r="A701" s="81" t="s">
        <v>2295</v>
      </c>
      <c r="B701" s="80" t="s">
        <v>8909</v>
      </c>
    </row>
    <row r="702" spans="1:2" ht="15">
      <c r="A702" s="81" t="s">
        <v>2296</v>
      </c>
      <c r="B702" s="80" t="s">
        <v>8909</v>
      </c>
    </row>
    <row r="703" spans="1:2" ht="15">
      <c r="A703" s="81" t="s">
        <v>2297</v>
      </c>
      <c r="B703" s="80" t="s">
        <v>8909</v>
      </c>
    </row>
    <row r="704" spans="1:2" ht="15">
      <c r="A704" s="81" t="s">
        <v>2298</v>
      </c>
      <c r="B704" s="80" t="s">
        <v>8909</v>
      </c>
    </row>
    <row r="705" spans="1:2" ht="15">
      <c r="A705" s="81" t="s">
        <v>2299</v>
      </c>
      <c r="B705" s="80" t="s">
        <v>8909</v>
      </c>
    </row>
    <row r="706" spans="1:2" ht="15">
      <c r="A706" s="81" t="s">
        <v>2300</v>
      </c>
      <c r="B706" s="80" t="s">
        <v>8909</v>
      </c>
    </row>
    <row r="707" spans="1:2" ht="15">
      <c r="A707" s="81" t="s">
        <v>2301</v>
      </c>
      <c r="B707" s="80" t="s">
        <v>8909</v>
      </c>
    </row>
    <row r="708" spans="1:2" ht="15">
      <c r="A708" s="81" t="s">
        <v>2302</v>
      </c>
      <c r="B708" s="80" t="s">
        <v>8909</v>
      </c>
    </row>
    <row r="709" spans="1:2" ht="15">
      <c r="A709" s="81" t="s">
        <v>2303</v>
      </c>
      <c r="B709" s="80" t="s">
        <v>8909</v>
      </c>
    </row>
    <row r="710" spans="1:2" ht="15">
      <c r="A710" s="81" t="s">
        <v>2304</v>
      </c>
      <c r="B710" s="80" t="s">
        <v>8909</v>
      </c>
    </row>
    <row r="711" spans="1:2" ht="15">
      <c r="A711" s="81" t="s">
        <v>2305</v>
      </c>
      <c r="B711" s="80" t="s">
        <v>8909</v>
      </c>
    </row>
    <row r="712" spans="1:2" ht="15">
      <c r="A712" s="81" t="s">
        <v>2306</v>
      </c>
      <c r="B712" s="80" t="s">
        <v>8909</v>
      </c>
    </row>
    <row r="713" spans="1:2" ht="15">
      <c r="A713" s="81" t="s">
        <v>2307</v>
      </c>
      <c r="B713" s="80" t="s">
        <v>8909</v>
      </c>
    </row>
    <row r="714" spans="1:2" ht="15">
      <c r="A714" s="81" t="s">
        <v>2308</v>
      </c>
      <c r="B714" s="80" t="s">
        <v>8909</v>
      </c>
    </row>
    <row r="715" spans="1:2" ht="15">
      <c r="A715" s="81" t="s">
        <v>2309</v>
      </c>
      <c r="B715" s="80" t="s">
        <v>8909</v>
      </c>
    </row>
    <row r="716" spans="1:2" ht="15">
      <c r="A716" s="81" t="s">
        <v>2310</v>
      </c>
      <c r="B716" s="80" t="s">
        <v>8909</v>
      </c>
    </row>
    <row r="717" spans="1:2" ht="15">
      <c r="A717" s="81" t="s">
        <v>2311</v>
      </c>
      <c r="B717" s="80" t="s">
        <v>8909</v>
      </c>
    </row>
    <row r="718" spans="1:2" ht="15">
      <c r="A718" s="81" t="s">
        <v>2312</v>
      </c>
      <c r="B718" s="80" t="s">
        <v>8909</v>
      </c>
    </row>
    <row r="719" spans="1:2" ht="15">
      <c r="A719" s="81" t="s">
        <v>2313</v>
      </c>
      <c r="B719" s="80" t="s">
        <v>8909</v>
      </c>
    </row>
    <row r="720" spans="1:2" ht="15">
      <c r="A720" s="81" t="s">
        <v>2314</v>
      </c>
      <c r="B720" s="80" t="s">
        <v>8909</v>
      </c>
    </row>
    <row r="721" spans="1:2" ht="15">
      <c r="A721" s="81" t="s">
        <v>2315</v>
      </c>
      <c r="B721" s="80" t="s">
        <v>8909</v>
      </c>
    </row>
    <row r="722" spans="1:2" ht="15">
      <c r="A722" s="81" t="s">
        <v>2316</v>
      </c>
      <c r="B722" s="80" t="s">
        <v>8909</v>
      </c>
    </row>
    <row r="723" spans="1:2" ht="15">
      <c r="A723" s="81" t="s">
        <v>2317</v>
      </c>
      <c r="B723" s="80" t="s">
        <v>8909</v>
      </c>
    </row>
    <row r="724" spans="1:2" ht="15">
      <c r="A724" s="81" t="s">
        <v>2318</v>
      </c>
      <c r="B724" s="80" t="s">
        <v>8909</v>
      </c>
    </row>
    <row r="725" spans="1:2" ht="15">
      <c r="A725" s="81" t="s">
        <v>2319</v>
      </c>
      <c r="B725" s="80" t="s">
        <v>8909</v>
      </c>
    </row>
    <row r="726" spans="1:2" ht="15">
      <c r="A726" s="81" t="s">
        <v>2320</v>
      </c>
      <c r="B726" s="80" t="s">
        <v>8909</v>
      </c>
    </row>
    <row r="727" spans="1:2" ht="15">
      <c r="A727" s="81" t="s">
        <v>2321</v>
      </c>
      <c r="B727" s="80" t="s">
        <v>8909</v>
      </c>
    </row>
    <row r="728" spans="1:2" ht="15">
      <c r="A728" s="81" t="s">
        <v>2322</v>
      </c>
      <c r="B728" s="80" t="s">
        <v>8909</v>
      </c>
    </row>
    <row r="729" spans="1:2" ht="15">
      <c r="A729" s="81" t="s">
        <v>2323</v>
      </c>
      <c r="B729" s="80" t="s">
        <v>8909</v>
      </c>
    </row>
    <row r="730" spans="1:2" ht="15">
      <c r="A730" s="81" t="s">
        <v>2324</v>
      </c>
      <c r="B730" s="80" t="s">
        <v>8909</v>
      </c>
    </row>
    <row r="731" spans="1:2" ht="15">
      <c r="A731" s="81" t="s">
        <v>2325</v>
      </c>
      <c r="B731" s="80" t="s">
        <v>8909</v>
      </c>
    </row>
    <row r="732" spans="1:2" ht="15">
      <c r="A732" s="81" t="s">
        <v>2326</v>
      </c>
      <c r="B732" s="80" t="s">
        <v>8909</v>
      </c>
    </row>
    <row r="733" spans="1:2" ht="15">
      <c r="A733" s="81" t="s">
        <v>2327</v>
      </c>
      <c r="B733" s="80" t="s">
        <v>8909</v>
      </c>
    </row>
    <row r="734" spans="1:2" ht="15">
      <c r="A734" s="81" t="s">
        <v>2328</v>
      </c>
      <c r="B734" s="80" t="s">
        <v>8909</v>
      </c>
    </row>
    <row r="735" spans="1:2" ht="15">
      <c r="A735" s="81" t="s">
        <v>2329</v>
      </c>
      <c r="B735" s="80" t="s">
        <v>8909</v>
      </c>
    </row>
    <row r="736" spans="1:2" ht="15">
      <c r="A736" s="81" t="s">
        <v>2330</v>
      </c>
      <c r="B736" s="80" t="s">
        <v>8909</v>
      </c>
    </row>
    <row r="737" spans="1:2" ht="15">
      <c r="A737" s="81" t="s">
        <v>2331</v>
      </c>
      <c r="B737" s="80" t="s">
        <v>8909</v>
      </c>
    </row>
    <row r="738" spans="1:2" ht="15">
      <c r="A738" s="81" t="s">
        <v>2332</v>
      </c>
      <c r="B738" s="80" t="s">
        <v>8909</v>
      </c>
    </row>
    <row r="739" spans="1:2" ht="15">
      <c r="A739" s="81" t="s">
        <v>2333</v>
      </c>
      <c r="B739" s="80" t="s">
        <v>8909</v>
      </c>
    </row>
    <row r="740" spans="1:2" ht="15">
      <c r="A740" s="81" t="s">
        <v>2334</v>
      </c>
      <c r="B740" s="80" t="s">
        <v>8909</v>
      </c>
    </row>
    <row r="741" spans="1:2" ht="15">
      <c r="A741" s="81" t="s">
        <v>2335</v>
      </c>
      <c r="B741" s="80" t="s">
        <v>8909</v>
      </c>
    </row>
    <row r="742" spans="1:2" ht="15">
      <c r="A742" s="81" t="s">
        <v>2336</v>
      </c>
      <c r="B742" s="80" t="s">
        <v>8909</v>
      </c>
    </row>
    <row r="743" spans="1:2" ht="15">
      <c r="A743" s="81" t="s">
        <v>2337</v>
      </c>
      <c r="B743" s="80" t="s">
        <v>8909</v>
      </c>
    </row>
    <row r="744" spans="1:2" ht="15">
      <c r="A744" s="81" t="s">
        <v>2338</v>
      </c>
      <c r="B744" s="80" t="s">
        <v>8909</v>
      </c>
    </row>
    <row r="745" spans="1:2" ht="15">
      <c r="A745" s="81" t="s">
        <v>2339</v>
      </c>
      <c r="B745" s="80" t="s">
        <v>8909</v>
      </c>
    </row>
    <row r="746" spans="1:2" ht="15">
      <c r="A746" s="81" t="s">
        <v>2340</v>
      </c>
      <c r="B746" s="80" t="s">
        <v>8909</v>
      </c>
    </row>
    <row r="747" spans="1:2" ht="15">
      <c r="A747" s="81" t="s">
        <v>2341</v>
      </c>
      <c r="B747" s="80" t="s">
        <v>8909</v>
      </c>
    </row>
    <row r="748" spans="1:2" ht="15">
      <c r="A748" s="81" t="s">
        <v>2342</v>
      </c>
      <c r="B748" s="80" t="s">
        <v>8909</v>
      </c>
    </row>
    <row r="749" spans="1:2" ht="15">
      <c r="A749" s="81" t="s">
        <v>2343</v>
      </c>
      <c r="B749" s="80" t="s">
        <v>8909</v>
      </c>
    </row>
    <row r="750" spans="1:2" ht="15">
      <c r="A750" s="81" t="s">
        <v>2344</v>
      </c>
      <c r="B750" s="80" t="s">
        <v>8909</v>
      </c>
    </row>
    <row r="751" spans="1:2" ht="15">
      <c r="A751" s="81" t="s">
        <v>2345</v>
      </c>
      <c r="B751" s="80" t="s">
        <v>8909</v>
      </c>
    </row>
    <row r="752" spans="1:2" ht="15">
      <c r="A752" s="81" t="s">
        <v>2346</v>
      </c>
      <c r="B752" s="80" t="s">
        <v>8909</v>
      </c>
    </row>
    <row r="753" spans="1:2" ht="15">
      <c r="A753" s="81" t="s">
        <v>2347</v>
      </c>
      <c r="B753" s="80" t="s">
        <v>8909</v>
      </c>
    </row>
    <row r="754" spans="1:2" ht="15">
      <c r="A754" s="81" t="s">
        <v>2348</v>
      </c>
      <c r="B754" s="80" t="s">
        <v>8909</v>
      </c>
    </row>
    <row r="755" spans="1:2" ht="15">
      <c r="A755" s="81" t="s">
        <v>2349</v>
      </c>
      <c r="B755" s="80" t="s">
        <v>8909</v>
      </c>
    </row>
    <row r="756" spans="1:2" ht="15">
      <c r="A756" s="81" t="s">
        <v>2350</v>
      </c>
      <c r="B756" s="80" t="s">
        <v>8909</v>
      </c>
    </row>
    <row r="757" spans="1:2" ht="15">
      <c r="A757" s="81" t="s">
        <v>2351</v>
      </c>
      <c r="B757" s="80" t="s">
        <v>8909</v>
      </c>
    </row>
    <row r="758" spans="1:2" ht="15">
      <c r="A758" s="81" t="s">
        <v>2352</v>
      </c>
      <c r="B758" s="80" t="s">
        <v>8909</v>
      </c>
    </row>
    <row r="759" spans="1:2" ht="15">
      <c r="A759" s="81" t="s">
        <v>2353</v>
      </c>
      <c r="B759" s="80" t="s">
        <v>8909</v>
      </c>
    </row>
    <row r="760" spans="1:2" ht="15">
      <c r="A760" s="81" t="s">
        <v>2354</v>
      </c>
      <c r="B760" s="80" t="s">
        <v>8909</v>
      </c>
    </row>
    <row r="761" spans="1:2" ht="15">
      <c r="A761" s="81" t="s">
        <v>2355</v>
      </c>
      <c r="B761" s="80" t="s">
        <v>8909</v>
      </c>
    </row>
    <row r="762" spans="1:2" ht="15">
      <c r="A762" s="81" t="s">
        <v>2356</v>
      </c>
      <c r="B762" s="80" t="s">
        <v>8909</v>
      </c>
    </row>
    <row r="763" spans="1:2" ht="15">
      <c r="A763" s="81" t="s">
        <v>2357</v>
      </c>
      <c r="B763" s="80" t="s">
        <v>8909</v>
      </c>
    </row>
    <row r="764" spans="1:2" ht="15">
      <c r="A764" s="81" t="s">
        <v>2358</v>
      </c>
      <c r="B764" s="80" t="s">
        <v>8909</v>
      </c>
    </row>
    <row r="765" spans="1:2" ht="15">
      <c r="A765" s="81" t="s">
        <v>2359</v>
      </c>
      <c r="B765" s="80" t="s">
        <v>8909</v>
      </c>
    </row>
    <row r="766" spans="1:2" ht="15">
      <c r="A766" s="81" t="s">
        <v>2360</v>
      </c>
      <c r="B766" s="80" t="s">
        <v>8909</v>
      </c>
    </row>
    <row r="767" spans="1:2" ht="15">
      <c r="A767" s="81" t="s">
        <v>2361</v>
      </c>
      <c r="B767" s="80" t="s">
        <v>8909</v>
      </c>
    </row>
    <row r="768" spans="1:2" ht="15">
      <c r="A768" s="81" t="s">
        <v>2362</v>
      </c>
      <c r="B768" s="80" t="s">
        <v>8909</v>
      </c>
    </row>
    <row r="769" spans="1:2" ht="15">
      <c r="A769" s="81" t="s">
        <v>2363</v>
      </c>
      <c r="B769" s="80" t="s">
        <v>8909</v>
      </c>
    </row>
    <row r="770" spans="1:2" ht="15">
      <c r="A770" s="81" t="s">
        <v>2364</v>
      </c>
      <c r="B770" s="80" t="s">
        <v>8909</v>
      </c>
    </row>
    <row r="771" spans="1:2" ht="15">
      <c r="A771" s="81" t="s">
        <v>2365</v>
      </c>
      <c r="B771" s="80" t="s">
        <v>8909</v>
      </c>
    </row>
    <row r="772" spans="1:2" ht="15">
      <c r="A772" s="81" t="s">
        <v>2366</v>
      </c>
      <c r="B772" s="80" t="s">
        <v>8909</v>
      </c>
    </row>
    <row r="773" spans="1:2" ht="15">
      <c r="A773" s="81" t="s">
        <v>2367</v>
      </c>
      <c r="B773" s="80" t="s">
        <v>8909</v>
      </c>
    </row>
    <row r="774" spans="1:2" ht="15">
      <c r="A774" s="81" t="s">
        <v>2368</v>
      </c>
      <c r="B774" s="80" t="s">
        <v>8909</v>
      </c>
    </row>
    <row r="775" spans="1:2" ht="15">
      <c r="A775" s="81" t="s">
        <v>2369</v>
      </c>
      <c r="B775" s="80" t="s">
        <v>8909</v>
      </c>
    </row>
    <row r="776" spans="1:2" ht="15">
      <c r="A776" s="81" t="s">
        <v>2370</v>
      </c>
      <c r="B776" s="80" t="s">
        <v>8909</v>
      </c>
    </row>
    <row r="777" spans="1:2" ht="15">
      <c r="A777" s="81" t="s">
        <v>2371</v>
      </c>
      <c r="B777" s="80" t="s">
        <v>8909</v>
      </c>
    </row>
    <row r="778" spans="1:2" ht="15">
      <c r="A778" s="81" t="s">
        <v>2372</v>
      </c>
      <c r="B778" s="80" t="s">
        <v>8909</v>
      </c>
    </row>
    <row r="779" spans="1:2" ht="15">
      <c r="A779" s="81" t="s">
        <v>2373</v>
      </c>
      <c r="B779" s="80" t="s">
        <v>8909</v>
      </c>
    </row>
    <row r="780" spans="1:2" ht="15">
      <c r="A780" s="81" t="s">
        <v>2374</v>
      </c>
      <c r="B780" s="80" t="s">
        <v>8909</v>
      </c>
    </row>
    <row r="781" spans="1:2" ht="15">
      <c r="A781" s="81" t="s">
        <v>2375</v>
      </c>
      <c r="B781" s="80" t="s">
        <v>8909</v>
      </c>
    </row>
    <row r="782" spans="1:2" ht="15">
      <c r="A782" s="81" t="s">
        <v>2376</v>
      </c>
      <c r="B782" s="80" t="s">
        <v>8909</v>
      </c>
    </row>
    <row r="783" spans="1:2" ht="15">
      <c r="A783" s="81" t="s">
        <v>2377</v>
      </c>
      <c r="B783" s="80" t="s">
        <v>8909</v>
      </c>
    </row>
    <row r="784" spans="1:2" ht="15">
      <c r="A784" s="81" t="s">
        <v>2378</v>
      </c>
      <c r="B784" s="80" t="s">
        <v>8909</v>
      </c>
    </row>
    <row r="785" spans="1:2" ht="15">
      <c r="A785" s="81" t="s">
        <v>2379</v>
      </c>
      <c r="B785" s="80" t="s">
        <v>8909</v>
      </c>
    </row>
    <row r="786" spans="1:2" ht="15">
      <c r="A786" s="81" t="s">
        <v>2380</v>
      </c>
      <c r="B786" s="80" t="s">
        <v>8909</v>
      </c>
    </row>
    <row r="787" spans="1:2" ht="15">
      <c r="A787" s="81" t="s">
        <v>2381</v>
      </c>
      <c r="B787" s="80" t="s">
        <v>8909</v>
      </c>
    </row>
    <row r="788" spans="1:2" ht="15">
      <c r="A788" s="81" t="s">
        <v>2382</v>
      </c>
      <c r="B788" s="80" t="s">
        <v>8909</v>
      </c>
    </row>
    <row r="789" spans="1:2" ht="15">
      <c r="A789" s="81" t="s">
        <v>2383</v>
      </c>
      <c r="B789" s="80" t="s">
        <v>8909</v>
      </c>
    </row>
    <row r="790" spans="1:2" ht="15">
      <c r="A790" s="81" t="s">
        <v>2384</v>
      </c>
      <c r="B790" s="80" t="s">
        <v>8909</v>
      </c>
    </row>
    <row r="791" spans="1:2" ht="15">
      <c r="A791" s="81" t="s">
        <v>2385</v>
      </c>
      <c r="B791" s="80" t="s">
        <v>8909</v>
      </c>
    </row>
    <row r="792" spans="1:2" ht="15">
      <c r="A792" s="81" t="s">
        <v>2386</v>
      </c>
      <c r="B792" s="80" t="s">
        <v>8909</v>
      </c>
    </row>
    <row r="793" spans="1:2" ht="15">
      <c r="A793" s="81" t="s">
        <v>2387</v>
      </c>
      <c r="B793" s="80" t="s">
        <v>8909</v>
      </c>
    </row>
    <row r="794" spans="1:2" ht="15">
      <c r="A794" s="81" t="s">
        <v>2388</v>
      </c>
      <c r="B794" s="80" t="s">
        <v>8909</v>
      </c>
    </row>
    <row r="795" spans="1:2" ht="15">
      <c r="A795" s="81" t="s">
        <v>2389</v>
      </c>
      <c r="B795" s="80" t="s">
        <v>8909</v>
      </c>
    </row>
    <row r="796" spans="1:2" ht="15">
      <c r="A796" s="81" t="s">
        <v>2390</v>
      </c>
      <c r="B796" s="80" t="s">
        <v>8909</v>
      </c>
    </row>
    <row r="797" spans="1:2" ht="15">
      <c r="A797" s="81" t="s">
        <v>2391</v>
      </c>
      <c r="B797" s="80" t="s">
        <v>8909</v>
      </c>
    </row>
    <row r="798" spans="1:2" ht="15">
      <c r="A798" s="81" t="s">
        <v>2392</v>
      </c>
      <c r="B798" s="80" t="s">
        <v>8909</v>
      </c>
    </row>
    <row r="799" spans="1:2" ht="15">
      <c r="A799" s="81" t="s">
        <v>2393</v>
      </c>
      <c r="B799" s="80" t="s">
        <v>8909</v>
      </c>
    </row>
    <row r="800" spans="1:2" ht="15">
      <c r="A800" s="81" t="s">
        <v>2394</v>
      </c>
      <c r="B800" s="80" t="s">
        <v>8909</v>
      </c>
    </row>
    <row r="801" spans="1:2" ht="15">
      <c r="A801" s="81" t="s">
        <v>2395</v>
      </c>
      <c r="B801" s="80" t="s">
        <v>8909</v>
      </c>
    </row>
    <row r="802" spans="1:2" ht="15">
      <c r="A802" s="81" t="s">
        <v>2396</v>
      </c>
      <c r="B802" s="80" t="s">
        <v>8909</v>
      </c>
    </row>
    <row r="803" spans="1:2" ht="15">
      <c r="A803" s="81" t="s">
        <v>2397</v>
      </c>
      <c r="B803" s="80" t="s">
        <v>8909</v>
      </c>
    </row>
    <row r="804" spans="1:2" ht="15">
      <c r="A804" s="81" t="s">
        <v>2398</v>
      </c>
      <c r="B804" s="80" t="s">
        <v>8909</v>
      </c>
    </row>
    <row r="805" spans="1:2" ht="15">
      <c r="A805" s="81" t="s">
        <v>2399</v>
      </c>
      <c r="B805" s="80" t="s">
        <v>8909</v>
      </c>
    </row>
    <row r="806" spans="1:2" ht="15">
      <c r="A806" s="81" t="s">
        <v>2400</v>
      </c>
      <c r="B806" s="80" t="s">
        <v>8909</v>
      </c>
    </row>
    <row r="807" spans="1:2" ht="15">
      <c r="A807" s="81" t="s">
        <v>2401</v>
      </c>
      <c r="B807" s="80" t="s">
        <v>8909</v>
      </c>
    </row>
    <row r="808" spans="1:2" ht="15">
      <c r="A808" s="81" t="s">
        <v>2402</v>
      </c>
      <c r="B808" s="80" t="s">
        <v>8909</v>
      </c>
    </row>
    <row r="809" spans="1:2" ht="15">
      <c r="A809" s="81" t="s">
        <v>2403</v>
      </c>
      <c r="B809" s="80" t="s">
        <v>8909</v>
      </c>
    </row>
    <row r="810" spans="1:2" ht="15">
      <c r="A810" s="81" t="s">
        <v>2404</v>
      </c>
      <c r="B810" s="80" t="s">
        <v>8909</v>
      </c>
    </row>
    <row r="811" spans="1:2" ht="15">
      <c r="A811" s="81" t="s">
        <v>2405</v>
      </c>
      <c r="B811" s="80" t="s">
        <v>8909</v>
      </c>
    </row>
    <row r="812" spans="1:2" ht="15">
      <c r="A812" s="81" t="s">
        <v>2406</v>
      </c>
      <c r="B812" s="80" t="s">
        <v>8909</v>
      </c>
    </row>
    <row r="813" spans="1:2" ht="15">
      <c r="A813" s="81" t="s">
        <v>2407</v>
      </c>
      <c r="B813" s="80" t="s">
        <v>8909</v>
      </c>
    </row>
    <row r="814" spans="1:2" ht="15">
      <c r="A814" s="81" t="s">
        <v>2408</v>
      </c>
      <c r="B814" s="80" t="s">
        <v>8909</v>
      </c>
    </row>
    <row r="815" spans="1:2" ht="15">
      <c r="A815" s="81" t="s">
        <v>2409</v>
      </c>
      <c r="B815" s="80" t="s">
        <v>8909</v>
      </c>
    </row>
    <row r="816" spans="1:2" ht="15">
      <c r="A816" s="81" t="s">
        <v>2410</v>
      </c>
      <c r="B816" s="80" t="s">
        <v>8909</v>
      </c>
    </row>
    <row r="817" spans="1:2" ht="15">
      <c r="A817" s="81" t="s">
        <v>2411</v>
      </c>
      <c r="B817" s="80" t="s">
        <v>8909</v>
      </c>
    </row>
    <row r="818" spans="1:2" ht="15">
      <c r="A818" s="81" t="s">
        <v>2412</v>
      </c>
      <c r="B818" s="80" t="s">
        <v>8909</v>
      </c>
    </row>
    <row r="819" spans="1:2" ht="15">
      <c r="A819" s="81" t="s">
        <v>2413</v>
      </c>
      <c r="B819" s="80" t="s">
        <v>8909</v>
      </c>
    </row>
    <row r="820" spans="1:2" ht="15">
      <c r="A820" s="81" t="s">
        <v>2414</v>
      </c>
      <c r="B820" s="80" t="s">
        <v>8909</v>
      </c>
    </row>
    <row r="821" spans="1:2" ht="15">
      <c r="A821" s="81" t="s">
        <v>2415</v>
      </c>
      <c r="B821" s="80" t="s">
        <v>8909</v>
      </c>
    </row>
    <row r="822" spans="1:2" ht="15">
      <c r="A822" s="81" t="s">
        <v>2416</v>
      </c>
      <c r="B822" s="80" t="s">
        <v>8909</v>
      </c>
    </row>
    <row r="823" spans="1:2" ht="15">
      <c r="A823" s="81" t="s">
        <v>2417</v>
      </c>
      <c r="B823" s="80" t="s">
        <v>8909</v>
      </c>
    </row>
    <row r="824" spans="1:2" ht="15">
      <c r="A824" s="81" t="s">
        <v>2418</v>
      </c>
      <c r="B824" s="80" t="s">
        <v>8909</v>
      </c>
    </row>
    <row r="825" spans="1:2" ht="15">
      <c r="A825" s="81" t="s">
        <v>2419</v>
      </c>
      <c r="B825" s="80" t="s">
        <v>8909</v>
      </c>
    </row>
    <row r="826" spans="1:2" ht="15">
      <c r="A826" s="81" t="s">
        <v>2420</v>
      </c>
      <c r="B826" s="80" t="s">
        <v>8909</v>
      </c>
    </row>
    <row r="827" spans="1:2" ht="15">
      <c r="A827" s="81" t="s">
        <v>2421</v>
      </c>
      <c r="B827" s="80" t="s">
        <v>8909</v>
      </c>
    </row>
    <row r="828" spans="1:2" ht="15">
      <c r="A828" s="81" t="s">
        <v>2422</v>
      </c>
      <c r="B828" s="80" t="s">
        <v>8909</v>
      </c>
    </row>
    <row r="829" spans="1:2" ht="15">
      <c r="A829" s="81" t="s">
        <v>2423</v>
      </c>
      <c r="B829" s="80" t="s">
        <v>8909</v>
      </c>
    </row>
    <row r="830" spans="1:2" ht="15">
      <c r="A830" s="81" t="s">
        <v>2424</v>
      </c>
      <c r="B830" s="80" t="s">
        <v>8909</v>
      </c>
    </row>
    <row r="831" spans="1:2" ht="15">
      <c r="A831" s="81" t="s">
        <v>2425</v>
      </c>
      <c r="B831" s="80" t="s">
        <v>8909</v>
      </c>
    </row>
    <row r="832" spans="1:2" ht="15">
      <c r="A832" s="81" t="s">
        <v>2426</v>
      </c>
      <c r="B832" s="80" t="s">
        <v>8909</v>
      </c>
    </row>
    <row r="833" spans="1:2" ht="15">
      <c r="A833" s="81" t="s">
        <v>2427</v>
      </c>
      <c r="B833" s="80" t="s">
        <v>8909</v>
      </c>
    </row>
    <row r="834" spans="1:2" ht="15">
      <c r="A834" s="81" t="s">
        <v>2428</v>
      </c>
      <c r="B834" s="80" t="s">
        <v>8909</v>
      </c>
    </row>
    <row r="835" spans="1:2" ht="15">
      <c r="A835" s="81" t="s">
        <v>2429</v>
      </c>
      <c r="B835" s="80" t="s">
        <v>8909</v>
      </c>
    </row>
    <row r="836" spans="1:2" ht="15">
      <c r="A836" s="81" t="s">
        <v>2430</v>
      </c>
      <c r="B836" s="80" t="s">
        <v>8909</v>
      </c>
    </row>
    <row r="837" spans="1:2" ht="15">
      <c r="A837" s="81" t="s">
        <v>2431</v>
      </c>
      <c r="B837" s="80" t="s">
        <v>8909</v>
      </c>
    </row>
    <row r="838" spans="1:2" ht="15">
      <c r="A838" s="81" t="s">
        <v>2432</v>
      </c>
      <c r="B838" s="80" t="s">
        <v>8909</v>
      </c>
    </row>
    <row r="839" spans="1:2" ht="15">
      <c r="A839" s="81" t="s">
        <v>2433</v>
      </c>
      <c r="B839" s="80" t="s">
        <v>8909</v>
      </c>
    </row>
    <row r="840" spans="1:2" ht="15">
      <c r="A840" s="81" t="s">
        <v>2434</v>
      </c>
      <c r="B840" s="80" t="s">
        <v>8909</v>
      </c>
    </row>
    <row r="841" spans="1:2" ht="15">
      <c r="A841" s="81" t="s">
        <v>2435</v>
      </c>
      <c r="B841" s="80" t="s">
        <v>8909</v>
      </c>
    </row>
    <row r="842" spans="1:2" ht="15">
      <c r="A842" s="81" t="s">
        <v>2436</v>
      </c>
      <c r="B842" s="80" t="s">
        <v>8909</v>
      </c>
    </row>
    <row r="843" spans="1:2" ht="15">
      <c r="A843" s="81" t="s">
        <v>2437</v>
      </c>
      <c r="B843" s="80" t="s">
        <v>8909</v>
      </c>
    </row>
    <row r="844" spans="1:2" ht="15">
      <c r="A844" s="81" t="s">
        <v>2438</v>
      </c>
      <c r="B844" s="80" t="s">
        <v>8909</v>
      </c>
    </row>
    <row r="845" spans="1:2" ht="15">
      <c r="A845" s="81" t="s">
        <v>2439</v>
      </c>
      <c r="B845" s="80" t="s">
        <v>8909</v>
      </c>
    </row>
    <row r="846" spans="1:2" ht="15">
      <c r="A846" s="81" t="s">
        <v>2440</v>
      </c>
      <c r="B846" s="80" t="s">
        <v>8909</v>
      </c>
    </row>
    <row r="847" spans="1:2" ht="15">
      <c r="A847" s="81" t="s">
        <v>2441</v>
      </c>
      <c r="B847" s="80" t="s">
        <v>8909</v>
      </c>
    </row>
    <row r="848" spans="1:2" ht="15">
      <c r="A848" s="81" t="s">
        <v>2442</v>
      </c>
      <c r="B848" s="80" t="s">
        <v>8909</v>
      </c>
    </row>
    <row r="849" spans="1:2" ht="15">
      <c r="A849" s="81" t="s">
        <v>2443</v>
      </c>
      <c r="B849" s="80" t="s">
        <v>8909</v>
      </c>
    </row>
    <row r="850" spans="1:2" ht="15">
      <c r="A850" s="81" t="s">
        <v>2444</v>
      </c>
      <c r="B850" s="80" t="s">
        <v>8909</v>
      </c>
    </row>
    <row r="851" spans="1:2" ht="15">
      <c r="A851" s="81" t="s">
        <v>2445</v>
      </c>
      <c r="B851" s="80" t="s">
        <v>8909</v>
      </c>
    </row>
    <row r="852" spans="1:2" ht="15">
      <c r="A852" s="81" t="s">
        <v>2446</v>
      </c>
      <c r="B852" s="80" t="s">
        <v>8909</v>
      </c>
    </row>
    <row r="853" spans="1:2" ht="15">
      <c r="A853" s="81" t="s">
        <v>2447</v>
      </c>
      <c r="B853" s="80" t="s">
        <v>8909</v>
      </c>
    </row>
    <row r="854" spans="1:2" ht="15">
      <c r="A854" s="81" t="s">
        <v>2448</v>
      </c>
      <c r="B854" s="80" t="s">
        <v>8909</v>
      </c>
    </row>
    <row r="855" spans="1:2" ht="15">
      <c r="A855" s="81" t="s">
        <v>2449</v>
      </c>
      <c r="B855" s="80" t="s">
        <v>8909</v>
      </c>
    </row>
    <row r="856" spans="1:2" ht="15">
      <c r="A856" s="81" t="s">
        <v>2450</v>
      </c>
      <c r="B856" s="80" t="s">
        <v>8909</v>
      </c>
    </row>
    <row r="857" spans="1:2" ht="15">
      <c r="A857" s="81" t="s">
        <v>2451</v>
      </c>
      <c r="B857" s="80" t="s">
        <v>8909</v>
      </c>
    </row>
    <row r="858" spans="1:2" ht="15">
      <c r="A858" s="81" t="s">
        <v>2452</v>
      </c>
      <c r="B858" s="80" t="s">
        <v>8909</v>
      </c>
    </row>
    <row r="859" spans="1:2" ht="15">
      <c r="A859" s="81" t="s">
        <v>2453</v>
      </c>
      <c r="B859" s="80" t="s">
        <v>8909</v>
      </c>
    </row>
    <row r="860" spans="1:2" ht="15">
      <c r="A860" s="81" t="s">
        <v>2454</v>
      </c>
      <c r="B860" s="80" t="s">
        <v>8909</v>
      </c>
    </row>
    <row r="861" spans="1:2" ht="15">
      <c r="A861" s="81" t="s">
        <v>2455</v>
      </c>
      <c r="B861" s="80" t="s">
        <v>8909</v>
      </c>
    </row>
    <row r="862" spans="1:2" ht="15">
      <c r="A862" s="81" t="s">
        <v>2456</v>
      </c>
      <c r="B862" s="80" t="s">
        <v>8909</v>
      </c>
    </row>
    <row r="863" spans="1:2" ht="15">
      <c r="A863" s="81" t="s">
        <v>2457</v>
      </c>
      <c r="B863" s="80" t="s">
        <v>8909</v>
      </c>
    </row>
    <row r="864" spans="1:2" ht="15">
      <c r="A864" s="81" t="s">
        <v>2458</v>
      </c>
      <c r="B864" s="80" t="s">
        <v>8909</v>
      </c>
    </row>
    <row r="865" spans="1:2" ht="15">
      <c r="A865" s="81" t="s">
        <v>2459</v>
      </c>
      <c r="B865" s="80" t="s">
        <v>8909</v>
      </c>
    </row>
    <row r="866" spans="1:2" ht="15">
      <c r="A866" s="81" t="s">
        <v>2460</v>
      </c>
      <c r="B866" s="80" t="s">
        <v>8909</v>
      </c>
    </row>
    <row r="867" spans="1:2" ht="15">
      <c r="A867" s="81" t="s">
        <v>2461</v>
      </c>
      <c r="B867" s="80" t="s">
        <v>8909</v>
      </c>
    </row>
    <row r="868" spans="1:2" ht="15">
      <c r="A868" s="81" t="s">
        <v>2462</v>
      </c>
      <c r="B868" s="80" t="s">
        <v>8909</v>
      </c>
    </row>
    <row r="869" spans="1:2" ht="15">
      <c r="A869" s="81" t="s">
        <v>2463</v>
      </c>
      <c r="B869" s="80" t="s">
        <v>8909</v>
      </c>
    </row>
    <row r="870" spans="1:2" ht="15">
      <c r="A870" s="81" t="s">
        <v>2464</v>
      </c>
      <c r="B870" s="80" t="s">
        <v>8909</v>
      </c>
    </row>
    <row r="871" spans="1:2" ht="15">
      <c r="A871" s="81" t="s">
        <v>2465</v>
      </c>
      <c r="B871" s="80" t="s">
        <v>8909</v>
      </c>
    </row>
    <row r="872" spans="1:2" ht="15">
      <c r="A872" s="81" t="s">
        <v>2466</v>
      </c>
      <c r="B872" s="80" t="s">
        <v>8909</v>
      </c>
    </row>
    <row r="873" spans="1:2" ht="15">
      <c r="A873" s="81" t="s">
        <v>2467</v>
      </c>
      <c r="B873" s="80" t="s">
        <v>8909</v>
      </c>
    </row>
    <row r="874" spans="1:2" ht="15">
      <c r="A874" s="81" t="s">
        <v>2468</v>
      </c>
      <c r="B874" s="80" t="s">
        <v>8909</v>
      </c>
    </row>
    <row r="875" spans="1:2" ht="15">
      <c r="A875" s="81" t="s">
        <v>2469</v>
      </c>
      <c r="B875" s="80" t="s">
        <v>8909</v>
      </c>
    </row>
    <row r="876" spans="1:2" ht="15">
      <c r="A876" s="81" t="s">
        <v>2470</v>
      </c>
      <c r="B876" s="80" t="s">
        <v>8909</v>
      </c>
    </row>
    <row r="877" spans="1:2" ht="15">
      <c r="A877" s="81" t="s">
        <v>2471</v>
      </c>
      <c r="B877" s="80" t="s">
        <v>8909</v>
      </c>
    </row>
    <row r="878" spans="1:2" ht="15">
      <c r="A878" s="81" t="s">
        <v>2472</v>
      </c>
      <c r="B878" s="80" t="s">
        <v>8909</v>
      </c>
    </row>
    <row r="879" spans="1:2" ht="15">
      <c r="A879" s="81" t="s">
        <v>2473</v>
      </c>
      <c r="B879" s="80" t="s">
        <v>8909</v>
      </c>
    </row>
    <row r="880" spans="1:2" ht="15">
      <c r="A880" s="81" t="s">
        <v>2474</v>
      </c>
      <c r="B880" s="80" t="s">
        <v>8909</v>
      </c>
    </row>
    <row r="881" spans="1:2" ht="15">
      <c r="A881" s="81" t="s">
        <v>2475</v>
      </c>
      <c r="B881" s="80" t="s">
        <v>8909</v>
      </c>
    </row>
    <row r="882" spans="1:2" ht="15">
      <c r="A882" s="81" t="s">
        <v>2476</v>
      </c>
      <c r="B882" s="80" t="s">
        <v>8909</v>
      </c>
    </row>
    <row r="883" spans="1:2" ht="15">
      <c r="A883" s="81" t="s">
        <v>2477</v>
      </c>
      <c r="B883" s="80" t="s">
        <v>8909</v>
      </c>
    </row>
    <row r="884" spans="1:2" ht="15">
      <c r="A884" s="81" t="s">
        <v>2478</v>
      </c>
      <c r="B884" s="80" t="s">
        <v>8909</v>
      </c>
    </row>
    <row r="885" spans="1:2" ht="15">
      <c r="A885" s="81" t="s">
        <v>2479</v>
      </c>
      <c r="B885" s="80" t="s">
        <v>8909</v>
      </c>
    </row>
    <row r="886" spans="1:2" ht="15">
      <c r="A886" s="81" t="s">
        <v>2480</v>
      </c>
      <c r="B886" s="80" t="s">
        <v>8909</v>
      </c>
    </row>
    <row r="887" spans="1:2" ht="15">
      <c r="A887" s="81" t="s">
        <v>2481</v>
      </c>
      <c r="B887" s="80" t="s">
        <v>8909</v>
      </c>
    </row>
    <row r="888" spans="1:2" ht="15">
      <c r="A888" s="81" t="s">
        <v>2482</v>
      </c>
      <c r="B888" s="80" t="s">
        <v>8909</v>
      </c>
    </row>
    <row r="889" spans="1:2" ht="15">
      <c r="A889" s="81" t="s">
        <v>2483</v>
      </c>
      <c r="B889" s="80" t="s">
        <v>8909</v>
      </c>
    </row>
    <row r="890" spans="1:2" ht="15">
      <c r="A890" s="81" t="s">
        <v>2484</v>
      </c>
      <c r="B890" s="80" t="s">
        <v>8909</v>
      </c>
    </row>
    <row r="891" spans="1:2" ht="15">
      <c r="A891" s="81" t="s">
        <v>2485</v>
      </c>
      <c r="B891" s="80" t="s">
        <v>8909</v>
      </c>
    </row>
    <row r="892" spans="1:2" ht="15">
      <c r="A892" s="81" t="s">
        <v>2486</v>
      </c>
      <c r="B892" s="80" t="s">
        <v>8909</v>
      </c>
    </row>
    <row r="893" spans="1:2" ht="15">
      <c r="A893" s="81" t="s">
        <v>2487</v>
      </c>
      <c r="B893" s="80" t="s">
        <v>8909</v>
      </c>
    </row>
    <row r="894" spans="1:2" ht="15">
      <c r="A894" s="81" t="s">
        <v>2488</v>
      </c>
      <c r="B894" s="80" t="s">
        <v>8909</v>
      </c>
    </row>
    <row r="895" spans="1:2" ht="15">
      <c r="A895" s="81" t="s">
        <v>2489</v>
      </c>
      <c r="B895" s="80" t="s">
        <v>8909</v>
      </c>
    </row>
    <row r="896" spans="1:2" ht="15">
      <c r="A896" s="81" t="s">
        <v>2490</v>
      </c>
      <c r="B896" s="80" t="s">
        <v>8909</v>
      </c>
    </row>
    <row r="897" spans="1:2" ht="15">
      <c r="A897" s="81" t="s">
        <v>2491</v>
      </c>
      <c r="B897" s="80" t="s">
        <v>8909</v>
      </c>
    </row>
    <row r="898" spans="1:2" ht="15">
      <c r="A898" s="81" t="s">
        <v>2492</v>
      </c>
      <c r="B898" s="80" t="s">
        <v>8909</v>
      </c>
    </row>
    <row r="899" spans="1:2" ht="15">
      <c r="A899" s="81" t="s">
        <v>2493</v>
      </c>
      <c r="B899" s="80" t="s">
        <v>8909</v>
      </c>
    </row>
    <row r="900" spans="1:2" ht="15">
      <c r="A900" s="81" t="s">
        <v>2494</v>
      </c>
      <c r="B900" s="80" t="s">
        <v>8909</v>
      </c>
    </row>
    <row r="901" spans="1:2" ht="15">
      <c r="A901" s="81" t="s">
        <v>2495</v>
      </c>
      <c r="B901" s="80" t="s">
        <v>8909</v>
      </c>
    </row>
    <row r="902" spans="1:2" ht="15">
      <c r="A902" s="81" t="s">
        <v>2496</v>
      </c>
      <c r="B902" s="80" t="s">
        <v>8909</v>
      </c>
    </row>
    <row r="903" spans="1:2" ht="15">
      <c r="A903" s="81" t="s">
        <v>2497</v>
      </c>
      <c r="B903" s="80" t="s">
        <v>8909</v>
      </c>
    </row>
    <row r="904" spans="1:2" ht="15">
      <c r="A904" s="81" t="s">
        <v>2498</v>
      </c>
      <c r="B904" s="80" t="s">
        <v>8909</v>
      </c>
    </row>
    <row r="905" spans="1:2" ht="15">
      <c r="A905" s="81" t="s">
        <v>2499</v>
      </c>
      <c r="B905" s="80" t="s">
        <v>8909</v>
      </c>
    </row>
    <row r="906" spans="1:2" ht="15">
      <c r="A906" s="81" t="s">
        <v>2500</v>
      </c>
      <c r="B906" s="80" t="s">
        <v>8909</v>
      </c>
    </row>
    <row r="907" spans="1:2" ht="15">
      <c r="A907" s="81" t="s">
        <v>2501</v>
      </c>
      <c r="B907" s="80" t="s">
        <v>8909</v>
      </c>
    </row>
    <row r="908" spans="1:2" ht="15">
      <c r="A908" s="81" t="s">
        <v>2502</v>
      </c>
      <c r="B908" s="80" t="s">
        <v>8909</v>
      </c>
    </row>
    <row r="909" spans="1:2" ht="15">
      <c r="A909" s="81" t="s">
        <v>2503</v>
      </c>
      <c r="B909" s="80" t="s">
        <v>8909</v>
      </c>
    </row>
    <row r="910" spans="1:2" ht="15">
      <c r="A910" s="81" t="s">
        <v>2504</v>
      </c>
      <c r="B910" s="80" t="s">
        <v>8909</v>
      </c>
    </row>
    <row r="911" spans="1:2" ht="15">
      <c r="A911" s="81" t="s">
        <v>2505</v>
      </c>
      <c r="B911" s="80" t="s">
        <v>8909</v>
      </c>
    </row>
    <row r="912" spans="1:2" ht="15">
      <c r="A912" s="81" t="s">
        <v>2506</v>
      </c>
      <c r="B912" s="80" t="s">
        <v>8909</v>
      </c>
    </row>
    <row r="913" spans="1:2" ht="15">
      <c r="A913" s="81" t="s">
        <v>2507</v>
      </c>
      <c r="B913" s="80" t="s">
        <v>8909</v>
      </c>
    </row>
    <row r="914" spans="1:2" ht="15">
      <c r="A914" s="81" t="s">
        <v>2508</v>
      </c>
      <c r="B914" s="80" t="s">
        <v>8909</v>
      </c>
    </row>
    <row r="915" spans="1:2" ht="15">
      <c r="A915" s="81" t="s">
        <v>2509</v>
      </c>
      <c r="B915" s="80" t="s">
        <v>8909</v>
      </c>
    </row>
    <row r="916" spans="1:2" ht="15">
      <c r="A916" s="81" t="s">
        <v>2510</v>
      </c>
      <c r="B916" s="80" t="s">
        <v>8909</v>
      </c>
    </row>
    <row r="917" spans="1:2" ht="15">
      <c r="A917" s="81" t="s">
        <v>2511</v>
      </c>
      <c r="B917" s="80" t="s">
        <v>8909</v>
      </c>
    </row>
    <row r="918" spans="1:2" ht="15">
      <c r="A918" s="81" t="s">
        <v>2512</v>
      </c>
      <c r="B918" s="80" t="s">
        <v>8909</v>
      </c>
    </row>
    <row r="919" spans="1:2" ht="15">
      <c r="A919" s="81" t="s">
        <v>2513</v>
      </c>
      <c r="B919" s="80" t="s">
        <v>8909</v>
      </c>
    </row>
    <row r="920" spans="1:2" ht="15">
      <c r="A920" s="81" t="s">
        <v>2514</v>
      </c>
      <c r="B920" s="80" t="s">
        <v>8909</v>
      </c>
    </row>
    <row r="921" spans="1:2" ht="15">
      <c r="A921" s="81" t="s">
        <v>2515</v>
      </c>
      <c r="B921" s="80" t="s">
        <v>8909</v>
      </c>
    </row>
    <row r="922" spans="1:2" ht="15">
      <c r="A922" s="81" t="s">
        <v>2516</v>
      </c>
      <c r="B922" s="80" t="s">
        <v>8909</v>
      </c>
    </row>
    <row r="923" spans="1:2" ht="15">
      <c r="A923" s="81" t="s">
        <v>2517</v>
      </c>
      <c r="B923" s="80" t="s">
        <v>8909</v>
      </c>
    </row>
    <row r="924" spans="1:2" ht="15">
      <c r="A924" s="81" t="s">
        <v>2518</v>
      </c>
      <c r="B924" s="80" t="s">
        <v>8909</v>
      </c>
    </row>
    <row r="925" spans="1:2" ht="15">
      <c r="A925" s="81" t="s">
        <v>2519</v>
      </c>
      <c r="B925" s="80" t="s">
        <v>8909</v>
      </c>
    </row>
    <row r="926" spans="1:2" ht="15">
      <c r="A926" s="81" t="s">
        <v>2520</v>
      </c>
      <c r="B926" s="80" t="s">
        <v>8909</v>
      </c>
    </row>
    <row r="927" spans="1:2" ht="15">
      <c r="A927" s="81" t="s">
        <v>2521</v>
      </c>
      <c r="B927" s="80" t="s">
        <v>8909</v>
      </c>
    </row>
    <row r="928" spans="1:2" ht="15">
      <c r="A928" s="81" t="s">
        <v>2522</v>
      </c>
      <c r="B928" s="80" t="s">
        <v>8909</v>
      </c>
    </row>
    <row r="929" spans="1:2" ht="15">
      <c r="A929" s="81" t="s">
        <v>2523</v>
      </c>
      <c r="B929" s="80" t="s">
        <v>8909</v>
      </c>
    </row>
    <row r="930" spans="1:2" ht="15">
      <c r="A930" s="81" t="s">
        <v>2524</v>
      </c>
      <c r="B930" s="80" t="s">
        <v>8909</v>
      </c>
    </row>
    <row r="931" spans="1:2" ht="15">
      <c r="A931" s="81" t="s">
        <v>2525</v>
      </c>
      <c r="B931" s="80" t="s">
        <v>8909</v>
      </c>
    </row>
    <row r="932" spans="1:2" ht="15">
      <c r="A932" s="81" t="s">
        <v>2526</v>
      </c>
      <c r="B932" s="80" t="s">
        <v>8909</v>
      </c>
    </row>
    <row r="933" spans="1:2" ht="15">
      <c r="A933" s="81" t="s">
        <v>2527</v>
      </c>
      <c r="B933" s="80" t="s">
        <v>8909</v>
      </c>
    </row>
    <row r="934" spans="1:2" ht="15">
      <c r="A934" s="81" t="s">
        <v>2528</v>
      </c>
      <c r="B934" s="80" t="s">
        <v>8909</v>
      </c>
    </row>
    <row r="935" spans="1:2" ht="15">
      <c r="A935" s="81" t="s">
        <v>2529</v>
      </c>
      <c r="B935" s="80" t="s">
        <v>8909</v>
      </c>
    </row>
    <row r="936" spans="1:2" ht="15">
      <c r="A936" s="81" t="s">
        <v>2530</v>
      </c>
      <c r="B936" s="80" t="s">
        <v>8909</v>
      </c>
    </row>
    <row r="937" spans="1:2" ht="15">
      <c r="A937" s="81" t="s">
        <v>2531</v>
      </c>
      <c r="B937" s="80" t="s">
        <v>8909</v>
      </c>
    </row>
    <row r="938" spans="1:2" ht="15">
      <c r="A938" s="81" t="s">
        <v>2532</v>
      </c>
      <c r="B938" s="80" t="s">
        <v>8909</v>
      </c>
    </row>
    <row r="939" spans="1:2" ht="15">
      <c r="A939" s="81" t="s">
        <v>2533</v>
      </c>
      <c r="B939" s="80" t="s">
        <v>8909</v>
      </c>
    </row>
    <row r="940" spans="1:2" ht="15">
      <c r="A940" s="81" t="s">
        <v>2534</v>
      </c>
      <c r="B940" s="80" t="s">
        <v>8909</v>
      </c>
    </row>
    <row r="941" spans="1:2" ht="15">
      <c r="A941" s="81" t="s">
        <v>2535</v>
      </c>
      <c r="B941" s="80" t="s">
        <v>8909</v>
      </c>
    </row>
    <row r="942" spans="1:2" ht="15">
      <c r="A942" s="81" t="s">
        <v>2536</v>
      </c>
      <c r="B942" s="80" t="s">
        <v>8909</v>
      </c>
    </row>
    <row r="943" spans="1:2" ht="15">
      <c r="A943" s="81" t="s">
        <v>2537</v>
      </c>
      <c r="B943" s="80" t="s">
        <v>8909</v>
      </c>
    </row>
    <row r="944" spans="1:2" ht="15">
      <c r="A944" s="81" t="s">
        <v>2538</v>
      </c>
      <c r="B944" s="80" t="s">
        <v>8909</v>
      </c>
    </row>
    <row r="945" spans="1:2" ht="15">
      <c r="A945" s="81" t="s">
        <v>2539</v>
      </c>
      <c r="B945" s="80" t="s">
        <v>8909</v>
      </c>
    </row>
    <row r="946" spans="1:2" ht="15">
      <c r="A946" s="81" t="s">
        <v>2540</v>
      </c>
      <c r="B946" s="80" t="s">
        <v>8909</v>
      </c>
    </row>
    <row r="947" spans="1:2" ht="15">
      <c r="A947" s="81" t="s">
        <v>2541</v>
      </c>
      <c r="B947" s="80" t="s">
        <v>8909</v>
      </c>
    </row>
    <row r="948" spans="1:2" ht="15">
      <c r="A948" s="81" t="s">
        <v>2542</v>
      </c>
      <c r="B948" s="80" t="s">
        <v>8909</v>
      </c>
    </row>
    <row r="949" spans="1:2" ht="15">
      <c r="A949" s="81" t="s">
        <v>2543</v>
      </c>
      <c r="B949" s="80" t="s">
        <v>8909</v>
      </c>
    </row>
    <row r="950" spans="1:2" ht="15">
      <c r="A950" s="81" t="s">
        <v>2544</v>
      </c>
      <c r="B950" s="80" t="s">
        <v>8909</v>
      </c>
    </row>
    <row r="951" spans="1:2" ht="15">
      <c r="A951" s="81" t="s">
        <v>2545</v>
      </c>
      <c r="B951" s="80" t="s">
        <v>8909</v>
      </c>
    </row>
    <row r="952" spans="1:2" ht="15">
      <c r="A952" s="81" t="s">
        <v>2546</v>
      </c>
      <c r="B952" s="80" t="s">
        <v>8909</v>
      </c>
    </row>
    <row r="953" spans="1:2" ht="15">
      <c r="A953" s="81" t="s">
        <v>2547</v>
      </c>
      <c r="B953" s="80" t="s">
        <v>8909</v>
      </c>
    </row>
    <row r="954" spans="1:2" ht="15">
      <c r="A954" s="81" t="s">
        <v>2548</v>
      </c>
      <c r="B954" s="80" t="s">
        <v>8909</v>
      </c>
    </row>
    <row r="955" spans="1:2" ht="15">
      <c r="A955" s="81" t="s">
        <v>2549</v>
      </c>
      <c r="B955" s="80" t="s">
        <v>8909</v>
      </c>
    </row>
    <row r="956" spans="1:2" ht="15">
      <c r="A956" s="81" t="s">
        <v>2550</v>
      </c>
      <c r="B956" s="80" t="s">
        <v>8909</v>
      </c>
    </row>
    <row r="957" spans="1:2" ht="15">
      <c r="A957" s="81" t="s">
        <v>2551</v>
      </c>
      <c r="B957" s="80" t="s">
        <v>8909</v>
      </c>
    </row>
    <row r="958" spans="1:2" ht="15">
      <c r="A958" s="81" t="s">
        <v>2552</v>
      </c>
      <c r="B958" s="80" t="s">
        <v>8909</v>
      </c>
    </row>
    <row r="959" spans="1:2" ht="15">
      <c r="A959" s="81" t="s">
        <v>2553</v>
      </c>
      <c r="B959" s="80" t="s">
        <v>8909</v>
      </c>
    </row>
    <row r="960" spans="1:2" ht="15">
      <c r="A960" s="81" t="s">
        <v>2554</v>
      </c>
      <c r="B960" s="80" t="s">
        <v>8909</v>
      </c>
    </row>
    <row r="961" spans="1:2" ht="15">
      <c r="A961" s="81" t="s">
        <v>2555</v>
      </c>
      <c r="B961" s="80" t="s">
        <v>8909</v>
      </c>
    </row>
    <row r="962" spans="1:2" ht="15">
      <c r="A962" s="81" t="s">
        <v>2556</v>
      </c>
      <c r="B962" s="80" t="s">
        <v>8909</v>
      </c>
    </row>
    <row r="963" spans="1:2" ht="15">
      <c r="A963" s="81" t="s">
        <v>2557</v>
      </c>
      <c r="B963" s="80" t="s">
        <v>8909</v>
      </c>
    </row>
    <row r="964" spans="1:2" ht="15">
      <c r="A964" s="81" t="s">
        <v>2558</v>
      </c>
      <c r="B964" s="80" t="s">
        <v>8909</v>
      </c>
    </row>
    <row r="965" spans="1:2" ht="15">
      <c r="A965" s="81" t="s">
        <v>2559</v>
      </c>
      <c r="B965" s="80" t="s">
        <v>8909</v>
      </c>
    </row>
    <row r="966" spans="1:2" ht="15">
      <c r="A966" s="81" t="s">
        <v>2560</v>
      </c>
      <c r="B966" s="80" t="s">
        <v>8909</v>
      </c>
    </row>
    <row r="967" spans="1:2" ht="15">
      <c r="A967" s="81" t="s">
        <v>2561</v>
      </c>
      <c r="B967" s="80" t="s">
        <v>8909</v>
      </c>
    </row>
    <row r="968" spans="1:2" ht="15">
      <c r="A968" s="81" t="s">
        <v>2562</v>
      </c>
      <c r="B968" s="80" t="s">
        <v>8909</v>
      </c>
    </row>
    <row r="969" spans="1:2" ht="15">
      <c r="A969" s="81" t="s">
        <v>2563</v>
      </c>
      <c r="B969" s="80" t="s">
        <v>8909</v>
      </c>
    </row>
    <row r="970" spans="1:2" ht="15">
      <c r="A970" s="81" t="s">
        <v>2564</v>
      </c>
      <c r="B970" s="80" t="s">
        <v>8909</v>
      </c>
    </row>
    <row r="971" spans="1:2" ht="15">
      <c r="A971" s="81" t="s">
        <v>2565</v>
      </c>
      <c r="B971" s="80" t="s">
        <v>8909</v>
      </c>
    </row>
    <row r="972" spans="1:2" ht="15">
      <c r="A972" s="81" t="s">
        <v>2566</v>
      </c>
      <c r="B972" s="80" t="s">
        <v>8909</v>
      </c>
    </row>
    <row r="973" spans="1:2" ht="15">
      <c r="A973" s="81" t="s">
        <v>2567</v>
      </c>
      <c r="B973" s="80" t="s">
        <v>8909</v>
      </c>
    </row>
    <row r="974" spans="1:2" ht="15">
      <c r="A974" s="81" t="s">
        <v>2568</v>
      </c>
      <c r="B974" s="80" t="s">
        <v>8909</v>
      </c>
    </row>
    <row r="975" spans="1:2" ht="15">
      <c r="A975" s="81" t="s">
        <v>2569</v>
      </c>
      <c r="B975" s="80" t="s">
        <v>8909</v>
      </c>
    </row>
    <row r="976" spans="1:2" ht="15">
      <c r="A976" s="81" t="s">
        <v>2570</v>
      </c>
      <c r="B976" s="80" t="s">
        <v>8909</v>
      </c>
    </row>
    <row r="977" spans="1:2" ht="15">
      <c r="A977" s="81" t="s">
        <v>2571</v>
      </c>
      <c r="B977" s="80" t="s">
        <v>8909</v>
      </c>
    </row>
    <row r="978" spans="1:2" ht="15">
      <c r="A978" s="81" t="s">
        <v>2572</v>
      </c>
      <c r="B978" s="80" t="s">
        <v>8909</v>
      </c>
    </row>
    <row r="979" spans="1:2" ht="15">
      <c r="A979" s="81" t="s">
        <v>2573</v>
      </c>
      <c r="B979" s="80" t="s">
        <v>8909</v>
      </c>
    </row>
    <row r="980" spans="1:2" ht="15">
      <c r="A980" s="81" t="s">
        <v>2574</v>
      </c>
      <c r="B980" s="80" t="s">
        <v>8909</v>
      </c>
    </row>
    <row r="981" spans="1:2" ht="15">
      <c r="A981" s="81" t="s">
        <v>2575</v>
      </c>
      <c r="B981" s="80" t="s">
        <v>8909</v>
      </c>
    </row>
    <row r="982" spans="1:2" ht="15">
      <c r="A982" s="81" t="s">
        <v>2576</v>
      </c>
      <c r="B982" s="80" t="s">
        <v>8909</v>
      </c>
    </row>
    <row r="983" spans="1:2" ht="15">
      <c r="A983" s="81" t="s">
        <v>2577</v>
      </c>
      <c r="B983" s="80" t="s">
        <v>8909</v>
      </c>
    </row>
    <row r="984" spans="1:2" ht="15">
      <c r="A984" s="81" t="s">
        <v>2578</v>
      </c>
      <c r="B984" s="80" t="s">
        <v>8909</v>
      </c>
    </row>
    <row r="985" spans="1:2" ht="15">
      <c r="A985" s="81" t="s">
        <v>2579</v>
      </c>
      <c r="B985" s="80" t="s">
        <v>8909</v>
      </c>
    </row>
    <row r="986" spans="1:2" ht="15">
      <c r="A986" s="81" t="s">
        <v>2580</v>
      </c>
      <c r="B986" s="80" t="s">
        <v>8909</v>
      </c>
    </row>
    <row r="987" spans="1:2" ht="15">
      <c r="A987" s="81" t="s">
        <v>2581</v>
      </c>
      <c r="B987" s="80" t="s">
        <v>8909</v>
      </c>
    </row>
    <row r="988" spans="1:2" ht="15">
      <c r="A988" s="81" t="s">
        <v>2582</v>
      </c>
      <c r="B988" s="80" t="s">
        <v>8909</v>
      </c>
    </row>
    <row r="989" spans="1:2" ht="15">
      <c r="A989" s="81" t="s">
        <v>2583</v>
      </c>
      <c r="B989" s="80" t="s">
        <v>8909</v>
      </c>
    </row>
    <row r="990" spans="1:2" ht="15">
      <c r="A990" s="81" t="s">
        <v>2584</v>
      </c>
      <c r="B990" s="80" t="s">
        <v>8909</v>
      </c>
    </row>
    <row r="991" spans="1:2" ht="15">
      <c r="A991" s="81" t="s">
        <v>2585</v>
      </c>
      <c r="B991" s="80" t="s">
        <v>8909</v>
      </c>
    </row>
    <row r="992" spans="1:2" ht="15">
      <c r="A992" s="81" t="s">
        <v>2586</v>
      </c>
      <c r="B992" s="80" t="s">
        <v>8909</v>
      </c>
    </row>
    <row r="993" spans="1:2" ht="15">
      <c r="A993" s="81" t="s">
        <v>2587</v>
      </c>
      <c r="B993" s="80" t="s">
        <v>8909</v>
      </c>
    </row>
    <row r="994" spans="1:2" ht="15">
      <c r="A994" s="81" t="s">
        <v>2588</v>
      </c>
      <c r="B994" s="80" t="s">
        <v>8909</v>
      </c>
    </row>
    <row r="995" spans="1:2" ht="15">
      <c r="A995" s="81" t="s">
        <v>2589</v>
      </c>
      <c r="B995" s="80" t="s">
        <v>8909</v>
      </c>
    </row>
    <row r="996" spans="1:2" ht="15">
      <c r="A996" s="81" t="s">
        <v>2590</v>
      </c>
      <c r="B996" s="80" t="s">
        <v>8909</v>
      </c>
    </row>
    <row r="997" spans="1:2" ht="15">
      <c r="A997" s="81" t="s">
        <v>2591</v>
      </c>
      <c r="B997" s="80" t="s">
        <v>8909</v>
      </c>
    </row>
    <row r="998" spans="1:2" ht="15">
      <c r="A998" s="81" t="s">
        <v>2592</v>
      </c>
      <c r="B998" s="80" t="s">
        <v>8909</v>
      </c>
    </row>
    <row r="999" spans="1:2" ht="15">
      <c r="A999" s="81" t="s">
        <v>2593</v>
      </c>
      <c r="B999" s="80" t="s">
        <v>8909</v>
      </c>
    </row>
    <row r="1000" spans="1:2" ht="15">
      <c r="A1000" s="81" t="s">
        <v>2594</v>
      </c>
      <c r="B1000" s="80" t="s">
        <v>8909</v>
      </c>
    </row>
    <row r="1001" spans="1:2" ht="15">
      <c r="A1001" s="81" t="s">
        <v>2595</v>
      </c>
      <c r="B1001" s="80" t="s">
        <v>8909</v>
      </c>
    </row>
    <row r="1002" spans="1:2" ht="15">
      <c r="A1002" s="81" t="s">
        <v>2596</v>
      </c>
      <c r="B1002" s="80" t="s">
        <v>8909</v>
      </c>
    </row>
    <row r="1003" spans="1:2" ht="15">
      <c r="A1003" s="81" t="s">
        <v>2597</v>
      </c>
      <c r="B1003" s="80" t="s">
        <v>8909</v>
      </c>
    </row>
    <row r="1004" spans="1:2" ht="15">
      <c r="A1004" s="81" t="s">
        <v>2598</v>
      </c>
      <c r="B1004" s="80" t="s">
        <v>8909</v>
      </c>
    </row>
    <row r="1005" spans="1:2" ht="15">
      <c r="A1005" s="81" t="s">
        <v>2599</v>
      </c>
      <c r="B1005" s="80" t="s">
        <v>8909</v>
      </c>
    </row>
    <row r="1006" spans="1:2" ht="15">
      <c r="A1006" s="81" t="s">
        <v>2600</v>
      </c>
      <c r="B1006" s="80" t="s">
        <v>8909</v>
      </c>
    </row>
    <row r="1007" spans="1:2" ht="15">
      <c r="A1007" s="81" t="s">
        <v>2601</v>
      </c>
      <c r="B1007" s="80" t="s">
        <v>8909</v>
      </c>
    </row>
    <row r="1008" spans="1:2" ht="15">
      <c r="A1008" s="81" t="s">
        <v>2602</v>
      </c>
      <c r="B1008" s="80" t="s">
        <v>8909</v>
      </c>
    </row>
    <row r="1009" spans="1:2" ht="15">
      <c r="A1009" s="81" t="s">
        <v>2603</v>
      </c>
      <c r="B1009" s="80" t="s">
        <v>8909</v>
      </c>
    </row>
    <row r="1010" spans="1:2" ht="15">
      <c r="A1010" s="81" t="s">
        <v>2604</v>
      </c>
      <c r="B1010" s="80" t="s">
        <v>8909</v>
      </c>
    </row>
    <row r="1011" spans="1:2" ht="15">
      <c r="A1011" s="81" t="s">
        <v>2605</v>
      </c>
      <c r="B1011" s="80" t="s">
        <v>8909</v>
      </c>
    </row>
    <row r="1012" spans="1:2" ht="15">
      <c r="A1012" s="81" t="s">
        <v>2606</v>
      </c>
      <c r="B1012" s="80" t="s">
        <v>8909</v>
      </c>
    </row>
    <row r="1013" spans="1:2" ht="15">
      <c r="A1013" s="81" t="s">
        <v>2607</v>
      </c>
      <c r="B1013" s="80" t="s">
        <v>8909</v>
      </c>
    </row>
    <row r="1014" spans="1:2" ht="15">
      <c r="A1014" s="81" t="s">
        <v>2608</v>
      </c>
      <c r="B1014" s="80" t="s">
        <v>8909</v>
      </c>
    </row>
    <row r="1015" spans="1:2" ht="15">
      <c r="A1015" s="81" t="s">
        <v>2609</v>
      </c>
      <c r="B1015" s="80" t="s">
        <v>8909</v>
      </c>
    </row>
    <row r="1016" spans="1:2" ht="15">
      <c r="A1016" s="81" t="s">
        <v>2610</v>
      </c>
      <c r="B1016" s="80" t="s">
        <v>8909</v>
      </c>
    </row>
    <row r="1017" spans="1:2" ht="15">
      <c r="A1017" s="81" t="s">
        <v>2611</v>
      </c>
      <c r="B1017" s="80" t="s">
        <v>8909</v>
      </c>
    </row>
    <row r="1018" spans="1:2" ht="15">
      <c r="A1018" s="81" t="s">
        <v>2612</v>
      </c>
      <c r="B1018" s="80" t="s">
        <v>8909</v>
      </c>
    </row>
    <row r="1019" spans="1:2" ht="15">
      <c r="A1019" s="81" t="s">
        <v>2613</v>
      </c>
      <c r="B1019" s="80" t="s">
        <v>8909</v>
      </c>
    </row>
    <row r="1020" spans="1:2" ht="15">
      <c r="A1020" s="81" t="s">
        <v>2614</v>
      </c>
      <c r="B1020" s="80" t="s">
        <v>8909</v>
      </c>
    </row>
    <row r="1021" spans="1:2" ht="15">
      <c r="A1021" s="81" t="s">
        <v>2615</v>
      </c>
      <c r="B1021" s="80" t="s">
        <v>8909</v>
      </c>
    </row>
    <row r="1022" spans="1:2" ht="15">
      <c r="A1022" s="81" t="s">
        <v>2616</v>
      </c>
      <c r="B1022" s="80" t="s">
        <v>8909</v>
      </c>
    </row>
    <row r="1023" spans="1:2" ht="15">
      <c r="A1023" s="81" t="s">
        <v>2617</v>
      </c>
      <c r="B1023" s="80" t="s">
        <v>8909</v>
      </c>
    </row>
    <row r="1024" spans="1:2" ht="15">
      <c r="A1024" s="81" t="s">
        <v>2618</v>
      </c>
      <c r="B1024" s="80" t="s">
        <v>8909</v>
      </c>
    </row>
    <row r="1025" spans="1:2" ht="15">
      <c r="A1025" s="81" t="s">
        <v>2619</v>
      </c>
      <c r="B1025" s="80" t="s">
        <v>8909</v>
      </c>
    </row>
    <row r="1026" spans="1:2" ht="15">
      <c r="A1026" s="81" t="s">
        <v>2620</v>
      </c>
      <c r="B1026" s="80" t="s">
        <v>8909</v>
      </c>
    </row>
    <row r="1027" spans="1:2" ht="15">
      <c r="A1027" s="81" t="s">
        <v>2621</v>
      </c>
      <c r="B1027" s="80" t="s">
        <v>8909</v>
      </c>
    </row>
    <row r="1028" spans="1:2" ht="15">
      <c r="A1028" s="81" t="s">
        <v>2622</v>
      </c>
      <c r="B1028" s="80" t="s">
        <v>8909</v>
      </c>
    </row>
    <row r="1029" spans="1:2" ht="15">
      <c r="A1029" s="81" t="s">
        <v>2623</v>
      </c>
      <c r="B1029" s="80" t="s">
        <v>8909</v>
      </c>
    </row>
    <row r="1030" spans="1:2" ht="15">
      <c r="A1030" s="81" t="s">
        <v>2624</v>
      </c>
      <c r="B1030" s="80" t="s">
        <v>8909</v>
      </c>
    </row>
    <row r="1031" spans="1:2" ht="15">
      <c r="A1031" s="81" t="s">
        <v>2625</v>
      </c>
      <c r="B1031" s="80" t="s">
        <v>8909</v>
      </c>
    </row>
    <row r="1032" spans="1:2" ht="15">
      <c r="A1032" s="81" t="s">
        <v>2626</v>
      </c>
      <c r="B1032" s="80" t="s">
        <v>8909</v>
      </c>
    </row>
    <row r="1033" spans="1:2" ht="15">
      <c r="A1033" s="81" t="s">
        <v>2627</v>
      </c>
      <c r="B1033" s="80" t="s">
        <v>8909</v>
      </c>
    </row>
    <row r="1034" spans="1:2" ht="15">
      <c r="A1034" s="81" t="s">
        <v>2628</v>
      </c>
      <c r="B1034" s="80" t="s">
        <v>8909</v>
      </c>
    </row>
    <row r="1035" spans="1:2" ht="15">
      <c r="A1035" s="81" t="s">
        <v>2629</v>
      </c>
      <c r="B1035" s="80" t="s">
        <v>8909</v>
      </c>
    </row>
    <row r="1036" spans="1:2" ht="15">
      <c r="A1036" s="81" t="s">
        <v>2630</v>
      </c>
      <c r="B1036" s="80" t="s">
        <v>8909</v>
      </c>
    </row>
    <row r="1037" spans="1:2" ht="15">
      <c r="A1037" s="81" t="s">
        <v>2631</v>
      </c>
      <c r="B1037" s="80" t="s">
        <v>8909</v>
      </c>
    </row>
    <row r="1038" spans="1:2" ht="15">
      <c r="A1038" s="81" t="s">
        <v>2632</v>
      </c>
      <c r="B1038" s="80" t="s">
        <v>8909</v>
      </c>
    </row>
    <row r="1039" spans="1:2" ht="15">
      <c r="A1039" s="81" t="s">
        <v>2633</v>
      </c>
      <c r="B1039" s="80" t="s">
        <v>8909</v>
      </c>
    </row>
    <row r="1040" spans="1:2" ht="15">
      <c r="A1040" s="81" t="s">
        <v>2634</v>
      </c>
      <c r="B1040" s="80" t="s">
        <v>8909</v>
      </c>
    </row>
    <row r="1041" spans="1:2" ht="15">
      <c r="A1041" s="81" t="s">
        <v>2635</v>
      </c>
      <c r="B1041" s="80" t="s">
        <v>8909</v>
      </c>
    </row>
    <row r="1042" spans="1:2" ht="15">
      <c r="A1042" s="81" t="s">
        <v>2636</v>
      </c>
      <c r="B1042" s="80" t="s">
        <v>8909</v>
      </c>
    </row>
    <row r="1043" spans="1:2" ht="15">
      <c r="A1043" s="81" t="s">
        <v>2637</v>
      </c>
      <c r="B1043" s="80" t="s">
        <v>8909</v>
      </c>
    </row>
    <row r="1044" spans="1:2" ht="15">
      <c r="A1044" s="81" t="s">
        <v>2638</v>
      </c>
      <c r="B1044" s="80" t="s">
        <v>8909</v>
      </c>
    </row>
    <row r="1045" spans="1:2" ht="15">
      <c r="A1045" s="81" t="s">
        <v>2639</v>
      </c>
      <c r="B1045" s="80" t="s">
        <v>8909</v>
      </c>
    </row>
    <row r="1046" spans="1:2" ht="15">
      <c r="A1046" s="81" t="s">
        <v>2640</v>
      </c>
      <c r="B1046" s="80" t="s">
        <v>8909</v>
      </c>
    </row>
    <row r="1047" spans="1:2" ht="15">
      <c r="A1047" s="81" t="s">
        <v>2641</v>
      </c>
      <c r="B1047" s="80" t="s">
        <v>8909</v>
      </c>
    </row>
    <row r="1048" spans="1:2" ht="15">
      <c r="A1048" s="81" t="s">
        <v>2642</v>
      </c>
      <c r="B1048" s="80" t="s">
        <v>8909</v>
      </c>
    </row>
    <row r="1049" spans="1:2" ht="15">
      <c r="A1049" s="81" t="s">
        <v>2643</v>
      </c>
      <c r="B1049" s="80" t="s">
        <v>8909</v>
      </c>
    </row>
    <row r="1050" spans="1:2" ht="15">
      <c r="A1050" s="81" t="s">
        <v>2644</v>
      </c>
      <c r="B1050" s="80" t="s">
        <v>8909</v>
      </c>
    </row>
    <row r="1051" spans="1:2" ht="15">
      <c r="A1051" s="81" t="s">
        <v>2645</v>
      </c>
      <c r="B1051" s="80" t="s">
        <v>8909</v>
      </c>
    </row>
    <row r="1052" spans="1:2" ht="15">
      <c r="A1052" s="81" t="s">
        <v>2646</v>
      </c>
      <c r="B1052" s="80" t="s">
        <v>8909</v>
      </c>
    </row>
    <row r="1053" spans="1:2" ht="15">
      <c r="A1053" s="81" t="s">
        <v>2647</v>
      </c>
      <c r="B1053" s="80" t="s">
        <v>8909</v>
      </c>
    </row>
    <row r="1054" spans="1:2" ht="15">
      <c r="A1054" s="81" t="s">
        <v>2648</v>
      </c>
      <c r="B1054" s="80" t="s">
        <v>8909</v>
      </c>
    </row>
    <row r="1055" spans="1:2" ht="15">
      <c r="A1055" s="81" t="s">
        <v>2649</v>
      </c>
      <c r="B1055" s="80" t="s">
        <v>8909</v>
      </c>
    </row>
    <row r="1056" spans="1:2" ht="15">
      <c r="A1056" s="81" t="s">
        <v>2650</v>
      </c>
      <c r="B1056" s="80" t="s">
        <v>8909</v>
      </c>
    </row>
    <row r="1057" spans="1:2" ht="15">
      <c r="A1057" s="81" t="s">
        <v>2651</v>
      </c>
      <c r="B1057" s="80" t="s">
        <v>8909</v>
      </c>
    </row>
    <row r="1058" spans="1:2" ht="15">
      <c r="A1058" s="81" t="s">
        <v>2652</v>
      </c>
      <c r="B1058" s="80" t="s">
        <v>8909</v>
      </c>
    </row>
    <row r="1059" spans="1:2" ht="15">
      <c r="A1059" s="81" t="s">
        <v>2653</v>
      </c>
      <c r="B1059" s="80" t="s">
        <v>8909</v>
      </c>
    </row>
    <row r="1060" spans="1:2" ht="15">
      <c r="A1060" s="81" t="s">
        <v>2654</v>
      </c>
      <c r="B1060" s="80" t="s">
        <v>8909</v>
      </c>
    </row>
    <row r="1061" spans="1:2" ht="15">
      <c r="A1061" s="81" t="s">
        <v>2655</v>
      </c>
      <c r="B1061" s="80" t="s">
        <v>8909</v>
      </c>
    </row>
    <row r="1062" spans="1:2" ht="15">
      <c r="A1062" s="81" t="s">
        <v>2656</v>
      </c>
      <c r="B1062" s="80" t="s">
        <v>8909</v>
      </c>
    </row>
    <row r="1063" spans="1:2" ht="15">
      <c r="A1063" s="81" t="s">
        <v>2657</v>
      </c>
      <c r="B1063" s="80" t="s">
        <v>8909</v>
      </c>
    </row>
    <row r="1064" spans="1:2" ht="15">
      <c r="A1064" s="81" t="s">
        <v>2658</v>
      </c>
      <c r="B1064" s="80" t="s">
        <v>8909</v>
      </c>
    </row>
    <row r="1065" spans="1:2" ht="15">
      <c r="A1065" s="81" t="s">
        <v>2659</v>
      </c>
      <c r="B1065" s="80" t="s">
        <v>8909</v>
      </c>
    </row>
    <row r="1066" spans="1:2" ht="15">
      <c r="A1066" s="81" t="s">
        <v>2660</v>
      </c>
      <c r="B1066" s="80" t="s">
        <v>8909</v>
      </c>
    </row>
    <row r="1067" spans="1:2" ht="15">
      <c r="A1067" s="81" t="s">
        <v>2661</v>
      </c>
      <c r="B1067" s="80" t="s">
        <v>8909</v>
      </c>
    </row>
    <row r="1068" spans="1:2" ht="15">
      <c r="A1068" s="81" t="s">
        <v>2662</v>
      </c>
      <c r="B1068" s="80" t="s">
        <v>8909</v>
      </c>
    </row>
    <row r="1069" spans="1:2" ht="15">
      <c r="A1069" s="81" t="s">
        <v>2663</v>
      </c>
      <c r="B1069" s="80" t="s">
        <v>8909</v>
      </c>
    </row>
    <row r="1070" spans="1:2" ht="15">
      <c r="A1070" s="81" t="s">
        <v>2664</v>
      </c>
      <c r="B1070" s="80" t="s">
        <v>8909</v>
      </c>
    </row>
    <row r="1071" spans="1:2" ht="15">
      <c r="A1071" s="81" t="s">
        <v>2665</v>
      </c>
      <c r="B1071" s="80" t="s">
        <v>8909</v>
      </c>
    </row>
    <row r="1072" spans="1:2" ht="15">
      <c r="A1072" s="81" t="s">
        <v>2666</v>
      </c>
      <c r="B1072" s="80" t="s">
        <v>8909</v>
      </c>
    </row>
    <row r="1073" spans="1:2" ht="15">
      <c r="A1073" s="81" t="s">
        <v>2667</v>
      </c>
      <c r="B1073" s="80" t="s">
        <v>8909</v>
      </c>
    </row>
    <row r="1074" spans="1:2" ht="15">
      <c r="A1074" s="81" t="s">
        <v>2668</v>
      </c>
      <c r="B1074" s="80" t="s">
        <v>8909</v>
      </c>
    </row>
    <row r="1075" spans="1:2" ht="15">
      <c r="A1075" s="81" t="s">
        <v>2669</v>
      </c>
      <c r="B1075" s="80" t="s">
        <v>8909</v>
      </c>
    </row>
    <row r="1076" spans="1:2" ht="15">
      <c r="A1076" s="81" t="s">
        <v>2670</v>
      </c>
      <c r="B1076" s="80" t="s">
        <v>8909</v>
      </c>
    </row>
    <row r="1077" spans="1:2" ht="15">
      <c r="A1077" s="81" t="s">
        <v>2671</v>
      </c>
      <c r="B1077" s="80" t="s">
        <v>8909</v>
      </c>
    </row>
    <row r="1078" spans="1:2" ht="15">
      <c r="A1078" s="81" t="s">
        <v>2672</v>
      </c>
      <c r="B1078" s="80" t="s">
        <v>8909</v>
      </c>
    </row>
    <row r="1079" spans="1:2" ht="15">
      <c r="A1079" s="81" t="s">
        <v>2673</v>
      </c>
      <c r="B1079" s="80" t="s">
        <v>8909</v>
      </c>
    </row>
    <row r="1080" spans="1:2" ht="15">
      <c r="A1080" s="81" t="s">
        <v>2674</v>
      </c>
      <c r="B1080" s="80" t="s">
        <v>8909</v>
      </c>
    </row>
    <row r="1081" spans="1:2" ht="15">
      <c r="A1081" s="81" t="s">
        <v>2675</v>
      </c>
      <c r="B1081" s="80" t="s">
        <v>8909</v>
      </c>
    </row>
    <row r="1082" spans="1:2" ht="15">
      <c r="A1082" s="81" t="s">
        <v>2676</v>
      </c>
      <c r="B1082" s="80" t="s">
        <v>8909</v>
      </c>
    </row>
    <row r="1083" spans="1:2" ht="15">
      <c r="A1083" s="81" t="s">
        <v>2677</v>
      </c>
      <c r="B1083" s="80" t="s">
        <v>8909</v>
      </c>
    </row>
    <row r="1084" spans="1:2" ht="15">
      <c r="A1084" s="81" t="s">
        <v>2678</v>
      </c>
      <c r="B1084" s="80" t="s">
        <v>8909</v>
      </c>
    </row>
    <row r="1085" spans="1:2" ht="15">
      <c r="A1085" s="81" t="s">
        <v>2679</v>
      </c>
      <c r="B1085" s="80" t="s">
        <v>8909</v>
      </c>
    </row>
    <row r="1086" spans="1:2" ht="15">
      <c r="A1086" s="81" t="s">
        <v>2680</v>
      </c>
      <c r="B1086" s="80" t="s">
        <v>8909</v>
      </c>
    </row>
    <row r="1087" spans="1:2" ht="15">
      <c r="A1087" s="81" t="s">
        <v>2681</v>
      </c>
      <c r="B1087" s="80" t="s">
        <v>8909</v>
      </c>
    </row>
    <row r="1088" spans="1:2" ht="15">
      <c r="A1088" s="81" t="s">
        <v>2682</v>
      </c>
      <c r="B1088" s="80" t="s">
        <v>8909</v>
      </c>
    </row>
    <row r="1089" spans="1:2" ht="15">
      <c r="A1089" s="81" t="s">
        <v>2683</v>
      </c>
      <c r="B1089" s="80" t="s">
        <v>8909</v>
      </c>
    </row>
    <row r="1090" spans="1:2" ht="15">
      <c r="A1090" s="81" t="s">
        <v>2684</v>
      </c>
      <c r="B1090" s="80" t="s">
        <v>8909</v>
      </c>
    </row>
    <row r="1091" spans="1:2" ht="15">
      <c r="A1091" s="81" t="s">
        <v>2685</v>
      </c>
      <c r="B1091" s="80" t="s">
        <v>8909</v>
      </c>
    </row>
    <row r="1092" spans="1:2" ht="15">
      <c r="A1092" s="81" t="s">
        <v>2686</v>
      </c>
      <c r="B1092" s="80" t="s">
        <v>8909</v>
      </c>
    </row>
    <row r="1093" spans="1:2" ht="15">
      <c r="A1093" s="81" t="s">
        <v>2687</v>
      </c>
      <c r="B1093" s="80" t="s">
        <v>8909</v>
      </c>
    </row>
    <row r="1094" spans="1:2" ht="15">
      <c r="A1094" s="81" t="s">
        <v>2688</v>
      </c>
      <c r="B1094" s="80" t="s">
        <v>8909</v>
      </c>
    </row>
    <row r="1095" spans="1:2" ht="15">
      <c r="A1095" s="81" t="s">
        <v>2689</v>
      </c>
      <c r="B1095" s="80" t="s">
        <v>8909</v>
      </c>
    </row>
    <row r="1096" spans="1:2" ht="15">
      <c r="A1096" s="81" t="s">
        <v>2690</v>
      </c>
      <c r="B1096" s="80" t="s">
        <v>8909</v>
      </c>
    </row>
    <row r="1097" spans="1:2" ht="15">
      <c r="A1097" s="81" t="s">
        <v>2691</v>
      </c>
      <c r="B1097" s="80" t="s">
        <v>8909</v>
      </c>
    </row>
    <row r="1098" spans="1:2" ht="15">
      <c r="A1098" s="81" t="s">
        <v>2692</v>
      </c>
      <c r="B1098" s="80" t="s">
        <v>8909</v>
      </c>
    </row>
    <row r="1099" spans="1:2" ht="15">
      <c r="A1099" s="81" t="s">
        <v>2693</v>
      </c>
      <c r="B1099" s="80" t="s">
        <v>8909</v>
      </c>
    </row>
    <row r="1100" spans="1:2" ht="15">
      <c r="A1100" s="81" t="s">
        <v>2694</v>
      </c>
      <c r="B1100" s="80" t="s">
        <v>8909</v>
      </c>
    </row>
    <row r="1101" spans="1:2" ht="15">
      <c r="A1101" s="81" t="s">
        <v>2695</v>
      </c>
      <c r="B1101" s="80" t="s">
        <v>8909</v>
      </c>
    </row>
    <row r="1102" spans="1:2" ht="15">
      <c r="A1102" s="81" t="s">
        <v>2696</v>
      </c>
      <c r="B1102" s="80" t="s">
        <v>8909</v>
      </c>
    </row>
    <row r="1103" spans="1:2" ht="15">
      <c r="A1103" s="81" t="s">
        <v>2697</v>
      </c>
      <c r="B1103" s="80" t="s">
        <v>8909</v>
      </c>
    </row>
    <row r="1104" spans="1:2" ht="15">
      <c r="A1104" s="81" t="s">
        <v>2698</v>
      </c>
      <c r="B1104" s="80" t="s">
        <v>8909</v>
      </c>
    </row>
    <row r="1105" spans="1:2" ht="15">
      <c r="A1105" s="81" t="s">
        <v>2699</v>
      </c>
      <c r="B1105" s="80" t="s">
        <v>8909</v>
      </c>
    </row>
    <row r="1106" spans="1:2" ht="15">
      <c r="A1106" s="81" t="s">
        <v>2700</v>
      </c>
      <c r="B1106" s="80" t="s">
        <v>8909</v>
      </c>
    </row>
    <row r="1107" spans="1:2" ht="15">
      <c r="A1107" s="81" t="s">
        <v>2701</v>
      </c>
      <c r="B1107" s="80" t="s">
        <v>8909</v>
      </c>
    </row>
    <row r="1108" spans="1:2" ht="15">
      <c r="A1108" s="81" t="s">
        <v>2702</v>
      </c>
      <c r="B1108" s="80" t="s">
        <v>8909</v>
      </c>
    </row>
    <row r="1109" spans="1:2" ht="15">
      <c r="A1109" s="81" t="s">
        <v>2703</v>
      </c>
      <c r="B1109" s="80" t="s">
        <v>8909</v>
      </c>
    </row>
    <row r="1110" spans="1:2" ht="15">
      <c r="A1110" s="81" t="s">
        <v>2704</v>
      </c>
      <c r="B1110" s="80" t="s">
        <v>8909</v>
      </c>
    </row>
    <row r="1111" spans="1:2" ht="15">
      <c r="A1111" s="81" t="s">
        <v>2705</v>
      </c>
      <c r="B1111" s="80" t="s">
        <v>8909</v>
      </c>
    </row>
    <row r="1112" spans="1:2" ht="15">
      <c r="A1112" s="81" t="s">
        <v>2706</v>
      </c>
      <c r="B1112" s="80" t="s">
        <v>8909</v>
      </c>
    </row>
    <row r="1113" spans="1:2" ht="15">
      <c r="A1113" s="81" t="s">
        <v>2707</v>
      </c>
      <c r="B1113" s="80" t="s">
        <v>8909</v>
      </c>
    </row>
    <row r="1114" spans="1:2" ht="15">
      <c r="A1114" s="81" t="s">
        <v>2708</v>
      </c>
      <c r="B1114" s="80" t="s">
        <v>8909</v>
      </c>
    </row>
    <row r="1115" spans="1:2" ht="15">
      <c r="A1115" s="81" t="s">
        <v>2709</v>
      </c>
      <c r="B1115" s="80" t="s">
        <v>8909</v>
      </c>
    </row>
    <row r="1116" spans="1:2" ht="15">
      <c r="A1116" s="81" t="s">
        <v>2710</v>
      </c>
      <c r="B1116" s="80" t="s">
        <v>8909</v>
      </c>
    </row>
    <row r="1117" spans="1:2" ht="15">
      <c r="A1117" s="81" t="s">
        <v>2711</v>
      </c>
      <c r="B1117" s="80" t="s">
        <v>8909</v>
      </c>
    </row>
    <row r="1118" spans="1:2" ht="15">
      <c r="A1118" s="81" t="s">
        <v>2712</v>
      </c>
      <c r="B1118" s="80" t="s">
        <v>8909</v>
      </c>
    </row>
    <row r="1119" spans="1:2" ht="15">
      <c r="A1119" s="81" t="s">
        <v>2713</v>
      </c>
      <c r="B1119" s="80" t="s">
        <v>8909</v>
      </c>
    </row>
    <row r="1120" spans="1:2" ht="15">
      <c r="A1120" s="81" t="s">
        <v>2714</v>
      </c>
      <c r="B1120" s="80" t="s">
        <v>8909</v>
      </c>
    </row>
    <row r="1121" spans="1:2" ht="15">
      <c r="A1121" s="81" t="s">
        <v>2715</v>
      </c>
      <c r="B1121" s="80" t="s">
        <v>8909</v>
      </c>
    </row>
    <row r="1122" spans="1:2" ht="15">
      <c r="A1122" s="81" t="s">
        <v>2716</v>
      </c>
      <c r="B1122" s="80" t="s">
        <v>8909</v>
      </c>
    </row>
    <row r="1123" spans="1:2" ht="15">
      <c r="A1123" s="81" t="s">
        <v>2717</v>
      </c>
      <c r="B1123" s="80" t="s">
        <v>8909</v>
      </c>
    </row>
    <row r="1124" spans="1:2" ht="15">
      <c r="A1124" s="81" t="s">
        <v>2718</v>
      </c>
      <c r="B1124" s="80" t="s">
        <v>8909</v>
      </c>
    </row>
    <row r="1125" spans="1:2" ht="15">
      <c r="A1125" s="81" t="s">
        <v>2719</v>
      </c>
      <c r="B1125" s="80" t="s">
        <v>8909</v>
      </c>
    </row>
    <row r="1126" spans="1:2" ht="15">
      <c r="A1126" s="81" t="s">
        <v>2720</v>
      </c>
      <c r="B1126" s="80" t="s">
        <v>8909</v>
      </c>
    </row>
    <row r="1127" spans="1:2" ht="15">
      <c r="A1127" s="81" t="s">
        <v>2721</v>
      </c>
      <c r="B1127" s="80" t="s">
        <v>8909</v>
      </c>
    </row>
    <row r="1128" spans="1:2" ht="15">
      <c r="A1128" s="81" t="s">
        <v>2722</v>
      </c>
      <c r="B1128" s="80" t="s">
        <v>8909</v>
      </c>
    </row>
    <row r="1129" spans="1:2" ht="15">
      <c r="A1129" s="81" t="s">
        <v>2723</v>
      </c>
      <c r="B1129" s="80" t="s">
        <v>8909</v>
      </c>
    </row>
    <row r="1130" spans="1:2" ht="15">
      <c r="A1130" s="81" t="s">
        <v>2724</v>
      </c>
      <c r="B1130" s="80" t="s">
        <v>8909</v>
      </c>
    </row>
    <row r="1131" spans="1:2" ht="15">
      <c r="A1131" s="81" t="s">
        <v>2725</v>
      </c>
      <c r="B1131" s="80" t="s">
        <v>8909</v>
      </c>
    </row>
    <row r="1132" spans="1:2" ht="15">
      <c r="A1132" s="81" t="s">
        <v>2726</v>
      </c>
      <c r="B1132" s="80" t="s">
        <v>8909</v>
      </c>
    </row>
    <row r="1133" spans="1:2" ht="15">
      <c r="A1133" s="81" t="s">
        <v>2727</v>
      </c>
      <c r="B1133" s="80" t="s">
        <v>8909</v>
      </c>
    </row>
    <row r="1134" spans="1:2" ht="15">
      <c r="A1134" s="81" t="s">
        <v>2728</v>
      </c>
      <c r="B1134" s="80" t="s">
        <v>8909</v>
      </c>
    </row>
    <row r="1135" spans="1:2" ht="15">
      <c r="A1135" s="81" t="s">
        <v>2729</v>
      </c>
      <c r="B1135" s="80" t="s">
        <v>8909</v>
      </c>
    </row>
    <row r="1136" spans="1:2" ht="15">
      <c r="A1136" s="81" t="s">
        <v>2730</v>
      </c>
      <c r="B1136" s="80" t="s">
        <v>8909</v>
      </c>
    </row>
    <row r="1137" spans="1:2" ht="15">
      <c r="A1137" s="81" t="s">
        <v>2731</v>
      </c>
      <c r="B1137" s="80" t="s">
        <v>8909</v>
      </c>
    </row>
    <row r="1138" spans="1:2" ht="15">
      <c r="A1138" s="81" t="s">
        <v>2732</v>
      </c>
      <c r="B1138" s="80" t="s">
        <v>8909</v>
      </c>
    </row>
    <row r="1139" spans="1:2" ht="15">
      <c r="A1139" s="81" t="s">
        <v>2733</v>
      </c>
      <c r="B1139" s="80" t="s">
        <v>8909</v>
      </c>
    </row>
    <row r="1140" spans="1:2" ht="15">
      <c r="A1140" s="81" t="s">
        <v>2734</v>
      </c>
      <c r="B1140" s="80" t="s">
        <v>8909</v>
      </c>
    </row>
    <row r="1141" spans="1:2" ht="15">
      <c r="A1141" s="81" t="s">
        <v>2735</v>
      </c>
      <c r="B1141" s="80" t="s">
        <v>8909</v>
      </c>
    </row>
    <row r="1142" spans="1:2" ht="15">
      <c r="A1142" s="81" t="s">
        <v>2736</v>
      </c>
      <c r="B1142" s="80" t="s">
        <v>8909</v>
      </c>
    </row>
    <row r="1143" spans="1:2" ht="15">
      <c r="A1143" s="81" t="s">
        <v>2737</v>
      </c>
      <c r="B1143" s="80" t="s">
        <v>8909</v>
      </c>
    </row>
    <row r="1144" spans="1:2" ht="15">
      <c r="A1144" s="81" t="s">
        <v>2738</v>
      </c>
      <c r="B1144" s="80" t="s">
        <v>8909</v>
      </c>
    </row>
    <row r="1145" spans="1:2" ht="15">
      <c r="A1145" s="81" t="s">
        <v>2739</v>
      </c>
      <c r="B1145" s="80" t="s">
        <v>8909</v>
      </c>
    </row>
    <row r="1146" spans="1:2" ht="15">
      <c r="A1146" s="81" t="s">
        <v>2740</v>
      </c>
      <c r="B1146" s="80" t="s">
        <v>8909</v>
      </c>
    </row>
    <row r="1147" spans="1:2" ht="15">
      <c r="A1147" s="81" t="s">
        <v>2741</v>
      </c>
      <c r="B1147" s="80" t="s">
        <v>8909</v>
      </c>
    </row>
    <row r="1148" spans="1:2" ht="15">
      <c r="A1148" s="81" t="s">
        <v>2742</v>
      </c>
      <c r="B1148" s="80" t="s">
        <v>8909</v>
      </c>
    </row>
    <row r="1149" spans="1:2" ht="15">
      <c r="A1149" s="81" t="s">
        <v>2743</v>
      </c>
      <c r="B1149" s="80" t="s">
        <v>8909</v>
      </c>
    </row>
    <row r="1150" spans="1:2" ht="15">
      <c r="A1150" s="81" t="s">
        <v>2744</v>
      </c>
      <c r="B1150" s="80" t="s">
        <v>8909</v>
      </c>
    </row>
    <row r="1151" spans="1:2" ht="15">
      <c r="A1151" s="81" t="s">
        <v>2745</v>
      </c>
      <c r="B1151" s="80" t="s">
        <v>8909</v>
      </c>
    </row>
    <row r="1152" spans="1:2" ht="15">
      <c r="A1152" s="81" t="s">
        <v>2746</v>
      </c>
      <c r="B1152" s="80" t="s">
        <v>8909</v>
      </c>
    </row>
    <row r="1153" spans="1:2" ht="15">
      <c r="A1153" s="81" t="s">
        <v>2747</v>
      </c>
      <c r="B1153" s="80" t="s">
        <v>8909</v>
      </c>
    </row>
    <row r="1154" spans="1:2" ht="15">
      <c r="A1154" s="81" t="s">
        <v>2748</v>
      </c>
      <c r="B1154" s="80" t="s">
        <v>8909</v>
      </c>
    </row>
    <row r="1155" spans="1:2" ht="15">
      <c r="A1155" s="81" t="s">
        <v>2749</v>
      </c>
      <c r="B1155" s="80" t="s">
        <v>8909</v>
      </c>
    </row>
    <row r="1156" spans="1:2" ht="15">
      <c r="A1156" s="81" t="s">
        <v>2750</v>
      </c>
      <c r="B1156" s="80" t="s">
        <v>8909</v>
      </c>
    </row>
    <row r="1157" spans="1:2" ht="15">
      <c r="A1157" s="81" t="s">
        <v>2751</v>
      </c>
      <c r="B1157" s="80" t="s">
        <v>8909</v>
      </c>
    </row>
    <row r="1158" spans="1:2" ht="15">
      <c r="A1158" s="81" t="s">
        <v>2752</v>
      </c>
      <c r="B1158" s="80" t="s">
        <v>8909</v>
      </c>
    </row>
    <row r="1159" spans="1:2" ht="15">
      <c r="A1159" s="81" t="s">
        <v>2753</v>
      </c>
      <c r="B1159" s="80" t="s">
        <v>8909</v>
      </c>
    </row>
    <row r="1160" spans="1:2" ht="15">
      <c r="A1160" s="81" t="s">
        <v>2754</v>
      </c>
      <c r="B1160" s="80" t="s">
        <v>8909</v>
      </c>
    </row>
    <row r="1161" spans="1:2" ht="15">
      <c r="A1161" s="81" t="s">
        <v>2755</v>
      </c>
      <c r="B1161" s="80" t="s">
        <v>8909</v>
      </c>
    </row>
    <row r="1162" spans="1:2" ht="15">
      <c r="A1162" s="81" t="s">
        <v>2756</v>
      </c>
      <c r="B1162" s="80" t="s">
        <v>8909</v>
      </c>
    </row>
    <row r="1163" spans="1:2" ht="15">
      <c r="A1163" s="81" t="s">
        <v>2757</v>
      </c>
      <c r="B1163" s="80" t="s">
        <v>8909</v>
      </c>
    </row>
    <row r="1164" spans="1:2" ht="15">
      <c r="A1164" s="81" t="s">
        <v>2758</v>
      </c>
      <c r="B1164" s="80" t="s">
        <v>8909</v>
      </c>
    </row>
    <row r="1165" spans="1:2" ht="15">
      <c r="A1165" s="81" t="s">
        <v>2759</v>
      </c>
      <c r="B1165" s="80" t="s">
        <v>8909</v>
      </c>
    </row>
    <row r="1166" spans="1:2" ht="15">
      <c r="A1166" s="81" t="s">
        <v>2760</v>
      </c>
      <c r="B1166" s="80" t="s">
        <v>8909</v>
      </c>
    </row>
    <row r="1167" spans="1:2" ht="15">
      <c r="A1167" s="81" t="s">
        <v>2761</v>
      </c>
      <c r="B1167" s="80" t="s">
        <v>8909</v>
      </c>
    </row>
    <row r="1168" spans="1:2" ht="15">
      <c r="A1168" s="81" t="s">
        <v>2762</v>
      </c>
      <c r="B1168" s="80" t="s">
        <v>8909</v>
      </c>
    </row>
    <row r="1169" spans="1:2" ht="15">
      <c r="A1169" s="81" t="s">
        <v>2763</v>
      </c>
      <c r="B1169" s="80" t="s">
        <v>8909</v>
      </c>
    </row>
    <row r="1170" spans="1:2" ht="15">
      <c r="A1170" s="81" t="s">
        <v>2764</v>
      </c>
      <c r="B1170" s="80" t="s">
        <v>8909</v>
      </c>
    </row>
    <row r="1171" spans="1:2" ht="15">
      <c r="A1171" s="81" t="s">
        <v>2765</v>
      </c>
      <c r="B1171" s="80" t="s">
        <v>8909</v>
      </c>
    </row>
    <row r="1172" spans="1:2" ht="15">
      <c r="A1172" s="81" t="s">
        <v>2766</v>
      </c>
      <c r="B1172" s="80" t="s">
        <v>8909</v>
      </c>
    </row>
    <row r="1173" spans="1:2" ht="15">
      <c r="A1173" s="81" t="s">
        <v>2767</v>
      </c>
      <c r="B1173" s="80" t="s">
        <v>8909</v>
      </c>
    </row>
    <row r="1174" spans="1:2" ht="15">
      <c r="A1174" s="81" t="s">
        <v>2768</v>
      </c>
      <c r="B1174" s="80" t="s">
        <v>8909</v>
      </c>
    </row>
    <row r="1175" spans="1:2" ht="15">
      <c r="A1175" s="81" t="s">
        <v>2769</v>
      </c>
      <c r="B1175" s="80" t="s">
        <v>8909</v>
      </c>
    </row>
    <row r="1176" spans="1:2" ht="15">
      <c r="A1176" s="81" t="s">
        <v>2770</v>
      </c>
      <c r="B1176" s="80" t="s">
        <v>8909</v>
      </c>
    </row>
    <row r="1177" spans="1:2" ht="15">
      <c r="A1177" s="81" t="s">
        <v>2771</v>
      </c>
      <c r="B1177" s="80" t="s">
        <v>8909</v>
      </c>
    </row>
    <row r="1178" spans="1:2" ht="15">
      <c r="A1178" s="81" t="s">
        <v>2772</v>
      </c>
      <c r="B1178" s="80" t="s">
        <v>8909</v>
      </c>
    </row>
    <row r="1179" spans="1:2" ht="15">
      <c r="A1179" s="81" t="s">
        <v>2773</v>
      </c>
      <c r="B1179" s="80" t="s">
        <v>8909</v>
      </c>
    </row>
    <row r="1180" spans="1:2" ht="15">
      <c r="A1180" s="81" t="s">
        <v>2774</v>
      </c>
      <c r="B1180" s="80" t="s">
        <v>8909</v>
      </c>
    </row>
    <row r="1181" spans="1:2" ht="15">
      <c r="A1181" s="81" t="s">
        <v>2775</v>
      </c>
      <c r="B1181" s="80" t="s">
        <v>8909</v>
      </c>
    </row>
    <row r="1182" spans="1:2" ht="15">
      <c r="A1182" s="81" t="s">
        <v>2776</v>
      </c>
      <c r="B1182" s="80" t="s">
        <v>8909</v>
      </c>
    </row>
    <row r="1183" spans="1:2" ht="15">
      <c r="A1183" s="81" t="s">
        <v>2777</v>
      </c>
      <c r="B1183" s="80" t="s">
        <v>8909</v>
      </c>
    </row>
    <row r="1184" spans="1:2" ht="15">
      <c r="A1184" s="81" t="s">
        <v>2778</v>
      </c>
      <c r="B1184" s="80" t="s">
        <v>8909</v>
      </c>
    </row>
    <row r="1185" spans="1:2" ht="15">
      <c r="A1185" s="81" t="s">
        <v>2779</v>
      </c>
      <c r="B1185" s="80" t="s">
        <v>8909</v>
      </c>
    </row>
    <row r="1186" spans="1:2" ht="15">
      <c r="A1186" s="81" t="s">
        <v>2780</v>
      </c>
      <c r="B1186" s="80" t="s">
        <v>8909</v>
      </c>
    </row>
    <row r="1187" spans="1:2" ht="15">
      <c r="A1187" s="81" t="s">
        <v>2781</v>
      </c>
      <c r="B1187" s="80" t="s">
        <v>8909</v>
      </c>
    </row>
    <row r="1188" spans="1:2" ht="15">
      <c r="A1188" s="81" t="s">
        <v>2782</v>
      </c>
      <c r="B1188" s="80" t="s">
        <v>8909</v>
      </c>
    </row>
    <row r="1189" spans="1:2" ht="15">
      <c r="A1189" s="81" t="s">
        <v>2783</v>
      </c>
      <c r="B1189" s="80" t="s">
        <v>8909</v>
      </c>
    </row>
    <row r="1190" spans="1:2" ht="15">
      <c r="A1190" s="81" t="s">
        <v>2784</v>
      </c>
      <c r="B1190" s="80" t="s">
        <v>8909</v>
      </c>
    </row>
    <row r="1191" spans="1:2" ht="15">
      <c r="A1191" s="81" t="s">
        <v>2785</v>
      </c>
      <c r="B1191" s="80" t="s">
        <v>8909</v>
      </c>
    </row>
    <row r="1192" spans="1:2" ht="15">
      <c r="A1192" s="81" t="s">
        <v>2786</v>
      </c>
      <c r="B1192" s="80" t="s">
        <v>8909</v>
      </c>
    </row>
    <row r="1193" spans="1:2" ht="15">
      <c r="A1193" s="81" t="s">
        <v>2787</v>
      </c>
      <c r="B1193" s="80" t="s">
        <v>8909</v>
      </c>
    </row>
    <row r="1194" spans="1:2" ht="15">
      <c r="A1194" s="81" t="s">
        <v>2788</v>
      </c>
      <c r="B1194" s="80" t="s">
        <v>8909</v>
      </c>
    </row>
    <row r="1195" spans="1:2" ht="15">
      <c r="A1195" s="81" t="s">
        <v>2789</v>
      </c>
      <c r="B1195" s="80" t="s">
        <v>8909</v>
      </c>
    </row>
    <row r="1196" spans="1:2" ht="15">
      <c r="A1196" s="81" t="s">
        <v>2790</v>
      </c>
      <c r="B1196" s="80" t="s">
        <v>8909</v>
      </c>
    </row>
    <row r="1197" spans="1:2" ht="15">
      <c r="A1197" s="81" t="s">
        <v>2791</v>
      </c>
      <c r="B1197" s="80" t="s">
        <v>8909</v>
      </c>
    </row>
    <row r="1198" spans="1:2" ht="15">
      <c r="A1198" s="81" t="s">
        <v>2792</v>
      </c>
      <c r="B1198" s="80" t="s">
        <v>8909</v>
      </c>
    </row>
    <row r="1199" spans="1:2" ht="15">
      <c r="A1199" s="81" t="s">
        <v>2793</v>
      </c>
      <c r="B1199" s="80" t="s">
        <v>8909</v>
      </c>
    </row>
    <row r="1200" spans="1:2" ht="15">
      <c r="A1200" s="81" t="s">
        <v>2794</v>
      </c>
      <c r="B1200" s="80" t="s">
        <v>8909</v>
      </c>
    </row>
    <row r="1201" spans="1:2" ht="15">
      <c r="A1201" s="81" t="s">
        <v>2795</v>
      </c>
      <c r="B1201" s="80" t="s">
        <v>8909</v>
      </c>
    </row>
    <row r="1202" spans="1:2" ht="15">
      <c r="A1202" s="81" t="s">
        <v>2796</v>
      </c>
      <c r="B1202" s="80" t="s">
        <v>8909</v>
      </c>
    </row>
    <row r="1203" spans="1:2" ht="15">
      <c r="A1203" s="81" t="s">
        <v>2797</v>
      </c>
      <c r="B1203" s="80" t="s">
        <v>8909</v>
      </c>
    </row>
    <row r="1204" spans="1:2" ht="15">
      <c r="A1204" s="81" t="s">
        <v>2798</v>
      </c>
      <c r="B1204" s="80" t="s">
        <v>8909</v>
      </c>
    </row>
    <row r="1205" spans="1:2" ht="15">
      <c r="A1205" s="81" t="s">
        <v>2799</v>
      </c>
      <c r="B1205" s="80" t="s">
        <v>8909</v>
      </c>
    </row>
    <row r="1206" spans="1:2" ht="15">
      <c r="A1206" s="81" t="s">
        <v>2800</v>
      </c>
      <c r="B1206" s="80" t="s">
        <v>8909</v>
      </c>
    </row>
    <row r="1207" spans="1:2" ht="15">
      <c r="A1207" s="81" t="s">
        <v>2801</v>
      </c>
      <c r="B1207" s="80" t="s">
        <v>8909</v>
      </c>
    </row>
    <row r="1208" spans="1:2" ht="15">
      <c r="A1208" s="81" t="s">
        <v>2802</v>
      </c>
      <c r="B1208" s="80" t="s">
        <v>8909</v>
      </c>
    </row>
    <row r="1209" spans="1:2" ht="15">
      <c r="A1209" s="81" t="s">
        <v>2803</v>
      </c>
      <c r="B1209" s="80" t="s">
        <v>8909</v>
      </c>
    </row>
    <row r="1210" spans="1:2" ht="15">
      <c r="A1210" s="81" t="s">
        <v>2804</v>
      </c>
      <c r="B1210" s="80" t="s">
        <v>8909</v>
      </c>
    </row>
    <row r="1211" spans="1:2" ht="15">
      <c r="A1211" s="81" t="s">
        <v>2805</v>
      </c>
      <c r="B1211" s="80" t="s">
        <v>8909</v>
      </c>
    </row>
    <row r="1212" spans="1:2" ht="15">
      <c r="A1212" s="81" t="s">
        <v>2806</v>
      </c>
      <c r="B1212" s="80" t="s">
        <v>8909</v>
      </c>
    </row>
    <row r="1213" spans="1:2" ht="15">
      <c r="A1213" s="81" t="s">
        <v>2807</v>
      </c>
      <c r="B1213" s="80" t="s">
        <v>8909</v>
      </c>
    </row>
    <row r="1214" spans="1:2" ht="15">
      <c r="A1214" s="81" t="s">
        <v>2808</v>
      </c>
      <c r="B1214" s="80" t="s">
        <v>8909</v>
      </c>
    </row>
    <row r="1215" spans="1:2" ht="15">
      <c r="A1215" s="81" t="s">
        <v>2809</v>
      </c>
      <c r="B1215" s="80" t="s">
        <v>8909</v>
      </c>
    </row>
    <row r="1216" spans="1:2" ht="15">
      <c r="A1216" s="81" t="s">
        <v>2810</v>
      </c>
      <c r="B1216" s="80" t="s">
        <v>8909</v>
      </c>
    </row>
    <row r="1217" spans="1:2" ht="15">
      <c r="A1217" s="81" t="s">
        <v>2811</v>
      </c>
      <c r="B1217" s="80" t="s">
        <v>8909</v>
      </c>
    </row>
    <row r="1218" spans="1:2" ht="15">
      <c r="A1218" s="81" t="s">
        <v>2812</v>
      </c>
      <c r="B1218" s="80" t="s">
        <v>8909</v>
      </c>
    </row>
    <row r="1219" spans="1:2" ht="15">
      <c r="A1219" s="81" t="s">
        <v>2813</v>
      </c>
      <c r="B1219" s="80" t="s">
        <v>8909</v>
      </c>
    </row>
    <row r="1220" spans="1:2" ht="15">
      <c r="A1220" s="81" t="s">
        <v>2814</v>
      </c>
      <c r="B1220" s="80" t="s">
        <v>8909</v>
      </c>
    </row>
    <row r="1221" spans="1:2" ht="15">
      <c r="A1221" s="81" t="s">
        <v>2815</v>
      </c>
      <c r="B1221" s="80" t="s">
        <v>8909</v>
      </c>
    </row>
    <row r="1222" spans="1:2" ht="15">
      <c r="A1222" s="81" t="s">
        <v>2816</v>
      </c>
      <c r="B1222" s="80" t="s">
        <v>8909</v>
      </c>
    </row>
    <row r="1223" spans="1:2" ht="15">
      <c r="A1223" s="81" t="s">
        <v>2817</v>
      </c>
      <c r="B1223" s="80" t="s">
        <v>8909</v>
      </c>
    </row>
    <row r="1224" spans="1:2" ht="15">
      <c r="A1224" s="81" t="s">
        <v>2818</v>
      </c>
      <c r="B1224" s="80" t="s">
        <v>8909</v>
      </c>
    </row>
    <row r="1225" spans="1:2" ht="15">
      <c r="A1225" s="81" t="s">
        <v>2819</v>
      </c>
      <c r="B1225" s="80" t="s">
        <v>8909</v>
      </c>
    </row>
    <row r="1226" spans="1:2" ht="15">
      <c r="A1226" s="81" t="s">
        <v>2820</v>
      </c>
      <c r="B1226" s="80" t="s">
        <v>8909</v>
      </c>
    </row>
    <row r="1227" spans="1:2" ht="15">
      <c r="A1227" s="81" t="s">
        <v>2821</v>
      </c>
      <c r="B1227" s="80" t="s">
        <v>8909</v>
      </c>
    </row>
    <row r="1228" spans="1:2" ht="15">
      <c r="A1228" s="81" t="s">
        <v>2822</v>
      </c>
      <c r="B1228" s="80" t="s">
        <v>8909</v>
      </c>
    </row>
    <row r="1229" spans="1:2" ht="15">
      <c r="A1229" s="81" t="s">
        <v>2823</v>
      </c>
      <c r="B1229" s="80" t="s">
        <v>8909</v>
      </c>
    </row>
    <row r="1230" spans="1:2" ht="15">
      <c r="A1230" s="81" t="s">
        <v>2824</v>
      </c>
      <c r="B1230" s="80" t="s">
        <v>8909</v>
      </c>
    </row>
    <row r="1231" spans="1:2" ht="15">
      <c r="A1231" s="81" t="s">
        <v>2825</v>
      </c>
      <c r="B1231" s="80" t="s">
        <v>8909</v>
      </c>
    </row>
    <row r="1232" spans="1:2" ht="15">
      <c r="A1232" s="81" t="s">
        <v>2826</v>
      </c>
      <c r="B1232" s="80" t="s">
        <v>8909</v>
      </c>
    </row>
    <row r="1233" spans="1:2" ht="15">
      <c r="A1233" s="81" t="s">
        <v>2827</v>
      </c>
      <c r="B1233" s="80" t="s">
        <v>8909</v>
      </c>
    </row>
    <row r="1234" spans="1:2" ht="15">
      <c r="A1234" s="81" t="s">
        <v>2828</v>
      </c>
      <c r="B1234" s="80" t="s">
        <v>8909</v>
      </c>
    </row>
    <row r="1235" spans="1:2" ht="15">
      <c r="A1235" s="81" t="s">
        <v>2829</v>
      </c>
      <c r="B1235" s="80" t="s">
        <v>8909</v>
      </c>
    </row>
    <row r="1236" spans="1:2" ht="15">
      <c r="A1236" s="81" t="s">
        <v>2830</v>
      </c>
      <c r="B1236" s="80" t="s">
        <v>8909</v>
      </c>
    </row>
    <row r="1237" spans="1:2" ht="15">
      <c r="A1237" s="81" t="s">
        <v>2831</v>
      </c>
      <c r="B1237" s="80" t="s">
        <v>8909</v>
      </c>
    </row>
    <row r="1238" spans="1:2" ht="15">
      <c r="A1238" s="81" t="s">
        <v>2832</v>
      </c>
      <c r="B1238" s="80" t="s">
        <v>8909</v>
      </c>
    </row>
    <row r="1239" spans="1:2" ht="15">
      <c r="A1239" s="81" t="s">
        <v>2833</v>
      </c>
      <c r="B1239" s="80" t="s">
        <v>8909</v>
      </c>
    </row>
    <row r="1240" spans="1:2" ht="15">
      <c r="A1240" s="81" t="s">
        <v>2834</v>
      </c>
      <c r="B1240" s="80" t="s">
        <v>8909</v>
      </c>
    </row>
    <row r="1241" spans="1:2" ht="15">
      <c r="A1241" s="81" t="s">
        <v>2835</v>
      </c>
      <c r="B1241" s="80" t="s">
        <v>8909</v>
      </c>
    </row>
    <row r="1242" spans="1:2" ht="15">
      <c r="A1242" s="81" t="s">
        <v>2836</v>
      </c>
      <c r="B1242" s="80" t="s">
        <v>8909</v>
      </c>
    </row>
    <row r="1243" spans="1:2" ht="15">
      <c r="A1243" s="81" t="s">
        <v>2837</v>
      </c>
      <c r="B1243" s="80" t="s">
        <v>8909</v>
      </c>
    </row>
    <row r="1244" spans="1:2" ht="15">
      <c r="A1244" s="81" t="s">
        <v>2838</v>
      </c>
      <c r="B1244" s="80" t="s">
        <v>8909</v>
      </c>
    </row>
    <row r="1245" spans="1:2" ht="15">
      <c r="A1245" s="81" t="s">
        <v>2839</v>
      </c>
      <c r="B1245" s="80" t="s">
        <v>8909</v>
      </c>
    </row>
    <row r="1246" spans="1:2" ht="15">
      <c r="A1246" s="81" t="s">
        <v>2840</v>
      </c>
      <c r="B1246" s="80" t="s">
        <v>8909</v>
      </c>
    </row>
    <row r="1247" spans="1:2" ht="15">
      <c r="A1247" s="81" t="s">
        <v>2841</v>
      </c>
      <c r="B1247" s="80" t="s">
        <v>8909</v>
      </c>
    </row>
    <row r="1248" spans="1:2" ht="15">
      <c r="A1248" s="81" t="s">
        <v>2842</v>
      </c>
      <c r="B1248" s="80" t="s">
        <v>8909</v>
      </c>
    </row>
    <row r="1249" spans="1:2" ht="15">
      <c r="A1249" s="81" t="s">
        <v>2843</v>
      </c>
      <c r="B1249" s="80" t="s">
        <v>8909</v>
      </c>
    </row>
    <row r="1250" spans="1:2" ht="15">
      <c r="A1250" s="81" t="s">
        <v>2844</v>
      </c>
      <c r="B1250" s="80" t="s">
        <v>8909</v>
      </c>
    </row>
    <row r="1251" spans="1:2" ht="15">
      <c r="A1251" s="81" t="s">
        <v>2845</v>
      </c>
      <c r="B1251" s="80" t="s">
        <v>8909</v>
      </c>
    </row>
    <row r="1252" spans="1:2" ht="15">
      <c r="A1252" s="81" t="s">
        <v>2846</v>
      </c>
      <c r="B1252" s="80" t="s">
        <v>8909</v>
      </c>
    </row>
    <row r="1253" spans="1:2" ht="15">
      <c r="A1253" s="81" t="s">
        <v>2847</v>
      </c>
      <c r="B1253" s="80" t="s">
        <v>8909</v>
      </c>
    </row>
    <row r="1254" spans="1:2" ht="15">
      <c r="A1254" s="81" t="s">
        <v>2848</v>
      </c>
      <c r="B1254" s="80" t="s">
        <v>8909</v>
      </c>
    </row>
    <row r="1255" spans="1:2" ht="15">
      <c r="A1255" s="81" t="s">
        <v>2849</v>
      </c>
      <c r="B1255" s="80" t="s">
        <v>8909</v>
      </c>
    </row>
    <row r="1256" spans="1:2" ht="15">
      <c r="A1256" s="81" t="s">
        <v>2850</v>
      </c>
      <c r="B1256" s="80" t="s">
        <v>8909</v>
      </c>
    </row>
    <row r="1257" spans="1:2" ht="15">
      <c r="A1257" s="81" t="s">
        <v>2851</v>
      </c>
      <c r="B1257" s="80" t="s">
        <v>8909</v>
      </c>
    </row>
    <row r="1258" spans="1:2" ht="15">
      <c r="A1258" s="81" t="s">
        <v>2852</v>
      </c>
      <c r="B1258" s="80" t="s">
        <v>8909</v>
      </c>
    </row>
    <row r="1259" spans="1:2" ht="15">
      <c r="A1259" s="81" t="s">
        <v>2853</v>
      </c>
      <c r="B1259" s="80" t="s">
        <v>8909</v>
      </c>
    </row>
    <row r="1260" spans="1:2" ht="15">
      <c r="A1260" s="81" t="s">
        <v>2854</v>
      </c>
      <c r="B1260" s="80" t="s">
        <v>8909</v>
      </c>
    </row>
    <row r="1261" spans="1:2" ht="15">
      <c r="A1261" s="81" t="s">
        <v>2855</v>
      </c>
      <c r="B1261" s="80" t="s">
        <v>8909</v>
      </c>
    </row>
    <row r="1262" spans="1:2" ht="15">
      <c r="A1262" s="81" t="s">
        <v>2856</v>
      </c>
      <c r="B1262" s="80" t="s">
        <v>8909</v>
      </c>
    </row>
    <row r="1263" spans="1:2" ht="15">
      <c r="A1263" s="81" t="s">
        <v>2857</v>
      </c>
      <c r="B1263" s="80" t="s">
        <v>8909</v>
      </c>
    </row>
    <row r="1264" spans="1:2" ht="15">
      <c r="A1264" s="81" t="s">
        <v>2858</v>
      </c>
      <c r="B1264" s="80" t="s">
        <v>8909</v>
      </c>
    </row>
    <row r="1265" spans="1:2" ht="15">
      <c r="A1265" s="81" t="s">
        <v>2859</v>
      </c>
      <c r="B1265" s="80" t="s">
        <v>8909</v>
      </c>
    </row>
    <row r="1266" spans="1:2" ht="15">
      <c r="A1266" s="81" t="s">
        <v>2860</v>
      </c>
      <c r="B1266" s="80" t="s">
        <v>8909</v>
      </c>
    </row>
    <row r="1267" spans="1:2" ht="15">
      <c r="A1267" s="81" t="s">
        <v>2861</v>
      </c>
      <c r="B1267" s="80" t="s">
        <v>8909</v>
      </c>
    </row>
    <row r="1268" spans="1:2" ht="15">
      <c r="A1268" s="81" t="s">
        <v>2862</v>
      </c>
      <c r="B1268" s="80" t="s">
        <v>8909</v>
      </c>
    </row>
    <row r="1269" spans="1:2" ht="15">
      <c r="A1269" s="81" t="s">
        <v>2863</v>
      </c>
      <c r="B1269" s="80" t="s">
        <v>8909</v>
      </c>
    </row>
    <row r="1270" spans="1:2" ht="15">
      <c r="A1270" s="81" t="s">
        <v>2864</v>
      </c>
      <c r="B1270" s="80" t="s">
        <v>8909</v>
      </c>
    </row>
    <row r="1271" spans="1:2" ht="15">
      <c r="A1271" s="81" t="s">
        <v>2865</v>
      </c>
      <c r="B1271" s="80" t="s">
        <v>8909</v>
      </c>
    </row>
    <row r="1272" spans="1:2" ht="15">
      <c r="A1272" s="81" t="s">
        <v>2866</v>
      </c>
      <c r="B1272" s="80" t="s">
        <v>8909</v>
      </c>
    </row>
    <row r="1273" spans="1:2" ht="15">
      <c r="A1273" s="81" t="s">
        <v>2867</v>
      </c>
      <c r="B1273" s="80" t="s">
        <v>8909</v>
      </c>
    </row>
    <row r="1274" spans="1:2" ht="15">
      <c r="A1274" s="81" t="s">
        <v>2868</v>
      </c>
      <c r="B1274" s="80" t="s">
        <v>8909</v>
      </c>
    </row>
    <row r="1275" spans="1:2" ht="15">
      <c r="A1275" s="81" t="s">
        <v>2869</v>
      </c>
      <c r="B1275" s="80" t="s">
        <v>8909</v>
      </c>
    </row>
    <row r="1276" spans="1:2" ht="15">
      <c r="A1276" s="81" t="s">
        <v>2870</v>
      </c>
      <c r="B1276" s="80" t="s">
        <v>8909</v>
      </c>
    </row>
    <row r="1277" spans="1:2" ht="15">
      <c r="A1277" s="81" t="s">
        <v>2871</v>
      </c>
      <c r="B1277" s="80" t="s">
        <v>8909</v>
      </c>
    </row>
    <row r="1278" spans="1:2" ht="15">
      <c r="A1278" s="81" t="s">
        <v>2872</v>
      </c>
      <c r="B1278" s="80" t="s">
        <v>8909</v>
      </c>
    </row>
    <row r="1279" spans="1:2" ht="15">
      <c r="A1279" s="81" t="s">
        <v>2873</v>
      </c>
      <c r="B1279" s="80" t="s">
        <v>8909</v>
      </c>
    </row>
    <row r="1280" spans="1:2" ht="15">
      <c r="A1280" s="81" t="s">
        <v>2874</v>
      </c>
      <c r="B1280" s="80" t="s">
        <v>8909</v>
      </c>
    </row>
    <row r="1281" spans="1:2" ht="15">
      <c r="A1281" s="81" t="s">
        <v>2875</v>
      </c>
      <c r="B1281" s="80" t="s">
        <v>8909</v>
      </c>
    </row>
    <row r="1282" spans="1:2" ht="15">
      <c r="A1282" s="81" t="s">
        <v>2876</v>
      </c>
      <c r="B1282" s="80" t="s">
        <v>8909</v>
      </c>
    </row>
    <row r="1283" spans="1:2" ht="15">
      <c r="A1283" s="81" t="s">
        <v>2877</v>
      </c>
      <c r="B1283" s="80" t="s">
        <v>8909</v>
      </c>
    </row>
    <row r="1284" spans="1:2" ht="15">
      <c r="A1284" s="81" t="s">
        <v>2878</v>
      </c>
      <c r="B1284" s="80" t="s">
        <v>8909</v>
      </c>
    </row>
    <row r="1285" spans="1:2" ht="15">
      <c r="A1285" s="81" t="s">
        <v>2879</v>
      </c>
      <c r="B1285" s="80" t="s">
        <v>8909</v>
      </c>
    </row>
    <row r="1286" spans="1:2" ht="15">
      <c r="A1286" s="81" t="s">
        <v>2880</v>
      </c>
      <c r="B1286" s="80" t="s">
        <v>8909</v>
      </c>
    </row>
    <row r="1287" spans="1:2" ht="15">
      <c r="A1287" s="81" t="s">
        <v>2881</v>
      </c>
      <c r="B1287" s="80" t="s">
        <v>8909</v>
      </c>
    </row>
    <row r="1288" spans="1:2" ht="15">
      <c r="A1288" s="81" t="s">
        <v>2882</v>
      </c>
      <c r="B1288" s="80" t="s">
        <v>8909</v>
      </c>
    </row>
    <row r="1289" spans="1:2" ht="15">
      <c r="A1289" s="81" t="s">
        <v>2883</v>
      </c>
      <c r="B1289" s="80" t="s">
        <v>8909</v>
      </c>
    </row>
    <row r="1290" spans="1:2" ht="15">
      <c r="A1290" s="81" t="s">
        <v>2884</v>
      </c>
      <c r="B1290" s="80" t="s">
        <v>8909</v>
      </c>
    </row>
    <row r="1291" spans="1:2" ht="15">
      <c r="A1291" s="81" t="s">
        <v>2885</v>
      </c>
      <c r="B1291" s="80" t="s">
        <v>8909</v>
      </c>
    </row>
    <row r="1292" spans="1:2" ht="15">
      <c r="A1292" s="81" t="s">
        <v>2886</v>
      </c>
      <c r="B1292" s="80" t="s">
        <v>8909</v>
      </c>
    </row>
    <row r="1293" spans="1:2" ht="15">
      <c r="A1293" s="81" t="s">
        <v>2887</v>
      </c>
      <c r="B1293" s="80" t="s">
        <v>8909</v>
      </c>
    </row>
    <row r="1294" spans="1:2" ht="15">
      <c r="A1294" s="81" t="s">
        <v>1496</v>
      </c>
      <c r="B1294" s="80" t="s">
        <v>8909</v>
      </c>
    </row>
    <row r="1295" spans="1:2" ht="15">
      <c r="A1295" s="81" t="s">
        <v>2888</v>
      </c>
      <c r="B1295" s="80" t="s">
        <v>8909</v>
      </c>
    </row>
    <row r="1296" spans="1:2" ht="15">
      <c r="A1296" s="81" t="s">
        <v>2889</v>
      </c>
      <c r="B1296" s="80" t="s">
        <v>8909</v>
      </c>
    </row>
    <row r="1297" spans="1:2" ht="15">
      <c r="A1297" s="81" t="s">
        <v>2890</v>
      </c>
      <c r="B1297" s="80" t="s">
        <v>8909</v>
      </c>
    </row>
    <row r="1298" spans="1:2" ht="15">
      <c r="A1298" s="81" t="s">
        <v>2891</v>
      </c>
      <c r="B1298" s="80" t="s">
        <v>8909</v>
      </c>
    </row>
    <row r="1299" spans="1:2" ht="15">
      <c r="A1299" s="81" t="s">
        <v>2892</v>
      </c>
      <c r="B1299" s="80" t="s">
        <v>8909</v>
      </c>
    </row>
    <row r="1300" spans="1:2" ht="15">
      <c r="A1300" s="81" t="s">
        <v>2893</v>
      </c>
      <c r="B1300" s="80" t="s">
        <v>8909</v>
      </c>
    </row>
    <row r="1301" spans="1:2" ht="15">
      <c r="A1301" s="81" t="s">
        <v>2894</v>
      </c>
      <c r="B1301" s="80" t="s">
        <v>8909</v>
      </c>
    </row>
    <row r="1302" spans="1:2" ht="15">
      <c r="A1302" s="81" t="s">
        <v>2895</v>
      </c>
      <c r="B1302" s="80" t="s">
        <v>8909</v>
      </c>
    </row>
    <row r="1303" spans="1:2" ht="15">
      <c r="A1303" s="81" t="s">
        <v>2896</v>
      </c>
      <c r="B1303" s="80" t="s">
        <v>8909</v>
      </c>
    </row>
    <row r="1304" spans="1:2" ht="15">
      <c r="A1304" s="81" t="s">
        <v>2897</v>
      </c>
      <c r="B1304" s="80" t="s">
        <v>8909</v>
      </c>
    </row>
    <row r="1305" spans="1:2" ht="15">
      <c r="A1305" s="81" t="s">
        <v>2898</v>
      </c>
      <c r="B1305" s="80" t="s">
        <v>8909</v>
      </c>
    </row>
    <row r="1306" spans="1:2" ht="15">
      <c r="A1306" s="81" t="s">
        <v>2899</v>
      </c>
      <c r="B1306" s="80" t="s">
        <v>8909</v>
      </c>
    </row>
    <row r="1307" spans="1:2" ht="15">
      <c r="A1307" s="81" t="s">
        <v>2900</v>
      </c>
      <c r="B1307" s="80" t="s">
        <v>8909</v>
      </c>
    </row>
    <row r="1308" spans="1:2" ht="15">
      <c r="A1308" s="81" t="s">
        <v>2901</v>
      </c>
      <c r="B1308" s="80" t="s">
        <v>8909</v>
      </c>
    </row>
    <row r="1309" spans="1:2" ht="15">
      <c r="A1309" s="81" t="s">
        <v>2902</v>
      </c>
      <c r="B1309" s="80" t="s">
        <v>8909</v>
      </c>
    </row>
    <row r="1310" spans="1:2" ht="15">
      <c r="A1310" s="81" t="s">
        <v>2903</v>
      </c>
      <c r="B1310" s="80" t="s">
        <v>8909</v>
      </c>
    </row>
    <row r="1311" spans="1:2" ht="15">
      <c r="A1311" s="81" t="s">
        <v>2904</v>
      </c>
      <c r="B1311" s="80" t="s">
        <v>8909</v>
      </c>
    </row>
    <row r="1312" spans="1:2" ht="15">
      <c r="A1312" s="81" t="s">
        <v>2905</v>
      </c>
      <c r="B1312" s="80" t="s">
        <v>8909</v>
      </c>
    </row>
    <row r="1313" spans="1:2" ht="15">
      <c r="A1313" s="81" t="s">
        <v>2906</v>
      </c>
      <c r="B1313" s="80" t="s">
        <v>8909</v>
      </c>
    </row>
    <row r="1314" spans="1:2" ht="15">
      <c r="A1314" s="81" t="s">
        <v>2907</v>
      </c>
      <c r="B1314" s="80" t="s">
        <v>8909</v>
      </c>
    </row>
    <row r="1315" spans="1:2" ht="15">
      <c r="A1315" s="81" t="s">
        <v>2908</v>
      </c>
      <c r="B1315" s="80" t="s">
        <v>8909</v>
      </c>
    </row>
    <row r="1316" spans="1:2" ht="15">
      <c r="A1316" s="81" t="s">
        <v>2909</v>
      </c>
      <c r="B1316" s="80" t="s">
        <v>8909</v>
      </c>
    </row>
    <row r="1317" spans="1:2" ht="15">
      <c r="A1317" s="81" t="s">
        <v>2910</v>
      </c>
      <c r="B1317" s="80" t="s">
        <v>8909</v>
      </c>
    </row>
    <row r="1318" spans="1:2" ht="15">
      <c r="A1318" s="81" t="s">
        <v>2911</v>
      </c>
      <c r="B1318" s="80" t="s">
        <v>8909</v>
      </c>
    </row>
    <row r="1319" spans="1:2" ht="15">
      <c r="A1319" s="81" t="s">
        <v>2912</v>
      </c>
      <c r="B1319" s="80" t="s">
        <v>8909</v>
      </c>
    </row>
    <row r="1320" spans="1:2" ht="15">
      <c r="A1320" s="81" t="s">
        <v>2913</v>
      </c>
      <c r="B1320" s="80" t="s">
        <v>8909</v>
      </c>
    </row>
    <row r="1321" spans="1:2" ht="15">
      <c r="A1321" s="81" t="s">
        <v>2914</v>
      </c>
      <c r="B1321" s="80" t="s">
        <v>8909</v>
      </c>
    </row>
    <row r="1322" spans="1:2" ht="15">
      <c r="A1322" s="81" t="s">
        <v>2915</v>
      </c>
      <c r="B1322" s="80" t="s">
        <v>8909</v>
      </c>
    </row>
    <row r="1323" spans="1:2" ht="15">
      <c r="A1323" s="81" t="s">
        <v>2916</v>
      </c>
      <c r="B1323" s="80" t="s">
        <v>8909</v>
      </c>
    </row>
    <row r="1324" spans="1:2" ht="15">
      <c r="A1324" s="81" t="s">
        <v>2917</v>
      </c>
      <c r="B1324" s="80" t="s">
        <v>8909</v>
      </c>
    </row>
    <row r="1325" spans="1:2" ht="15">
      <c r="A1325" s="81" t="s">
        <v>2918</v>
      </c>
      <c r="B1325" s="80" t="s">
        <v>8909</v>
      </c>
    </row>
    <row r="1326" spans="1:2" ht="15">
      <c r="A1326" s="81" t="s">
        <v>2919</v>
      </c>
      <c r="B1326" s="80" t="s">
        <v>8909</v>
      </c>
    </row>
    <row r="1327" spans="1:2" ht="15">
      <c r="A1327" s="81" t="s">
        <v>2920</v>
      </c>
      <c r="B1327" s="80" t="s">
        <v>8909</v>
      </c>
    </row>
    <row r="1328" spans="1:2" ht="15">
      <c r="A1328" s="81" t="s">
        <v>2921</v>
      </c>
      <c r="B1328" s="80" t="s">
        <v>8909</v>
      </c>
    </row>
    <row r="1329" spans="1:2" ht="15">
      <c r="A1329" s="81" t="s">
        <v>2922</v>
      </c>
      <c r="B1329" s="80" t="s">
        <v>8909</v>
      </c>
    </row>
    <row r="1330" spans="1:2" ht="15">
      <c r="A1330" s="81" t="s">
        <v>2923</v>
      </c>
      <c r="B1330" s="80" t="s">
        <v>8909</v>
      </c>
    </row>
    <row r="1331" spans="1:2" ht="15">
      <c r="A1331" s="81" t="s">
        <v>2924</v>
      </c>
      <c r="B1331" s="80" t="s">
        <v>8909</v>
      </c>
    </row>
    <row r="1332" spans="1:2" ht="15">
      <c r="A1332" s="81" t="s">
        <v>2925</v>
      </c>
      <c r="B1332" s="80" t="s">
        <v>8909</v>
      </c>
    </row>
    <row r="1333" spans="1:2" ht="15">
      <c r="A1333" s="81" t="s">
        <v>2926</v>
      </c>
      <c r="B1333" s="80" t="s">
        <v>8909</v>
      </c>
    </row>
    <row r="1334" spans="1:2" ht="15">
      <c r="A1334" s="81" t="s">
        <v>2927</v>
      </c>
      <c r="B1334" s="80" t="s">
        <v>8909</v>
      </c>
    </row>
    <row r="1335" spans="1:2" ht="15">
      <c r="A1335" s="81" t="s">
        <v>2928</v>
      </c>
      <c r="B1335" s="80" t="s">
        <v>8909</v>
      </c>
    </row>
    <row r="1336" spans="1:2" ht="15">
      <c r="A1336" s="81" t="s">
        <v>2929</v>
      </c>
      <c r="B1336" s="80" t="s">
        <v>8909</v>
      </c>
    </row>
    <row r="1337" spans="1:2" ht="15">
      <c r="A1337" s="81" t="s">
        <v>2930</v>
      </c>
      <c r="B1337" s="80" t="s">
        <v>8909</v>
      </c>
    </row>
    <row r="1338" spans="1:2" ht="15">
      <c r="A1338" s="81" t="s">
        <v>2931</v>
      </c>
      <c r="B1338" s="80" t="s">
        <v>8909</v>
      </c>
    </row>
    <row r="1339" spans="1:2" ht="15">
      <c r="A1339" s="81" t="s">
        <v>2932</v>
      </c>
      <c r="B1339" s="80" t="s">
        <v>8909</v>
      </c>
    </row>
    <row r="1340" spans="1:2" ht="15">
      <c r="A1340" s="81" t="s">
        <v>2933</v>
      </c>
      <c r="B1340" s="80" t="s">
        <v>8909</v>
      </c>
    </row>
    <row r="1341" spans="1:2" ht="15">
      <c r="A1341" s="81" t="s">
        <v>2934</v>
      </c>
      <c r="B1341" s="80" t="s">
        <v>8909</v>
      </c>
    </row>
    <row r="1342" spans="1:2" ht="15">
      <c r="A1342" s="81" t="s">
        <v>2935</v>
      </c>
      <c r="B1342" s="80" t="s">
        <v>8909</v>
      </c>
    </row>
    <row r="1343" spans="1:2" ht="15">
      <c r="A1343" s="81" t="s">
        <v>2936</v>
      </c>
      <c r="B1343" s="80" t="s">
        <v>8909</v>
      </c>
    </row>
    <row r="1344" spans="1:2" ht="15">
      <c r="A1344" s="81" t="s">
        <v>2937</v>
      </c>
      <c r="B1344" s="80" t="s">
        <v>8909</v>
      </c>
    </row>
    <row r="1345" spans="1:2" ht="15">
      <c r="A1345" s="81" t="s">
        <v>2938</v>
      </c>
      <c r="B1345" s="80" t="s">
        <v>8909</v>
      </c>
    </row>
    <row r="1346" spans="1:2" ht="15">
      <c r="A1346" s="81" t="s">
        <v>2939</v>
      </c>
      <c r="B1346" s="80" t="s">
        <v>8909</v>
      </c>
    </row>
    <row r="1347" spans="1:2" ht="15">
      <c r="A1347" s="81" t="s">
        <v>2940</v>
      </c>
      <c r="B1347" s="80" t="s">
        <v>8909</v>
      </c>
    </row>
    <row r="1348" spans="1:2" ht="15">
      <c r="A1348" s="81" t="s">
        <v>2941</v>
      </c>
      <c r="B1348" s="80" t="s">
        <v>8909</v>
      </c>
    </row>
    <row r="1349" spans="1:2" ht="15">
      <c r="A1349" s="81" t="s">
        <v>2942</v>
      </c>
      <c r="B1349" s="80" t="s">
        <v>8909</v>
      </c>
    </row>
    <row r="1350" spans="1:2" ht="15">
      <c r="A1350" s="81" t="s">
        <v>2943</v>
      </c>
      <c r="B1350" s="80" t="s">
        <v>8909</v>
      </c>
    </row>
    <row r="1351" spans="1:2" ht="15">
      <c r="A1351" s="81" t="s">
        <v>2944</v>
      </c>
      <c r="B1351" s="80" t="s">
        <v>8909</v>
      </c>
    </row>
    <row r="1352" spans="1:2" ht="15">
      <c r="A1352" s="81" t="s">
        <v>2945</v>
      </c>
      <c r="B1352" s="80" t="s">
        <v>8909</v>
      </c>
    </row>
    <row r="1353" spans="1:2" ht="15">
      <c r="A1353" s="81" t="s">
        <v>2946</v>
      </c>
      <c r="B1353" s="80" t="s">
        <v>8909</v>
      </c>
    </row>
    <row r="1354" spans="1:2" ht="15">
      <c r="A1354" s="81" t="s">
        <v>2947</v>
      </c>
      <c r="B1354" s="80" t="s">
        <v>8909</v>
      </c>
    </row>
    <row r="1355" spans="1:2" ht="15">
      <c r="A1355" s="81" t="s">
        <v>2948</v>
      </c>
      <c r="B1355" s="80" t="s">
        <v>8909</v>
      </c>
    </row>
    <row r="1356" spans="1:2" ht="15">
      <c r="A1356" s="81" t="s">
        <v>2949</v>
      </c>
      <c r="B1356" s="80" t="s">
        <v>8909</v>
      </c>
    </row>
    <row r="1357" spans="1:2" ht="15">
      <c r="A1357" s="81" t="s">
        <v>2950</v>
      </c>
      <c r="B1357" s="80" t="s">
        <v>8909</v>
      </c>
    </row>
    <row r="1358" spans="1:2" ht="15">
      <c r="A1358" s="81" t="s">
        <v>2951</v>
      </c>
      <c r="B1358" s="80" t="s">
        <v>8909</v>
      </c>
    </row>
    <row r="1359" spans="1:2" ht="15">
      <c r="A1359" s="81" t="s">
        <v>2952</v>
      </c>
      <c r="B1359" s="80" t="s">
        <v>8909</v>
      </c>
    </row>
    <row r="1360" spans="1:2" ht="15">
      <c r="A1360" s="81" t="s">
        <v>2953</v>
      </c>
      <c r="B1360" s="80" t="s">
        <v>8909</v>
      </c>
    </row>
    <row r="1361" spans="1:2" ht="15">
      <c r="A1361" s="81" t="s">
        <v>2954</v>
      </c>
      <c r="B1361" s="80" t="s">
        <v>8909</v>
      </c>
    </row>
    <row r="1362" spans="1:2" ht="15">
      <c r="A1362" s="81" t="s">
        <v>2955</v>
      </c>
      <c r="B1362" s="80" t="s">
        <v>8909</v>
      </c>
    </row>
    <row r="1363" spans="1:2" ht="15">
      <c r="A1363" s="81" t="s">
        <v>2956</v>
      </c>
      <c r="B1363" s="80" t="s">
        <v>8909</v>
      </c>
    </row>
    <row r="1364" spans="1:2" ht="15">
      <c r="A1364" s="81" t="s">
        <v>2957</v>
      </c>
      <c r="B1364" s="80" t="s">
        <v>8909</v>
      </c>
    </row>
    <row r="1365" spans="1:2" ht="15">
      <c r="A1365" s="81" t="s">
        <v>2958</v>
      </c>
      <c r="B1365" s="80" t="s">
        <v>8909</v>
      </c>
    </row>
    <row r="1366" spans="1:2" ht="15">
      <c r="A1366" s="81" t="s">
        <v>2959</v>
      </c>
      <c r="B1366" s="80" t="s">
        <v>8909</v>
      </c>
    </row>
    <row r="1367" spans="1:2" ht="15">
      <c r="A1367" s="81" t="s">
        <v>2960</v>
      </c>
      <c r="B1367" s="80" t="s">
        <v>8909</v>
      </c>
    </row>
    <row r="1368" spans="1:2" ht="15">
      <c r="A1368" s="81" t="s">
        <v>2961</v>
      </c>
      <c r="B1368" s="80" t="s">
        <v>8909</v>
      </c>
    </row>
    <row r="1369" spans="1:2" ht="15">
      <c r="A1369" s="81" t="s">
        <v>2962</v>
      </c>
      <c r="B1369" s="80" t="s">
        <v>8909</v>
      </c>
    </row>
    <row r="1370" spans="1:2" ht="15">
      <c r="A1370" s="81" t="s">
        <v>2963</v>
      </c>
      <c r="B1370" s="80" t="s">
        <v>8909</v>
      </c>
    </row>
    <row r="1371" spans="1:2" ht="15">
      <c r="A1371" s="81" t="s">
        <v>2964</v>
      </c>
      <c r="B1371" s="80" t="s">
        <v>8909</v>
      </c>
    </row>
    <row r="1372" spans="1:2" ht="15">
      <c r="A1372" s="81" t="s">
        <v>2965</v>
      </c>
      <c r="B1372" s="80" t="s">
        <v>8909</v>
      </c>
    </row>
    <row r="1373" spans="1:2" ht="15">
      <c r="A1373" s="81" t="s">
        <v>2966</v>
      </c>
      <c r="B1373" s="80" t="s">
        <v>8909</v>
      </c>
    </row>
    <row r="1374" spans="1:2" ht="15">
      <c r="A1374" s="81" t="s">
        <v>2967</v>
      </c>
      <c r="B1374" s="80" t="s">
        <v>8909</v>
      </c>
    </row>
    <row r="1375" spans="1:2" ht="15">
      <c r="A1375" s="81" t="s">
        <v>2968</v>
      </c>
      <c r="B1375" s="80" t="s">
        <v>8909</v>
      </c>
    </row>
    <row r="1376" spans="1:2" ht="15">
      <c r="A1376" s="81" t="s">
        <v>2969</v>
      </c>
      <c r="B1376" s="80" t="s">
        <v>8909</v>
      </c>
    </row>
    <row r="1377" spans="1:2" ht="15">
      <c r="A1377" s="81" t="s">
        <v>2970</v>
      </c>
      <c r="B1377" s="80" t="s">
        <v>8909</v>
      </c>
    </row>
    <row r="1378" spans="1:2" ht="15">
      <c r="A1378" s="81" t="s">
        <v>2971</v>
      </c>
      <c r="B1378" s="80" t="s">
        <v>8909</v>
      </c>
    </row>
    <row r="1379" spans="1:2" ht="15">
      <c r="A1379" s="81" t="s">
        <v>2972</v>
      </c>
      <c r="B1379" s="80" t="s">
        <v>8909</v>
      </c>
    </row>
    <row r="1380" spans="1:2" ht="15">
      <c r="A1380" s="81" t="s">
        <v>2973</v>
      </c>
      <c r="B1380" s="80" t="s">
        <v>8909</v>
      </c>
    </row>
    <row r="1381" spans="1:2" ht="15">
      <c r="A1381" s="81" t="s">
        <v>2974</v>
      </c>
      <c r="B1381" s="80" t="s">
        <v>8909</v>
      </c>
    </row>
    <row r="1382" spans="1:2" ht="15">
      <c r="A1382" s="81" t="s">
        <v>2975</v>
      </c>
      <c r="B1382" s="80" t="s">
        <v>8909</v>
      </c>
    </row>
    <row r="1383" spans="1:2" ht="15">
      <c r="A1383" s="81" t="s">
        <v>2976</v>
      </c>
      <c r="B1383" s="80" t="s">
        <v>8909</v>
      </c>
    </row>
    <row r="1384" spans="1:2" ht="15">
      <c r="A1384" s="81" t="s">
        <v>2977</v>
      </c>
      <c r="B1384" s="80" t="s">
        <v>8909</v>
      </c>
    </row>
    <row r="1385" spans="1:2" ht="15">
      <c r="A1385" s="81" t="s">
        <v>2978</v>
      </c>
      <c r="B1385" s="80" t="s">
        <v>8909</v>
      </c>
    </row>
    <row r="1386" spans="1:2" ht="15">
      <c r="A1386" s="81" t="s">
        <v>2979</v>
      </c>
      <c r="B1386" s="80" t="s">
        <v>8909</v>
      </c>
    </row>
    <row r="1387" spans="1:2" ht="15">
      <c r="A1387" s="81" t="s">
        <v>2980</v>
      </c>
      <c r="B1387" s="80" t="s">
        <v>8909</v>
      </c>
    </row>
    <row r="1388" spans="1:2" ht="15">
      <c r="A1388" s="81" t="s">
        <v>2981</v>
      </c>
      <c r="B1388" s="80" t="s">
        <v>8909</v>
      </c>
    </row>
    <row r="1389" spans="1:2" ht="15">
      <c r="A1389" s="81" t="s">
        <v>2982</v>
      </c>
      <c r="B1389" s="80" t="s">
        <v>8909</v>
      </c>
    </row>
    <row r="1390" spans="1:2" ht="15">
      <c r="A1390" s="81" t="s">
        <v>2983</v>
      </c>
      <c r="B1390" s="80" t="s">
        <v>8909</v>
      </c>
    </row>
    <row r="1391" spans="1:2" ht="15">
      <c r="A1391" s="81" t="s">
        <v>2984</v>
      </c>
      <c r="B1391" s="80" t="s">
        <v>8909</v>
      </c>
    </row>
    <row r="1392" spans="1:2" ht="15">
      <c r="A1392" s="81" t="s">
        <v>2985</v>
      </c>
      <c r="B1392" s="80" t="s">
        <v>8909</v>
      </c>
    </row>
    <row r="1393" spans="1:2" ht="15">
      <c r="A1393" s="81" t="s">
        <v>2986</v>
      </c>
      <c r="B1393" s="80" t="s">
        <v>8909</v>
      </c>
    </row>
    <row r="1394" spans="1:2" ht="15">
      <c r="A1394" s="81" t="s">
        <v>2987</v>
      </c>
      <c r="B1394" s="80" t="s">
        <v>8909</v>
      </c>
    </row>
    <row r="1395" spans="1:2" ht="15">
      <c r="A1395" s="81" t="s">
        <v>2988</v>
      </c>
      <c r="B1395" s="80" t="s">
        <v>8909</v>
      </c>
    </row>
    <row r="1396" spans="1:2" ht="15">
      <c r="A1396" s="81" t="s">
        <v>2989</v>
      </c>
      <c r="B1396" s="80" t="s">
        <v>8909</v>
      </c>
    </row>
    <row r="1397" spans="1:2" ht="15">
      <c r="A1397" s="81" t="s">
        <v>2990</v>
      </c>
      <c r="B1397" s="80" t="s">
        <v>8909</v>
      </c>
    </row>
    <row r="1398" spans="1:2" ht="15">
      <c r="A1398" s="81" t="s">
        <v>2991</v>
      </c>
      <c r="B1398" s="80" t="s">
        <v>8909</v>
      </c>
    </row>
    <row r="1399" spans="1:2" ht="15">
      <c r="A1399" s="81" t="s">
        <v>2992</v>
      </c>
      <c r="B1399" s="80" t="s">
        <v>8909</v>
      </c>
    </row>
    <row r="1400" spans="1:2" ht="15">
      <c r="A1400" s="81" t="s">
        <v>2993</v>
      </c>
      <c r="B1400" s="80" t="s">
        <v>8909</v>
      </c>
    </row>
    <row r="1401" spans="1:2" ht="15">
      <c r="A1401" s="81" t="s">
        <v>2994</v>
      </c>
      <c r="B1401" s="80" t="s">
        <v>8909</v>
      </c>
    </row>
    <row r="1402" spans="1:2" ht="15">
      <c r="A1402" s="81" t="s">
        <v>2995</v>
      </c>
      <c r="B1402" s="80" t="s">
        <v>8909</v>
      </c>
    </row>
    <row r="1403" spans="1:2" ht="15">
      <c r="A1403" s="81" t="s">
        <v>2996</v>
      </c>
      <c r="B1403" s="80" t="s">
        <v>8909</v>
      </c>
    </row>
    <row r="1404" spans="1:2" ht="15">
      <c r="A1404" s="81" t="s">
        <v>2997</v>
      </c>
      <c r="B1404" s="80" t="s">
        <v>8909</v>
      </c>
    </row>
    <row r="1405" spans="1:2" ht="15">
      <c r="A1405" s="81" t="s">
        <v>2998</v>
      </c>
      <c r="B1405" s="80" t="s">
        <v>8909</v>
      </c>
    </row>
    <row r="1406" spans="1:2" ht="15">
      <c r="A1406" s="81" t="s">
        <v>2999</v>
      </c>
      <c r="B1406" s="80" t="s">
        <v>8909</v>
      </c>
    </row>
    <row r="1407" spans="1:2" ht="15">
      <c r="A1407" s="81" t="s">
        <v>3000</v>
      </c>
      <c r="B1407" s="80" t="s">
        <v>8909</v>
      </c>
    </row>
    <row r="1408" spans="1:2" ht="15">
      <c r="A1408" s="81" t="s">
        <v>3001</v>
      </c>
      <c r="B1408" s="80" t="s">
        <v>8909</v>
      </c>
    </row>
    <row r="1409" spans="1:2" ht="15">
      <c r="A1409" s="81" t="s">
        <v>3002</v>
      </c>
      <c r="B1409" s="80" t="s">
        <v>8909</v>
      </c>
    </row>
    <row r="1410" spans="1:2" ht="15">
      <c r="A1410" s="81" t="s">
        <v>3003</v>
      </c>
      <c r="B1410" s="80" t="s">
        <v>8909</v>
      </c>
    </row>
    <row r="1411" spans="1:2" ht="15">
      <c r="A1411" s="81" t="s">
        <v>3004</v>
      </c>
      <c r="B1411" s="80" t="s">
        <v>8909</v>
      </c>
    </row>
    <row r="1412" spans="1:2" ht="15">
      <c r="A1412" s="81" t="s">
        <v>3005</v>
      </c>
      <c r="B1412" s="80" t="s">
        <v>8909</v>
      </c>
    </row>
    <row r="1413" spans="1:2" ht="15">
      <c r="A1413" s="81" t="s">
        <v>3006</v>
      </c>
      <c r="B1413" s="80" t="s">
        <v>8909</v>
      </c>
    </row>
    <row r="1414" spans="1:2" ht="15">
      <c r="A1414" s="81" t="s">
        <v>3007</v>
      </c>
      <c r="B1414" s="80" t="s">
        <v>8909</v>
      </c>
    </row>
    <row r="1415" spans="1:2" ht="15">
      <c r="A1415" s="81" t="s">
        <v>3008</v>
      </c>
      <c r="B1415" s="80" t="s">
        <v>8909</v>
      </c>
    </row>
    <row r="1416" spans="1:2" ht="15">
      <c r="A1416" s="81" t="s">
        <v>3009</v>
      </c>
      <c r="B1416" s="80" t="s">
        <v>8909</v>
      </c>
    </row>
    <row r="1417" spans="1:2" ht="15">
      <c r="A1417" s="81" t="s">
        <v>3010</v>
      </c>
      <c r="B1417" s="80" t="s">
        <v>8909</v>
      </c>
    </row>
    <row r="1418" spans="1:2" ht="15">
      <c r="A1418" s="81" t="s">
        <v>3011</v>
      </c>
      <c r="B1418" s="80" t="s">
        <v>8909</v>
      </c>
    </row>
    <row r="1419" spans="1:2" ht="15">
      <c r="A1419" s="81" t="s">
        <v>3012</v>
      </c>
      <c r="B1419" s="80" t="s">
        <v>8909</v>
      </c>
    </row>
    <row r="1420" spans="1:2" ht="15">
      <c r="A1420" s="81" t="s">
        <v>3013</v>
      </c>
      <c r="B1420" s="80" t="s">
        <v>8909</v>
      </c>
    </row>
    <row r="1421" spans="1:2" ht="15">
      <c r="A1421" s="81" t="s">
        <v>3014</v>
      </c>
      <c r="B1421" s="80" t="s">
        <v>8909</v>
      </c>
    </row>
    <row r="1422" spans="1:2" ht="15">
      <c r="A1422" s="81" t="s">
        <v>3015</v>
      </c>
      <c r="B1422" s="80" t="s">
        <v>8909</v>
      </c>
    </row>
    <row r="1423" spans="1:2" ht="15">
      <c r="A1423" s="81" t="s">
        <v>3016</v>
      </c>
      <c r="B1423" s="80" t="s">
        <v>8909</v>
      </c>
    </row>
    <row r="1424" spans="1:2" ht="15">
      <c r="A1424" s="81" t="s">
        <v>3017</v>
      </c>
      <c r="B1424" s="80" t="s">
        <v>8909</v>
      </c>
    </row>
    <row r="1425" spans="1:2" ht="15">
      <c r="A1425" s="81" t="s">
        <v>3018</v>
      </c>
      <c r="B1425" s="80" t="s">
        <v>8909</v>
      </c>
    </row>
    <row r="1426" spans="1:2" ht="15">
      <c r="A1426" s="81" t="s">
        <v>3019</v>
      </c>
      <c r="B1426" s="80" t="s">
        <v>8909</v>
      </c>
    </row>
    <row r="1427" spans="1:2" ht="15">
      <c r="A1427" s="81" t="s">
        <v>3020</v>
      </c>
      <c r="B1427" s="80" t="s">
        <v>8909</v>
      </c>
    </row>
    <row r="1428" spans="1:2" ht="15">
      <c r="A1428" s="81" t="s">
        <v>3021</v>
      </c>
      <c r="B1428" s="80" t="s">
        <v>8909</v>
      </c>
    </row>
    <row r="1429" spans="1:2" ht="15">
      <c r="A1429" s="81" t="s">
        <v>3022</v>
      </c>
      <c r="B1429" s="80" t="s">
        <v>8909</v>
      </c>
    </row>
    <row r="1430" spans="1:2" ht="15">
      <c r="A1430" s="81" t="s">
        <v>3023</v>
      </c>
      <c r="B1430" s="80" t="s">
        <v>8909</v>
      </c>
    </row>
    <row r="1431" spans="1:2" ht="15">
      <c r="A1431" s="81" t="s">
        <v>3024</v>
      </c>
      <c r="B1431" s="80" t="s">
        <v>8909</v>
      </c>
    </row>
    <row r="1432" spans="1:2" ht="15">
      <c r="A1432" s="81" t="s">
        <v>3025</v>
      </c>
      <c r="B1432" s="80" t="s">
        <v>8909</v>
      </c>
    </row>
    <row r="1433" spans="1:2" ht="15">
      <c r="A1433" s="81" t="s">
        <v>3026</v>
      </c>
      <c r="B1433" s="80" t="s">
        <v>8909</v>
      </c>
    </row>
    <row r="1434" spans="1:2" ht="15">
      <c r="A1434" s="81" t="s">
        <v>3027</v>
      </c>
      <c r="B1434" s="80" t="s">
        <v>8909</v>
      </c>
    </row>
    <row r="1435" spans="1:2" ht="15">
      <c r="A1435" s="81" t="s">
        <v>3028</v>
      </c>
      <c r="B1435" s="80" t="s">
        <v>8909</v>
      </c>
    </row>
    <row r="1436" spans="1:2" ht="15">
      <c r="A1436" s="81" t="s">
        <v>3029</v>
      </c>
      <c r="B1436" s="80" t="s">
        <v>8909</v>
      </c>
    </row>
    <row r="1437" spans="1:2" ht="15">
      <c r="A1437" s="81" t="s">
        <v>3030</v>
      </c>
      <c r="B1437" s="80" t="s">
        <v>8909</v>
      </c>
    </row>
    <row r="1438" spans="1:2" ht="15">
      <c r="A1438" s="81" t="s">
        <v>3031</v>
      </c>
      <c r="B1438" s="80" t="s">
        <v>8909</v>
      </c>
    </row>
    <row r="1439" spans="1:2" ht="15">
      <c r="A1439" s="81" t="s">
        <v>3032</v>
      </c>
      <c r="B1439" s="80" t="s">
        <v>8909</v>
      </c>
    </row>
    <row r="1440" spans="1:2" ht="15">
      <c r="A1440" s="81" t="s">
        <v>3033</v>
      </c>
      <c r="B1440" s="80" t="s">
        <v>8909</v>
      </c>
    </row>
    <row r="1441" spans="1:2" ht="15">
      <c r="A1441" s="81" t="s">
        <v>3034</v>
      </c>
      <c r="B1441" s="80" t="s">
        <v>8909</v>
      </c>
    </row>
    <row r="1442" spans="1:2" ht="15">
      <c r="A1442" s="81" t="s">
        <v>3035</v>
      </c>
      <c r="B1442" s="80" t="s">
        <v>8909</v>
      </c>
    </row>
    <row r="1443" spans="1:2" ht="15">
      <c r="A1443" s="81" t="s">
        <v>3036</v>
      </c>
      <c r="B1443" s="80" t="s">
        <v>8909</v>
      </c>
    </row>
    <row r="1444" spans="1:2" ht="15">
      <c r="A1444" s="81" t="s">
        <v>3037</v>
      </c>
      <c r="B1444" s="80" t="s">
        <v>8909</v>
      </c>
    </row>
    <row r="1445" spans="1:2" ht="15">
      <c r="A1445" s="81" t="s">
        <v>3038</v>
      </c>
      <c r="B1445" s="80" t="s">
        <v>8909</v>
      </c>
    </row>
    <row r="1446" spans="1:2" ht="15">
      <c r="A1446" s="81" t="s">
        <v>3039</v>
      </c>
      <c r="B1446" s="80" t="s">
        <v>8909</v>
      </c>
    </row>
    <row r="1447" spans="1:2" ht="15">
      <c r="A1447" s="81" t="s">
        <v>3040</v>
      </c>
      <c r="B1447" s="80" t="s">
        <v>8909</v>
      </c>
    </row>
    <row r="1448" spans="1:2" ht="15">
      <c r="A1448" s="81" t="s">
        <v>3041</v>
      </c>
      <c r="B1448" s="80" t="s">
        <v>8909</v>
      </c>
    </row>
    <row r="1449" spans="1:2" ht="15">
      <c r="A1449" s="81" t="s">
        <v>3042</v>
      </c>
      <c r="B1449" s="80" t="s">
        <v>8909</v>
      </c>
    </row>
    <row r="1450" spans="1:2" ht="15">
      <c r="A1450" s="81" t="s">
        <v>3043</v>
      </c>
      <c r="B1450" s="80" t="s">
        <v>8909</v>
      </c>
    </row>
    <row r="1451" spans="1:2" ht="15">
      <c r="A1451" s="81" t="s">
        <v>3044</v>
      </c>
      <c r="B1451" s="80" t="s">
        <v>8909</v>
      </c>
    </row>
    <row r="1452" spans="1:2" ht="15">
      <c r="A1452" s="81" t="s">
        <v>3045</v>
      </c>
      <c r="B1452" s="80" t="s">
        <v>8909</v>
      </c>
    </row>
    <row r="1453" spans="1:2" ht="15">
      <c r="A1453" s="81" t="s">
        <v>3046</v>
      </c>
      <c r="B1453" s="80" t="s">
        <v>8909</v>
      </c>
    </row>
    <row r="1454" spans="1:2" ht="15">
      <c r="A1454" s="81" t="s">
        <v>3047</v>
      </c>
      <c r="B1454" s="80" t="s">
        <v>8909</v>
      </c>
    </row>
    <row r="1455" spans="1:2" ht="15">
      <c r="A1455" s="81" t="s">
        <v>3048</v>
      </c>
      <c r="B1455" s="80" t="s">
        <v>8909</v>
      </c>
    </row>
    <row r="1456" spans="1:2" ht="15">
      <c r="A1456" s="81" t="s">
        <v>3049</v>
      </c>
      <c r="B1456" s="80" t="s">
        <v>8909</v>
      </c>
    </row>
    <row r="1457" spans="1:2" ht="15">
      <c r="A1457" s="81" t="s">
        <v>3050</v>
      </c>
      <c r="B1457" s="80" t="s">
        <v>8909</v>
      </c>
    </row>
    <row r="1458" spans="1:2" ht="15">
      <c r="A1458" s="81" t="s">
        <v>3051</v>
      </c>
      <c r="B1458" s="80" t="s">
        <v>8909</v>
      </c>
    </row>
    <row r="1459" spans="1:2" ht="15">
      <c r="A1459" s="81" t="s">
        <v>3052</v>
      </c>
      <c r="B1459" s="80" t="s">
        <v>8909</v>
      </c>
    </row>
    <row r="1460" spans="1:2" ht="15">
      <c r="A1460" s="81" t="s">
        <v>3053</v>
      </c>
      <c r="B1460" s="80" t="s">
        <v>8909</v>
      </c>
    </row>
    <row r="1461" spans="1:2" ht="15">
      <c r="A1461" s="81" t="s">
        <v>3054</v>
      </c>
      <c r="B1461" s="80" t="s">
        <v>8909</v>
      </c>
    </row>
    <row r="1462" spans="1:2" ht="15">
      <c r="A1462" s="81" t="s">
        <v>3055</v>
      </c>
      <c r="B1462" s="80" t="s">
        <v>8909</v>
      </c>
    </row>
    <row r="1463" spans="1:2" ht="15">
      <c r="A1463" s="81" t="s">
        <v>3056</v>
      </c>
      <c r="B1463" s="80" t="s">
        <v>8909</v>
      </c>
    </row>
    <row r="1464" spans="1:2" ht="15">
      <c r="A1464" s="81" t="s">
        <v>3057</v>
      </c>
      <c r="B1464" s="80" t="s">
        <v>8909</v>
      </c>
    </row>
    <row r="1465" spans="1:2" ht="15">
      <c r="A1465" s="81" t="s">
        <v>3058</v>
      </c>
      <c r="B1465" s="80" t="s">
        <v>8909</v>
      </c>
    </row>
    <row r="1466" spans="1:2" ht="15">
      <c r="A1466" s="81" t="s">
        <v>3059</v>
      </c>
      <c r="B1466" s="80" t="s">
        <v>8909</v>
      </c>
    </row>
    <row r="1467" spans="1:2" ht="15">
      <c r="A1467" s="81" t="s">
        <v>3060</v>
      </c>
      <c r="B1467" s="80" t="s">
        <v>8909</v>
      </c>
    </row>
    <row r="1468" spans="1:2" ht="15">
      <c r="A1468" s="81" t="s">
        <v>3061</v>
      </c>
      <c r="B1468" s="80" t="s">
        <v>8909</v>
      </c>
    </row>
    <row r="1469" spans="1:2" ht="15">
      <c r="A1469" s="81" t="s">
        <v>3062</v>
      </c>
      <c r="B1469" s="80" t="s">
        <v>8909</v>
      </c>
    </row>
    <row r="1470" spans="1:2" ht="15">
      <c r="A1470" s="81" t="s">
        <v>3063</v>
      </c>
      <c r="B1470" s="80" t="s">
        <v>8909</v>
      </c>
    </row>
    <row r="1471" spans="1:2" ht="15">
      <c r="A1471" s="81" t="s">
        <v>3064</v>
      </c>
      <c r="B1471" s="80" t="s">
        <v>8909</v>
      </c>
    </row>
    <row r="1472" spans="1:2" ht="15">
      <c r="A1472" s="81" t="s">
        <v>3065</v>
      </c>
      <c r="B1472" s="80" t="s">
        <v>8909</v>
      </c>
    </row>
    <row r="1473" spans="1:2" ht="15">
      <c r="A1473" s="81" t="s">
        <v>3066</v>
      </c>
      <c r="B1473" s="80" t="s">
        <v>8909</v>
      </c>
    </row>
    <row r="1474" spans="1:2" ht="15">
      <c r="A1474" s="81" t="s">
        <v>3067</v>
      </c>
      <c r="B1474" s="80" t="s">
        <v>8909</v>
      </c>
    </row>
    <row r="1475" spans="1:2" ht="15">
      <c r="A1475" s="81" t="s">
        <v>3068</v>
      </c>
      <c r="B1475" s="80" t="s">
        <v>8909</v>
      </c>
    </row>
    <row r="1476" spans="1:2" ht="15">
      <c r="A1476" s="81" t="s">
        <v>3069</v>
      </c>
      <c r="B1476" s="80" t="s">
        <v>8909</v>
      </c>
    </row>
    <row r="1477" spans="1:2" ht="15">
      <c r="A1477" s="81" t="s">
        <v>3070</v>
      </c>
      <c r="B1477" s="80" t="s">
        <v>8909</v>
      </c>
    </row>
    <row r="1478" spans="1:2" ht="15">
      <c r="A1478" s="81" t="s">
        <v>3071</v>
      </c>
      <c r="B1478" s="80" t="s">
        <v>8909</v>
      </c>
    </row>
    <row r="1479" spans="1:2" ht="15">
      <c r="A1479" s="81" t="s">
        <v>3072</v>
      </c>
      <c r="B1479" s="80" t="s">
        <v>8909</v>
      </c>
    </row>
    <row r="1480" spans="1:2" ht="15">
      <c r="A1480" s="81" t="s">
        <v>3073</v>
      </c>
      <c r="B1480" s="80" t="s">
        <v>8909</v>
      </c>
    </row>
    <row r="1481" spans="1:2" ht="15">
      <c r="A1481" s="81" t="s">
        <v>3074</v>
      </c>
      <c r="B1481" s="80" t="s">
        <v>8909</v>
      </c>
    </row>
    <row r="1482" spans="1:2" ht="15">
      <c r="A1482" s="81" t="s">
        <v>3075</v>
      </c>
      <c r="B1482" s="80" t="s">
        <v>8909</v>
      </c>
    </row>
    <row r="1483" spans="1:2" ht="15">
      <c r="A1483" s="81" t="s">
        <v>3076</v>
      </c>
      <c r="B1483" s="80" t="s">
        <v>8909</v>
      </c>
    </row>
    <row r="1484" spans="1:2" ht="15">
      <c r="A1484" s="81" t="s">
        <v>3077</v>
      </c>
      <c r="B1484" s="80" t="s">
        <v>8909</v>
      </c>
    </row>
    <row r="1485" spans="1:2" ht="15">
      <c r="A1485" s="81" t="s">
        <v>3078</v>
      </c>
      <c r="B1485" s="80" t="s">
        <v>8909</v>
      </c>
    </row>
    <row r="1486" spans="1:2" ht="15">
      <c r="A1486" s="81" t="s">
        <v>3079</v>
      </c>
      <c r="B1486" s="80" t="s">
        <v>8909</v>
      </c>
    </row>
    <row r="1487" spans="1:2" ht="15">
      <c r="A1487" s="81" t="s">
        <v>3080</v>
      </c>
      <c r="B1487" s="80" t="s">
        <v>8909</v>
      </c>
    </row>
    <row r="1488" spans="1:2" ht="15">
      <c r="A1488" s="81" t="s">
        <v>3081</v>
      </c>
      <c r="B1488" s="80" t="s">
        <v>8909</v>
      </c>
    </row>
    <row r="1489" spans="1:2" ht="15">
      <c r="A1489" s="81" t="s">
        <v>3082</v>
      </c>
      <c r="B1489" s="80" t="s">
        <v>8909</v>
      </c>
    </row>
    <row r="1490" spans="1:2" ht="15">
      <c r="A1490" s="81" t="s">
        <v>3083</v>
      </c>
      <c r="B1490" s="80" t="s">
        <v>8909</v>
      </c>
    </row>
    <row r="1491" spans="1:2" ht="15">
      <c r="A1491" s="81" t="s">
        <v>3084</v>
      </c>
      <c r="B1491" s="80" t="s">
        <v>8909</v>
      </c>
    </row>
    <row r="1492" spans="1:2" ht="15">
      <c r="A1492" s="81" t="s">
        <v>3085</v>
      </c>
      <c r="B1492" s="80" t="s">
        <v>8909</v>
      </c>
    </row>
    <row r="1493" spans="1:2" ht="15">
      <c r="A1493" s="81" t="s">
        <v>3086</v>
      </c>
      <c r="B1493" s="80" t="s">
        <v>8909</v>
      </c>
    </row>
    <row r="1494" spans="1:2" ht="15">
      <c r="A1494" s="81" t="s">
        <v>3087</v>
      </c>
      <c r="B1494" s="80" t="s">
        <v>8909</v>
      </c>
    </row>
    <row r="1495" spans="1:2" ht="15">
      <c r="A1495" s="81" t="s">
        <v>3088</v>
      </c>
      <c r="B1495" s="80" t="s">
        <v>8909</v>
      </c>
    </row>
    <row r="1496" spans="1:2" ht="15">
      <c r="A1496" s="81" t="s">
        <v>3089</v>
      </c>
      <c r="B1496" s="80" t="s">
        <v>8909</v>
      </c>
    </row>
    <row r="1497" spans="1:2" ht="15">
      <c r="A1497" s="81" t="s">
        <v>3090</v>
      </c>
      <c r="B1497" s="80" t="s">
        <v>8909</v>
      </c>
    </row>
    <row r="1498" spans="1:2" ht="15">
      <c r="A1498" s="81" t="s">
        <v>3091</v>
      </c>
      <c r="B1498" s="80" t="s">
        <v>8909</v>
      </c>
    </row>
    <row r="1499" spans="1:2" ht="15">
      <c r="A1499" s="81" t="s">
        <v>3092</v>
      </c>
      <c r="B1499" s="80" t="s">
        <v>8909</v>
      </c>
    </row>
    <row r="1500" spans="1:2" ht="15">
      <c r="A1500" s="81" t="s">
        <v>3093</v>
      </c>
      <c r="B1500" s="80" t="s">
        <v>8909</v>
      </c>
    </row>
    <row r="1501" spans="1:2" ht="15">
      <c r="A1501" s="81" t="s">
        <v>3094</v>
      </c>
      <c r="B1501" s="80" t="s">
        <v>8909</v>
      </c>
    </row>
    <row r="1502" spans="1:2" ht="15">
      <c r="A1502" s="81" t="s">
        <v>3095</v>
      </c>
      <c r="B1502" s="80" t="s">
        <v>8909</v>
      </c>
    </row>
    <row r="1503" spans="1:2" ht="15">
      <c r="A1503" s="81" t="s">
        <v>3096</v>
      </c>
      <c r="B1503" s="80" t="s">
        <v>8909</v>
      </c>
    </row>
    <row r="1504" spans="1:2" ht="15">
      <c r="A1504" s="81" t="s">
        <v>3097</v>
      </c>
      <c r="B1504" s="80" t="s">
        <v>8909</v>
      </c>
    </row>
    <row r="1505" spans="1:2" ht="15">
      <c r="A1505" s="81" t="s">
        <v>3098</v>
      </c>
      <c r="B1505" s="80" t="s">
        <v>8909</v>
      </c>
    </row>
    <row r="1506" spans="1:2" ht="15">
      <c r="A1506" s="81" t="s">
        <v>3099</v>
      </c>
      <c r="B1506" s="80" t="s">
        <v>8909</v>
      </c>
    </row>
    <row r="1507" spans="1:2" ht="15">
      <c r="A1507" s="81" t="s">
        <v>3100</v>
      </c>
      <c r="B1507" s="80" t="s">
        <v>8909</v>
      </c>
    </row>
    <row r="1508" spans="1:2" ht="15">
      <c r="A1508" s="81" t="s">
        <v>3101</v>
      </c>
      <c r="B1508" s="80" t="s">
        <v>8909</v>
      </c>
    </row>
    <row r="1509" spans="1:2" ht="15">
      <c r="A1509" s="81" t="s">
        <v>3102</v>
      </c>
      <c r="B1509" s="80" t="s">
        <v>8909</v>
      </c>
    </row>
    <row r="1510" spans="1:2" ht="15">
      <c r="A1510" s="81" t="s">
        <v>3103</v>
      </c>
      <c r="B1510" s="80" t="s">
        <v>8909</v>
      </c>
    </row>
    <row r="1511" spans="1:2" ht="15">
      <c r="A1511" s="81" t="s">
        <v>3104</v>
      </c>
      <c r="B1511" s="80" t="s">
        <v>8909</v>
      </c>
    </row>
    <row r="1512" spans="1:2" ht="15">
      <c r="A1512" s="81" t="s">
        <v>3105</v>
      </c>
      <c r="B1512" s="80" t="s">
        <v>8909</v>
      </c>
    </row>
    <row r="1513" spans="1:2" ht="15">
      <c r="A1513" s="81" t="s">
        <v>3106</v>
      </c>
      <c r="B1513" s="80" t="s">
        <v>8909</v>
      </c>
    </row>
    <row r="1514" spans="1:2" ht="15">
      <c r="A1514" s="81" t="s">
        <v>3107</v>
      </c>
      <c r="B1514" s="80" t="s">
        <v>8909</v>
      </c>
    </row>
    <row r="1515" spans="1:2" ht="15">
      <c r="A1515" s="81" t="s">
        <v>3108</v>
      </c>
      <c r="B1515" s="80" t="s">
        <v>8909</v>
      </c>
    </row>
    <row r="1516" spans="1:2" ht="15">
      <c r="A1516" s="81" t="s">
        <v>3109</v>
      </c>
      <c r="B1516" s="80" t="s">
        <v>8909</v>
      </c>
    </row>
    <row r="1517" spans="1:2" ht="15">
      <c r="A1517" s="81" t="s">
        <v>3110</v>
      </c>
      <c r="B1517" s="80" t="s">
        <v>8909</v>
      </c>
    </row>
    <row r="1518" spans="1:2" ht="15">
      <c r="A1518" s="81" t="s">
        <v>3111</v>
      </c>
      <c r="B1518" s="80" t="s">
        <v>8909</v>
      </c>
    </row>
    <row r="1519" spans="1:2" ht="15">
      <c r="A1519" s="81" t="s">
        <v>3112</v>
      </c>
      <c r="B1519" s="80" t="s">
        <v>8909</v>
      </c>
    </row>
    <row r="1520" spans="1:2" ht="15">
      <c r="A1520" s="81" t="s">
        <v>3113</v>
      </c>
      <c r="B1520" s="80" t="s">
        <v>8909</v>
      </c>
    </row>
    <row r="1521" spans="1:2" ht="15">
      <c r="A1521" s="81" t="s">
        <v>3114</v>
      </c>
      <c r="B1521" s="80" t="s">
        <v>8909</v>
      </c>
    </row>
    <row r="1522" spans="1:2" ht="15">
      <c r="A1522" s="81" t="s">
        <v>3115</v>
      </c>
      <c r="B1522" s="80" t="s">
        <v>8909</v>
      </c>
    </row>
    <row r="1523" spans="1:2" ht="15">
      <c r="A1523" s="81" t="s">
        <v>3116</v>
      </c>
      <c r="B1523" s="80" t="s">
        <v>8909</v>
      </c>
    </row>
    <row r="1524" spans="1:2" ht="15">
      <c r="A1524" s="81" t="s">
        <v>3117</v>
      </c>
      <c r="B1524" s="80" t="s">
        <v>8909</v>
      </c>
    </row>
    <row r="1525" spans="1:2" ht="15">
      <c r="A1525" s="81" t="s">
        <v>3118</v>
      </c>
      <c r="B1525" s="80" t="s">
        <v>8909</v>
      </c>
    </row>
    <row r="1526" spans="1:2" ht="15">
      <c r="A1526" s="81" t="s">
        <v>3119</v>
      </c>
      <c r="B1526" s="80" t="s">
        <v>8909</v>
      </c>
    </row>
    <row r="1527" spans="1:2" ht="15">
      <c r="A1527" s="81" t="s">
        <v>3120</v>
      </c>
      <c r="B1527" s="80" t="s">
        <v>8909</v>
      </c>
    </row>
    <row r="1528" spans="1:2" ht="15">
      <c r="A1528" s="81" t="s">
        <v>3121</v>
      </c>
      <c r="B1528" s="80" t="s">
        <v>8909</v>
      </c>
    </row>
    <row r="1529" spans="1:2" ht="15">
      <c r="A1529" s="81" t="s">
        <v>3122</v>
      </c>
      <c r="B1529" s="80" t="s">
        <v>8909</v>
      </c>
    </row>
    <row r="1530" spans="1:2" ht="15">
      <c r="A1530" s="81" t="s">
        <v>3123</v>
      </c>
      <c r="B1530" s="80" t="s">
        <v>8909</v>
      </c>
    </row>
    <row r="1531" spans="1:2" ht="15">
      <c r="A1531" s="81" t="s">
        <v>3124</v>
      </c>
      <c r="B1531" s="80" t="s">
        <v>8909</v>
      </c>
    </row>
    <row r="1532" spans="1:2" ht="15">
      <c r="A1532" s="81" t="s">
        <v>3125</v>
      </c>
      <c r="B1532" s="80" t="s">
        <v>8909</v>
      </c>
    </row>
    <row r="1533" spans="1:2" ht="15">
      <c r="A1533" s="81" t="s">
        <v>3126</v>
      </c>
      <c r="B1533" s="80" t="s">
        <v>8909</v>
      </c>
    </row>
    <row r="1534" spans="1:2" ht="15">
      <c r="A1534" s="81" t="s">
        <v>3127</v>
      </c>
      <c r="B1534" s="80" t="s">
        <v>8909</v>
      </c>
    </row>
    <row r="1535" spans="1:2" ht="15">
      <c r="A1535" s="81" t="s">
        <v>3128</v>
      </c>
      <c r="B1535" s="80" t="s">
        <v>8909</v>
      </c>
    </row>
    <row r="1536" spans="1:2" ht="15">
      <c r="A1536" s="81" t="s">
        <v>3129</v>
      </c>
      <c r="B1536" s="80" t="s">
        <v>8909</v>
      </c>
    </row>
    <row r="1537" spans="1:2" ht="15">
      <c r="A1537" s="81" t="s">
        <v>3130</v>
      </c>
      <c r="B1537" s="80" t="s">
        <v>8909</v>
      </c>
    </row>
    <row r="1538" spans="1:2" ht="15">
      <c r="A1538" s="81" t="s">
        <v>3131</v>
      </c>
      <c r="B1538" s="80" t="s">
        <v>8909</v>
      </c>
    </row>
    <row r="1539" spans="1:2" ht="15">
      <c r="A1539" s="81" t="s">
        <v>3132</v>
      </c>
      <c r="B1539" s="80" t="s">
        <v>8909</v>
      </c>
    </row>
    <row r="1540" spans="1:2" ht="15">
      <c r="A1540" s="81" t="s">
        <v>3133</v>
      </c>
      <c r="B1540" s="80" t="s">
        <v>8909</v>
      </c>
    </row>
    <row r="1541" spans="1:2" ht="15">
      <c r="A1541" s="81" t="s">
        <v>3134</v>
      </c>
      <c r="B1541" s="80" t="s">
        <v>8909</v>
      </c>
    </row>
    <row r="1542" spans="1:2" ht="15">
      <c r="A1542" s="81" t="s">
        <v>3135</v>
      </c>
      <c r="B1542" s="80" t="s">
        <v>8909</v>
      </c>
    </row>
    <row r="1543" spans="1:2" ht="15">
      <c r="A1543" s="81" t="s">
        <v>3136</v>
      </c>
      <c r="B1543" s="80" t="s">
        <v>8909</v>
      </c>
    </row>
    <row r="1544" spans="1:2" ht="15">
      <c r="A1544" s="81" t="s">
        <v>3137</v>
      </c>
      <c r="B1544" s="80" t="s">
        <v>8909</v>
      </c>
    </row>
    <row r="1545" spans="1:2" ht="15">
      <c r="A1545" s="81" t="s">
        <v>3138</v>
      </c>
      <c r="B1545" s="80" t="s">
        <v>8909</v>
      </c>
    </row>
    <row r="1546" spans="1:2" ht="15">
      <c r="A1546" s="81" t="s">
        <v>3139</v>
      </c>
      <c r="B1546" s="80" t="s">
        <v>8909</v>
      </c>
    </row>
    <row r="1547" spans="1:2" ht="15">
      <c r="A1547" s="81" t="s">
        <v>3140</v>
      </c>
      <c r="B1547" s="80" t="s">
        <v>8909</v>
      </c>
    </row>
    <row r="1548" spans="1:2" ht="15">
      <c r="A1548" s="81" t="s">
        <v>3141</v>
      </c>
      <c r="B1548" s="80" t="s">
        <v>8909</v>
      </c>
    </row>
    <row r="1549" spans="1:2" ht="15">
      <c r="A1549" s="81" t="s">
        <v>3142</v>
      </c>
      <c r="B1549" s="80" t="s">
        <v>8909</v>
      </c>
    </row>
    <row r="1550" spans="1:2" ht="15">
      <c r="A1550" s="81" t="s">
        <v>3143</v>
      </c>
      <c r="B1550" s="80" t="s">
        <v>8909</v>
      </c>
    </row>
    <row r="1551" spans="1:2" ht="15">
      <c r="A1551" s="81" t="s">
        <v>3144</v>
      </c>
      <c r="B1551" s="80" t="s">
        <v>8909</v>
      </c>
    </row>
    <row r="1552" spans="1:2" ht="15">
      <c r="A1552" s="81" t="s">
        <v>3145</v>
      </c>
      <c r="B1552" s="80" t="s">
        <v>8909</v>
      </c>
    </row>
    <row r="1553" spans="1:2" ht="15">
      <c r="A1553" s="81" t="s">
        <v>3146</v>
      </c>
      <c r="B1553" s="80" t="s">
        <v>8909</v>
      </c>
    </row>
    <row r="1554" spans="1:2" ht="15">
      <c r="A1554" s="81" t="s">
        <v>3147</v>
      </c>
      <c r="B1554" s="80" t="s">
        <v>8909</v>
      </c>
    </row>
    <row r="1555" spans="1:2" ht="15">
      <c r="A1555" s="81" t="s">
        <v>3148</v>
      </c>
      <c r="B1555" s="80" t="s">
        <v>8909</v>
      </c>
    </row>
    <row r="1556" spans="1:2" ht="15">
      <c r="A1556" s="81" t="s">
        <v>3149</v>
      </c>
      <c r="B1556" s="80" t="s">
        <v>8909</v>
      </c>
    </row>
    <row r="1557" spans="1:2" ht="15">
      <c r="A1557" s="81" t="s">
        <v>3150</v>
      </c>
      <c r="B1557" s="80" t="s">
        <v>8909</v>
      </c>
    </row>
    <row r="1558" spans="1:2" ht="15">
      <c r="A1558" s="81" t="s">
        <v>3151</v>
      </c>
      <c r="B1558" s="80" t="s">
        <v>8909</v>
      </c>
    </row>
    <row r="1559" spans="1:2" ht="15">
      <c r="A1559" s="81" t="s">
        <v>3152</v>
      </c>
      <c r="B1559" s="80" t="s">
        <v>8909</v>
      </c>
    </row>
    <row r="1560" spans="1:2" ht="15">
      <c r="A1560" s="81" t="s">
        <v>3153</v>
      </c>
      <c r="B1560" s="80" t="s">
        <v>8909</v>
      </c>
    </row>
    <row r="1561" spans="1:2" ht="15">
      <c r="A1561" s="81" t="s">
        <v>3154</v>
      </c>
      <c r="B1561" s="80" t="s">
        <v>8909</v>
      </c>
    </row>
    <row r="1562" spans="1:2" ht="15">
      <c r="A1562" s="81" t="s">
        <v>3155</v>
      </c>
      <c r="B1562" s="80" t="s">
        <v>8909</v>
      </c>
    </row>
    <row r="1563" spans="1:2" ht="15">
      <c r="A1563" s="81" t="s">
        <v>3156</v>
      </c>
      <c r="B1563" s="80" t="s">
        <v>8909</v>
      </c>
    </row>
    <row r="1564" spans="1:2" ht="15">
      <c r="A1564" s="81" t="s">
        <v>3157</v>
      </c>
      <c r="B1564" s="80" t="s">
        <v>8909</v>
      </c>
    </row>
    <row r="1565" spans="1:2" ht="15">
      <c r="A1565" s="81" t="s">
        <v>3158</v>
      </c>
      <c r="B1565" s="80" t="s">
        <v>8909</v>
      </c>
    </row>
    <row r="1566" spans="1:2" ht="15">
      <c r="A1566" s="81" t="s">
        <v>3159</v>
      </c>
      <c r="B1566" s="80" t="s">
        <v>8909</v>
      </c>
    </row>
    <row r="1567" spans="1:2" ht="15">
      <c r="A1567" s="81" t="s">
        <v>3160</v>
      </c>
      <c r="B1567" s="80" t="s">
        <v>8909</v>
      </c>
    </row>
    <row r="1568" spans="1:2" ht="15">
      <c r="A1568" s="81" t="s">
        <v>3161</v>
      </c>
      <c r="B1568" s="80" t="s">
        <v>8909</v>
      </c>
    </row>
    <row r="1569" spans="1:2" ht="15">
      <c r="A1569" s="81" t="s">
        <v>3162</v>
      </c>
      <c r="B1569" s="80" t="s">
        <v>8909</v>
      </c>
    </row>
    <row r="1570" spans="1:2" ht="15">
      <c r="A1570" s="81" t="s">
        <v>3163</v>
      </c>
      <c r="B1570" s="80" t="s">
        <v>8909</v>
      </c>
    </row>
    <row r="1571" spans="1:2" ht="15">
      <c r="A1571" s="81" t="s">
        <v>3164</v>
      </c>
      <c r="B1571" s="80" t="s">
        <v>8909</v>
      </c>
    </row>
    <row r="1572" spans="1:2" ht="15">
      <c r="A1572" s="81" t="s">
        <v>3165</v>
      </c>
      <c r="B1572" s="80" t="s">
        <v>8909</v>
      </c>
    </row>
    <row r="1573" spans="1:2" ht="15">
      <c r="A1573" s="81" t="s">
        <v>3166</v>
      </c>
      <c r="B1573" s="80" t="s">
        <v>8909</v>
      </c>
    </row>
    <row r="1574" spans="1:2" ht="15">
      <c r="A1574" s="81" t="s">
        <v>3167</v>
      </c>
      <c r="B1574" s="80" t="s">
        <v>8909</v>
      </c>
    </row>
    <row r="1575" spans="1:2" ht="15">
      <c r="A1575" s="81" t="s">
        <v>3168</v>
      </c>
      <c r="B1575" s="80" t="s">
        <v>8909</v>
      </c>
    </row>
    <row r="1576" spans="1:2" ht="15">
      <c r="A1576" s="81" t="s">
        <v>3169</v>
      </c>
      <c r="B1576" s="80" t="s">
        <v>8909</v>
      </c>
    </row>
    <row r="1577" spans="1:2" ht="15">
      <c r="A1577" s="81" t="s">
        <v>3170</v>
      </c>
      <c r="B1577" s="80" t="s">
        <v>8909</v>
      </c>
    </row>
    <row r="1578" spans="1:2" ht="15">
      <c r="A1578" s="81" t="s">
        <v>3171</v>
      </c>
      <c r="B1578" s="80" t="s">
        <v>8909</v>
      </c>
    </row>
    <row r="1579" spans="1:2" ht="15">
      <c r="A1579" s="81" t="s">
        <v>3172</v>
      </c>
      <c r="B1579" s="80" t="s">
        <v>8909</v>
      </c>
    </row>
    <row r="1580" spans="1:2" ht="15">
      <c r="A1580" s="81" t="s">
        <v>3173</v>
      </c>
      <c r="B1580" s="80" t="s">
        <v>8909</v>
      </c>
    </row>
    <row r="1581" spans="1:2" ht="15">
      <c r="A1581" s="81" t="s">
        <v>3174</v>
      </c>
      <c r="B1581" s="80" t="s">
        <v>8909</v>
      </c>
    </row>
    <row r="1582" spans="1:2" ht="15">
      <c r="A1582" s="81" t="s">
        <v>3175</v>
      </c>
      <c r="B1582" s="80" t="s">
        <v>8909</v>
      </c>
    </row>
    <row r="1583" spans="1:2" ht="15">
      <c r="A1583" s="81" t="s">
        <v>3176</v>
      </c>
      <c r="B1583" s="80" t="s">
        <v>8909</v>
      </c>
    </row>
    <row r="1584" spans="1:2" ht="15">
      <c r="A1584" s="81" t="s">
        <v>3177</v>
      </c>
      <c r="B1584" s="80" t="s">
        <v>8909</v>
      </c>
    </row>
    <row r="1585" spans="1:2" ht="15">
      <c r="A1585" s="81" t="s">
        <v>3178</v>
      </c>
      <c r="B1585" s="80" t="s">
        <v>8909</v>
      </c>
    </row>
    <row r="1586" spans="1:2" ht="15">
      <c r="A1586" s="81" t="s">
        <v>3179</v>
      </c>
      <c r="B1586" s="80" t="s">
        <v>8909</v>
      </c>
    </row>
    <row r="1587" spans="1:2" ht="15">
      <c r="A1587" s="81" t="s">
        <v>3180</v>
      </c>
      <c r="B1587" s="80" t="s">
        <v>8909</v>
      </c>
    </row>
    <row r="1588" spans="1:2" ht="15">
      <c r="A1588" s="81" t="s">
        <v>3181</v>
      </c>
      <c r="B1588" s="80" t="s">
        <v>8909</v>
      </c>
    </row>
    <row r="1589" spans="1:2" ht="15">
      <c r="A1589" s="81" t="s">
        <v>3182</v>
      </c>
      <c r="B1589" s="80" t="s">
        <v>8909</v>
      </c>
    </row>
    <row r="1590" spans="1:2" ht="15">
      <c r="A1590" s="81" t="s">
        <v>3183</v>
      </c>
      <c r="B1590" s="80" t="s">
        <v>8909</v>
      </c>
    </row>
    <row r="1591" spans="1:2" ht="15">
      <c r="A1591" s="81" t="s">
        <v>3184</v>
      </c>
      <c r="B1591" s="80" t="s">
        <v>8909</v>
      </c>
    </row>
    <row r="1592" spans="1:2" ht="15">
      <c r="A1592" s="81" t="s">
        <v>3185</v>
      </c>
      <c r="B1592" s="80" t="s">
        <v>8909</v>
      </c>
    </row>
    <row r="1593" spans="1:2" ht="15">
      <c r="A1593" s="81" t="s">
        <v>3186</v>
      </c>
      <c r="B1593" s="80" t="s">
        <v>8909</v>
      </c>
    </row>
    <row r="1594" spans="1:2" ht="15">
      <c r="A1594" s="81" t="s">
        <v>3187</v>
      </c>
      <c r="B1594" s="80" t="s">
        <v>8909</v>
      </c>
    </row>
    <row r="1595" spans="1:2" ht="15">
      <c r="A1595" s="81" t="s">
        <v>3188</v>
      </c>
      <c r="B1595" s="80" t="s">
        <v>8909</v>
      </c>
    </row>
    <row r="1596" spans="1:2" ht="15">
      <c r="A1596" s="81" t="s">
        <v>3189</v>
      </c>
      <c r="B1596" s="80" t="s">
        <v>8909</v>
      </c>
    </row>
    <row r="1597" spans="1:2" ht="15">
      <c r="A1597" s="81" t="s">
        <v>3190</v>
      </c>
      <c r="B1597" s="80" t="s">
        <v>8909</v>
      </c>
    </row>
    <row r="1598" spans="1:2" ht="15">
      <c r="A1598" s="81" t="s">
        <v>3191</v>
      </c>
      <c r="B1598" s="80" t="s">
        <v>8909</v>
      </c>
    </row>
    <row r="1599" spans="1:2" ht="15">
      <c r="A1599" s="81" t="s">
        <v>3192</v>
      </c>
      <c r="B1599" s="80" t="s">
        <v>8909</v>
      </c>
    </row>
    <row r="1600" spans="1:2" ht="15">
      <c r="A1600" s="81" t="s">
        <v>3193</v>
      </c>
      <c r="B1600" s="80" t="s">
        <v>8909</v>
      </c>
    </row>
    <row r="1601" spans="1:2" ht="15">
      <c r="A1601" s="81" t="s">
        <v>3194</v>
      </c>
      <c r="B1601" s="80" t="s">
        <v>8909</v>
      </c>
    </row>
    <row r="1602" spans="1:2" ht="15">
      <c r="A1602" s="81" t="s">
        <v>3195</v>
      </c>
      <c r="B1602" s="80" t="s">
        <v>8909</v>
      </c>
    </row>
    <row r="1603" spans="1:2" ht="15">
      <c r="A1603" s="81" t="s">
        <v>3196</v>
      </c>
      <c r="B1603" s="80" t="s">
        <v>8909</v>
      </c>
    </row>
    <row r="1604" spans="1:2" ht="15">
      <c r="A1604" s="81" t="s">
        <v>3197</v>
      </c>
      <c r="B1604" s="80" t="s">
        <v>8909</v>
      </c>
    </row>
    <row r="1605" spans="1:2" ht="15">
      <c r="A1605" s="81" t="s">
        <v>3198</v>
      </c>
      <c r="B1605" s="80" t="s">
        <v>8909</v>
      </c>
    </row>
    <row r="1606" spans="1:2" ht="15">
      <c r="A1606" s="81" t="s">
        <v>3199</v>
      </c>
      <c r="B1606" s="80" t="s">
        <v>8909</v>
      </c>
    </row>
    <row r="1607" spans="1:2" ht="15">
      <c r="A1607" s="81" t="s">
        <v>3200</v>
      </c>
      <c r="B1607" s="80" t="s">
        <v>8909</v>
      </c>
    </row>
    <row r="1608" spans="1:2" ht="15">
      <c r="A1608" s="81" t="s">
        <v>3201</v>
      </c>
      <c r="B1608" s="80" t="s">
        <v>8909</v>
      </c>
    </row>
    <row r="1609" spans="1:2" ht="15">
      <c r="A1609" s="81" t="s">
        <v>3202</v>
      </c>
      <c r="B1609" s="80" t="s">
        <v>8909</v>
      </c>
    </row>
    <row r="1610" spans="1:2" ht="15">
      <c r="A1610" s="81" t="s">
        <v>3203</v>
      </c>
      <c r="B1610" s="80" t="s">
        <v>8909</v>
      </c>
    </row>
    <row r="1611" spans="1:2" ht="15">
      <c r="A1611" s="81" t="s">
        <v>3204</v>
      </c>
      <c r="B1611" s="80" t="s">
        <v>8909</v>
      </c>
    </row>
    <row r="1612" spans="1:2" ht="15">
      <c r="A1612" s="81" t="s">
        <v>3205</v>
      </c>
      <c r="B1612" s="80" t="s">
        <v>8909</v>
      </c>
    </row>
    <row r="1613" spans="1:2" ht="15">
      <c r="A1613" s="81" t="s">
        <v>3206</v>
      </c>
      <c r="B1613" s="80" t="s">
        <v>8909</v>
      </c>
    </row>
    <row r="1614" spans="1:2" ht="15">
      <c r="A1614" s="81" t="s">
        <v>3207</v>
      </c>
      <c r="B1614" s="80" t="s">
        <v>8909</v>
      </c>
    </row>
    <row r="1615" spans="1:2" ht="15">
      <c r="A1615" s="81" t="s">
        <v>3208</v>
      </c>
      <c r="B1615" s="80" t="s">
        <v>8909</v>
      </c>
    </row>
    <row r="1616" spans="1:2" ht="15">
      <c r="A1616" s="81" t="s">
        <v>3209</v>
      </c>
      <c r="B1616" s="80" t="s">
        <v>8909</v>
      </c>
    </row>
    <row r="1617" spans="1:2" ht="15">
      <c r="A1617" s="81" t="s">
        <v>3210</v>
      </c>
      <c r="B1617" s="80" t="s">
        <v>8909</v>
      </c>
    </row>
    <row r="1618" spans="1:2" ht="15">
      <c r="A1618" s="81" t="s">
        <v>3211</v>
      </c>
      <c r="B1618" s="80" t="s">
        <v>8909</v>
      </c>
    </row>
    <row r="1619" spans="1:2" ht="15">
      <c r="A1619" s="81" t="s">
        <v>3212</v>
      </c>
      <c r="B1619" s="80" t="s">
        <v>8909</v>
      </c>
    </row>
    <row r="1620" spans="1:2" ht="15">
      <c r="A1620" s="81" t="s">
        <v>3213</v>
      </c>
      <c r="B1620" s="80" t="s">
        <v>8909</v>
      </c>
    </row>
    <row r="1621" spans="1:2" ht="15">
      <c r="A1621" s="81" t="s">
        <v>3214</v>
      </c>
      <c r="B1621" s="80" t="s">
        <v>8909</v>
      </c>
    </row>
    <row r="1622" spans="1:2" ht="15">
      <c r="A1622" s="81" t="s">
        <v>3215</v>
      </c>
      <c r="B1622" s="80" t="s">
        <v>8909</v>
      </c>
    </row>
    <row r="1623" spans="1:2" ht="15">
      <c r="A1623" s="81" t="s">
        <v>3216</v>
      </c>
      <c r="B1623" s="80" t="s">
        <v>8909</v>
      </c>
    </row>
    <row r="1624" spans="1:2" ht="15">
      <c r="A1624" s="81" t="s">
        <v>3217</v>
      </c>
      <c r="B1624" s="80" t="s">
        <v>8909</v>
      </c>
    </row>
    <row r="1625" spans="1:2" ht="15">
      <c r="A1625" s="81" t="s">
        <v>3218</v>
      </c>
      <c r="B1625" s="80" t="s">
        <v>8909</v>
      </c>
    </row>
    <row r="1626" spans="1:2" ht="15">
      <c r="A1626" s="81" t="s">
        <v>3219</v>
      </c>
      <c r="B1626" s="80" t="s">
        <v>8909</v>
      </c>
    </row>
    <row r="1627" spans="1:2" ht="15">
      <c r="A1627" s="81" t="s">
        <v>3220</v>
      </c>
      <c r="B1627" s="80" t="s">
        <v>8909</v>
      </c>
    </row>
    <row r="1628" spans="1:2" ht="15">
      <c r="A1628" s="81" t="s">
        <v>3221</v>
      </c>
      <c r="B1628" s="80" t="s">
        <v>8909</v>
      </c>
    </row>
    <row r="1629" spans="1:2" ht="15">
      <c r="A1629" s="81" t="s">
        <v>3222</v>
      </c>
      <c r="B1629" s="80" t="s">
        <v>8909</v>
      </c>
    </row>
    <row r="1630" spans="1:2" ht="15">
      <c r="A1630" s="81" t="s">
        <v>3223</v>
      </c>
      <c r="B1630" s="80" t="s">
        <v>8909</v>
      </c>
    </row>
    <row r="1631" spans="1:2" ht="15">
      <c r="A1631" s="81" t="s">
        <v>3224</v>
      </c>
      <c r="B1631" s="80" t="s">
        <v>8909</v>
      </c>
    </row>
    <row r="1632" spans="1:2" ht="15">
      <c r="A1632" s="81" t="s">
        <v>3225</v>
      </c>
      <c r="B1632" s="80" t="s">
        <v>8909</v>
      </c>
    </row>
    <row r="1633" spans="1:2" ht="15">
      <c r="A1633" s="81" t="s">
        <v>3226</v>
      </c>
      <c r="B1633" s="80" t="s">
        <v>8909</v>
      </c>
    </row>
    <row r="1634" spans="1:2" ht="15">
      <c r="A1634" s="81" t="s">
        <v>3227</v>
      </c>
      <c r="B1634" s="80" t="s">
        <v>8909</v>
      </c>
    </row>
    <row r="1635" spans="1:2" ht="15">
      <c r="A1635" s="81" t="s">
        <v>3228</v>
      </c>
      <c r="B1635" s="80" t="s">
        <v>8909</v>
      </c>
    </row>
    <row r="1636" spans="1:2" ht="15">
      <c r="A1636" s="81" t="s">
        <v>3229</v>
      </c>
      <c r="B1636" s="80" t="s">
        <v>8909</v>
      </c>
    </row>
    <row r="1637" spans="1:2" ht="15">
      <c r="A1637" s="81" t="s">
        <v>3230</v>
      </c>
      <c r="B1637" s="80" t="s">
        <v>8909</v>
      </c>
    </row>
    <row r="1638" spans="1:2" ht="15">
      <c r="A1638" s="81" t="s">
        <v>3231</v>
      </c>
      <c r="B1638" s="80" t="s">
        <v>8909</v>
      </c>
    </row>
    <row r="1639" spans="1:2" ht="15">
      <c r="A1639" s="81" t="s">
        <v>3232</v>
      </c>
      <c r="B1639" s="80" t="s">
        <v>8909</v>
      </c>
    </row>
    <row r="1640" spans="1:2" ht="15">
      <c r="A1640" s="81" t="s">
        <v>3233</v>
      </c>
      <c r="B1640" s="80" t="s">
        <v>8909</v>
      </c>
    </row>
    <row r="1641" spans="1:2" ht="15">
      <c r="A1641" s="81" t="s">
        <v>3234</v>
      </c>
      <c r="B1641" s="80" t="s">
        <v>8909</v>
      </c>
    </row>
    <row r="1642" spans="1:2" ht="15">
      <c r="A1642" s="81" t="s">
        <v>3235</v>
      </c>
      <c r="B1642" s="80" t="s">
        <v>8909</v>
      </c>
    </row>
    <row r="1643" spans="1:2" ht="15">
      <c r="A1643" s="81" t="s">
        <v>3236</v>
      </c>
      <c r="B1643" s="80" t="s">
        <v>8909</v>
      </c>
    </row>
    <row r="1644" spans="1:2" ht="15">
      <c r="A1644" s="81" t="s">
        <v>3237</v>
      </c>
      <c r="B1644" s="80" t="s">
        <v>8909</v>
      </c>
    </row>
    <row r="1645" spans="1:2" ht="15">
      <c r="A1645" s="81" t="s">
        <v>3238</v>
      </c>
      <c r="B1645" s="80" t="s">
        <v>8909</v>
      </c>
    </row>
    <row r="1646" spans="1:2" ht="15">
      <c r="A1646" s="81" t="s">
        <v>3239</v>
      </c>
      <c r="B1646" s="80" t="s">
        <v>8909</v>
      </c>
    </row>
    <row r="1647" spans="1:2" ht="15">
      <c r="A1647" s="81" t="s">
        <v>3240</v>
      </c>
      <c r="B1647" s="80" t="s">
        <v>8909</v>
      </c>
    </row>
    <row r="1648" spans="1:2" ht="15">
      <c r="A1648" s="81" t="s">
        <v>3241</v>
      </c>
      <c r="B1648" s="80" t="s">
        <v>8909</v>
      </c>
    </row>
    <row r="1649" spans="1:2" ht="15">
      <c r="A1649" s="81" t="s">
        <v>3242</v>
      </c>
      <c r="B1649" s="80" t="s">
        <v>8909</v>
      </c>
    </row>
    <row r="1650" spans="1:2" ht="15">
      <c r="A1650" s="81" t="s">
        <v>3243</v>
      </c>
      <c r="B1650" s="80" t="s">
        <v>8909</v>
      </c>
    </row>
    <row r="1651" spans="1:2" ht="15">
      <c r="A1651" s="81" t="s">
        <v>3244</v>
      </c>
      <c r="B1651" s="80" t="s">
        <v>8909</v>
      </c>
    </row>
    <row r="1652" spans="1:2" ht="15">
      <c r="A1652" s="81" t="s">
        <v>3245</v>
      </c>
      <c r="B1652" s="80" t="s">
        <v>8909</v>
      </c>
    </row>
    <row r="1653" spans="1:2" ht="15">
      <c r="A1653" s="81" t="s">
        <v>3246</v>
      </c>
      <c r="B1653" s="80" t="s">
        <v>8909</v>
      </c>
    </row>
    <row r="1654" spans="1:2" ht="15">
      <c r="A1654" s="81" t="s">
        <v>3247</v>
      </c>
      <c r="B1654" s="80" t="s">
        <v>8909</v>
      </c>
    </row>
    <row r="1655" spans="1:2" ht="15">
      <c r="A1655" s="81" t="s">
        <v>3248</v>
      </c>
      <c r="B1655" s="80" t="s">
        <v>8909</v>
      </c>
    </row>
    <row r="1656" spans="1:2" ht="15">
      <c r="A1656" s="81" t="s">
        <v>3249</v>
      </c>
      <c r="B1656" s="80" t="s">
        <v>8909</v>
      </c>
    </row>
    <row r="1657" spans="1:2" ht="15">
      <c r="A1657" s="81" t="s">
        <v>3250</v>
      </c>
      <c r="B1657" s="80" t="s">
        <v>8909</v>
      </c>
    </row>
    <row r="1658" spans="1:2" ht="15">
      <c r="A1658" s="81" t="s">
        <v>3251</v>
      </c>
      <c r="B1658" s="80" t="s">
        <v>8909</v>
      </c>
    </row>
    <row r="1659" spans="1:2" ht="15">
      <c r="A1659" s="81" t="s">
        <v>3252</v>
      </c>
      <c r="B1659" s="80" t="s">
        <v>8909</v>
      </c>
    </row>
    <row r="1660" spans="1:2" ht="15">
      <c r="A1660" s="81" t="s">
        <v>3253</v>
      </c>
      <c r="B1660" s="80" t="s">
        <v>8909</v>
      </c>
    </row>
    <row r="1661" spans="1:2" ht="15">
      <c r="A1661" s="81" t="s">
        <v>3254</v>
      </c>
      <c r="B1661" s="80" t="s">
        <v>8909</v>
      </c>
    </row>
    <row r="1662" spans="1:2" ht="15">
      <c r="A1662" s="81" t="s">
        <v>3255</v>
      </c>
      <c r="B1662" s="80" t="s">
        <v>8909</v>
      </c>
    </row>
    <row r="1663" spans="1:2" ht="15">
      <c r="A1663" s="81" t="s">
        <v>3256</v>
      </c>
      <c r="B1663" s="80" t="s">
        <v>8909</v>
      </c>
    </row>
    <row r="1664" spans="1:2" ht="15">
      <c r="A1664" s="81" t="s">
        <v>3257</v>
      </c>
      <c r="B1664" s="80" t="s">
        <v>8909</v>
      </c>
    </row>
    <row r="1665" spans="1:2" ht="15">
      <c r="A1665" s="81" t="s">
        <v>3258</v>
      </c>
      <c r="B1665" s="80" t="s">
        <v>8909</v>
      </c>
    </row>
    <row r="1666" spans="1:2" ht="15">
      <c r="A1666" s="81" t="s">
        <v>3259</v>
      </c>
      <c r="B1666" s="80" t="s">
        <v>8909</v>
      </c>
    </row>
    <row r="1667" spans="1:2" ht="15">
      <c r="A1667" s="81" t="s">
        <v>3260</v>
      </c>
      <c r="B1667" s="80" t="s">
        <v>8909</v>
      </c>
    </row>
    <row r="1668" spans="1:2" ht="15">
      <c r="A1668" s="81" t="s">
        <v>3261</v>
      </c>
      <c r="B1668" s="80" t="s">
        <v>8909</v>
      </c>
    </row>
    <row r="1669" spans="1:2" ht="15">
      <c r="A1669" s="81" t="s">
        <v>3262</v>
      </c>
      <c r="B1669" s="80" t="s">
        <v>8909</v>
      </c>
    </row>
    <row r="1670" spans="1:2" ht="15">
      <c r="A1670" s="81" t="s">
        <v>3263</v>
      </c>
      <c r="B1670" s="80" t="s">
        <v>8909</v>
      </c>
    </row>
    <row r="1671" spans="1:2" ht="15">
      <c r="A1671" s="81" t="s">
        <v>3264</v>
      </c>
      <c r="B1671" s="80" t="s">
        <v>8909</v>
      </c>
    </row>
    <row r="1672" spans="1:2" ht="15">
      <c r="A1672" s="81" t="s">
        <v>3265</v>
      </c>
      <c r="B1672" s="80" t="s">
        <v>8909</v>
      </c>
    </row>
    <row r="1673" spans="1:2" ht="15">
      <c r="A1673" s="81" t="s">
        <v>3266</v>
      </c>
      <c r="B1673" s="80" t="s">
        <v>8909</v>
      </c>
    </row>
    <row r="1674" spans="1:2" ht="15">
      <c r="A1674" s="81" t="s">
        <v>3267</v>
      </c>
      <c r="B1674" s="80" t="s">
        <v>8909</v>
      </c>
    </row>
    <row r="1675" spans="1:2" ht="15">
      <c r="A1675" s="81" t="s">
        <v>3268</v>
      </c>
      <c r="B1675" s="80" t="s">
        <v>8909</v>
      </c>
    </row>
    <row r="1676" spans="1:2" ht="15">
      <c r="A1676" s="81" t="s">
        <v>3269</v>
      </c>
      <c r="B1676" s="80" t="s">
        <v>8909</v>
      </c>
    </row>
    <row r="1677" spans="1:2" ht="15">
      <c r="A1677" s="81" t="s">
        <v>3270</v>
      </c>
      <c r="B1677" s="80" t="s">
        <v>8909</v>
      </c>
    </row>
    <row r="1678" spans="1:2" ht="15">
      <c r="A1678" s="81" t="s">
        <v>3271</v>
      </c>
      <c r="B1678" s="80" t="s">
        <v>8909</v>
      </c>
    </row>
    <row r="1679" spans="1:2" ht="15">
      <c r="A1679" s="81" t="s">
        <v>3272</v>
      </c>
      <c r="B1679" s="80" t="s">
        <v>8909</v>
      </c>
    </row>
    <row r="1680" spans="1:2" ht="15">
      <c r="A1680" s="81" t="s">
        <v>3273</v>
      </c>
      <c r="B1680" s="80" t="s">
        <v>8909</v>
      </c>
    </row>
    <row r="1681" spans="1:2" ht="15">
      <c r="A1681" s="81" t="s">
        <v>3274</v>
      </c>
      <c r="B1681" s="80" t="s">
        <v>8909</v>
      </c>
    </row>
    <row r="1682" spans="1:2" ht="15">
      <c r="A1682" s="81" t="s">
        <v>3275</v>
      </c>
      <c r="B1682" s="80" t="s">
        <v>8909</v>
      </c>
    </row>
    <row r="1683" spans="1:2" ht="15">
      <c r="A1683" s="81" t="s">
        <v>3276</v>
      </c>
      <c r="B1683" s="80" t="s">
        <v>8909</v>
      </c>
    </row>
    <row r="1684" spans="1:2" ht="15">
      <c r="A1684" s="81" t="s">
        <v>3277</v>
      </c>
      <c r="B1684" s="80" t="s">
        <v>8909</v>
      </c>
    </row>
    <row r="1685" spans="1:2" ht="15">
      <c r="A1685" s="81" t="s">
        <v>3278</v>
      </c>
      <c r="B1685" s="80" t="s">
        <v>8909</v>
      </c>
    </row>
    <row r="1686" spans="1:2" ht="15">
      <c r="A1686" s="81" t="s">
        <v>3279</v>
      </c>
      <c r="B1686" s="80" t="s">
        <v>8909</v>
      </c>
    </row>
    <row r="1687" spans="1:2" ht="15">
      <c r="A1687" s="81" t="s">
        <v>3280</v>
      </c>
      <c r="B1687" s="80" t="s">
        <v>8909</v>
      </c>
    </row>
    <row r="1688" spans="1:2" ht="15">
      <c r="A1688" s="81" t="s">
        <v>3281</v>
      </c>
      <c r="B1688" s="80" t="s">
        <v>8909</v>
      </c>
    </row>
    <row r="1689" spans="1:2" ht="15">
      <c r="A1689" s="81" t="s">
        <v>3282</v>
      </c>
      <c r="B1689" s="80" t="s">
        <v>8909</v>
      </c>
    </row>
    <row r="1690" spans="1:2" ht="15">
      <c r="A1690" s="81" t="s">
        <v>3283</v>
      </c>
      <c r="B1690" s="80" t="s">
        <v>8909</v>
      </c>
    </row>
    <row r="1691" spans="1:2" ht="15">
      <c r="A1691" s="81" t="s">
        <v>3284</v>
      </c>
      <c r="B1691" s="80" t="s">
        <v>8909</v>
      </c>
    </row>
    <row r="1692" spans="1:2" ht="15">
      <c r="A1692" s="81" t="s">
        <v>3285</v>
      </c>
      <c r="B1692" s="80" t="s">
        <v>8909</v>
      </c>
    </row>
    <row r="1693" spans="1:2" ht="15">
      <c r="A1693" s="81" t="s">
        <v>3286</v>
      </c>
      <c r="B1693" s="80" t="s">
        <v>8909</v>
      </c>
    </row>
    <row r="1694" spans="1:2" ht="15">
      <c r="A1694" s="81" t="s">
        <v>3287</v>
      </c>
      <c r="B1694" s="80" t="s">
        <v>8909</v>
      </c>
    </row>
    <row r="1695" spans="1:2" ht="15">
      <c r="A1695" s="81" t="s">
        <v>3288</v>
      </c>
      <c r="B1695" s="80" t="s">
        <v>8909</v>
      </c>
    </row>
    <row r="1696" spans="1:2" ht="15">
      <c r="A1696" s="81" t="s">
        <v>3289</v>
      </c>
      <c r="B1696" s="80" t="s">
        <v>8909</v>
      </c>
    </row>
    <row r="1697" spans="1:2" ht="15">
      <c r="A1697" s="81" t="s">
        <v>3290</v>
      </c>
      <c r="B1697" s="80" t="s">
        <v>8909</v>
      </c>
    </row>
    <row r="1698" spans="1:2" ht="15">
      <c r="A1698" s="81" t="s">
        <v>3291</v>
      </c>
      <c r="B1698" s="80" t="s">
        <v>8909</v>
      </c>
    </row>
    <row r="1699" spans="1:2" ht="15">
      <c r="A1699" s="81" t="s">
        <v>3292</v>
      </c>
      <c r="B1699" s="80" t="s">
        <v>8909</v>
      </c>
    </row>
    <row r="1700" spans="1:2" ht="15">
      <c r="A1700" s="81" t="s">
        <v>3293</v>
      </c>
      <c r="B1700" s="80" t="s">
        <v>8909</v>
      </c>
    </row>
    <row r="1701" spans="1:2" ht="15">
      <c r="A1701" s="81" t="s">
        <v>3294</v>
      </c>
      <c r="B1701" s="80" t="s">
        <v>8909</v>
      </c>
    </row>
    <row r="1702" spans="1:2" ht="15">
      <c r="A1702" s="81" t="s">
        <v>3295</v>
      </c>
      <c r="B1702" s="80" t="s">
        <v>8909</v>
      </c>
    </row>
    <row r="1703" spans="1:2" ht="15">
      <c r="A1703" s="81" t="s">
        <v>3296</v>
      </c>
      <c r="B1703" s="80" t="s">
        <v>8909</v>
      </c>
    </row>
    <row r="1704" spans="1:2" ht="15">
      <c r="A1704" s="81" t="s">
        <v>3297</v>
      </c>
      <c r="B1704" s="80" t="s">
        <v>8909</v>
      </c>
    </row>
    <row r="1705" spans="1:2" ht="15">
      <c r="A1705" s="81" t="s">
        <v>3298</v>
      </c>
      <c r="B1705" s="80" t="s">
        <v>8909</v>
      </c>
    </row>
    <row r="1706" spans="1:2" ht="15">
      <c r="A1706" s="81" t="s">
        <v>3299</v>
      </c>
      <c r="B1706" s="80" t="s">
        <v>8909</v>
      </c>
    </row>
    <row r="1707" spans="1:2" ht="15">
      <c r="A1707" s="81" t="s">
        <v>3300</v>
      </c>
      <c r="B1707" s="80" t="s">
        <v>8909</v>
      </c>
    </row>
    <row r="1708" spans="1:2" ht="15">
      <c r="A1708" s="81" t="s">
        <v>3301</v>
      </c>
      <c r="B1708" s="80" t="s">
        <v>8909</v>
      </c>
    </row>
    <row r="1709" spans="1:2" ht="15">
      <c r="A1709" s="81" t="s">
        <v>3302</v>
      </c>
      <c r="B1709" s="80" t="s">
        <v>8909</v>
      </c>
    </row>
    <row r="1710" spans="1:2" ht="15">
      <c r="A1710" s="81" t="s">
        <v>3303</v>
      </c>
      <c r="B1710" s="80" t="s">
        <v>8909</v>
      </c>
    </row>
    <row r="1711" spans="1:2" ht="15">
      <c r="A1711" s="81" t="s">
        <v>3304</v>
      </c>
      <c r="B1711" s="80" t="s">
        <v>8909</v>
      </c>
    </row>
    <row r="1712" spans="1:2" ht="15">
      <c r="A1712" s="81" t="s">
        <v>3305</v>
      </c>
      <c r="B1712" s="80" t="s">
        <v>8909</v>
      </c>
    </row>
    <row r="1713" spans="1:2" ht="15">
      <c r="A1713" s="81" t="s">
        <v>3306</v>
      </c>
      <c r="B1713" s="80" t="s">
        <v>8909</v>
      </c>
    </row>
    <row r="1714" spans="1:2" ht="15">
      <c r="A1714" s="81" t="s">
        <v>3307</v>
      </c>
      <c r="B1714" s="80" t="s">
        <v>8909</v>
      </c>
    </row>
    <row r="1715" spans="1:2" ht="15">
      <c r="A1715" s="81" t="s">
        <v>3308</v>
      </c>
      <c r="B1715" s="80" t="s">
        <v>8909</v>
      </c>
    </row>
    <row r="1716" spans="1:2" ht="15">
      <c r="A1716" s="81" t="s">
        <v>3309</v>
      </c>
      <c r="B1716" s="80" t="s">
        <v>8909</v>
      </c>
    </row>
    <row r="1717" spans="1:2" ht="15">
      <c r="A1717" s="81" t="s">
        <v>3310</v>
      </c>
      <c r="B1717" s="80" t="s">
        <v>8909</v>
      </c>
    </row>
    <row r="1718" spans="1:2" ht="15">
      <c r="A1718" s="81" t="s">
        <v>3311</v>
      </c>
      <c r="B1718" s="80" t="s">
        <v>8909</v>
      </c>
    </row>
    <row r="1719" spans="1:2" ht="15">
      <c r="A1719" s="81" t="s">
        <v>3312</v>
      </c>
      <c r="B1719" s="80" t="s">
        <v>8909</v>
      </c>
    </row>
    <row r="1720" spans="1:2" ht="15">
      <c r="A1720" s="81" t="s">
        <v>3313</v>
      </c>
      <c r="B1720" s="80" t="s">
        <v>8909</v>
      </c>
    </row>
    <row r="1721" spans="1:2" ht="15">
      <c r="A1721" s="81" t="s">
        <v>3314</v>
      </c>
      <c r="B1721" s="80" t="s">
        <v>8909</v>
      </c>
    </row>
    <row r="1722" spans="1:2" ht="15">
      <c r="A1722" s="81" t="s">
        <v>3315</v>
      </c>
      <c r="B1722" s="80" t="s">
        <v>8909</v>
      </c>
    </row>
    <row r="1723" spans="1:2" ht="15">
      <c r="A1723" s="81" t="s">
        <v>3316</v>
      </c>
      <c r="B1723" s="80" t="s">
        <v>8909</v>
      </c>
    </row>
    <row r="1724" spans="1:2" ht="15">
      <c r="A1724" s="81" t="s">
        <v>3317</v>
      </c>
      <c r="B1724" s="80" t="s">
        <v>8909</v>
      </c>
    </row>
    <row r="1725" spans="1:2" ht="15">
      <c r="A1725" s="81" t="s">
        <v>3318</v>
      </c>
      <c r="B1725" s="80" t="s">
        <v>8909</v>
      </c>
    </row>
    <row r="1726" spans="1:2" ht="15">
      <c r="A1726" s="81" t="s">
        <v>3319</v>
      </c>
      <c r="B1726" s="80" t="s">
        <v>8909</v>
      </c>
    </row>
    <row r="1727" spans="1:2" ht="15">
      <c r="A1727" s="81" t="s">
        <v>3320</v>
      </c>
      <c r="B1727" s="80" t="s">
        <v>8909</v>
      </c>
    </row>
    <row r="1728" spans="1:2" ht="15">
      <c r="A1728" s="81" t="s">
        <v>3321</v>
      </c>
      <c r="B1728" s="80" t="s">
        <v>8909</v>
      </c>
    </row>
    <row r="1729" spans="1:2" ht="15">
      <c r="A1729" s="81" t="s">
        <v>3322</v>
      </c>
      <c r="B1729" s="80" t="s">
        <v>8909</v>
      </c>
    </row>
    <row r="1730" spans="1:2" ht="15">
      <c r="A1730" s="81" t="s">
        <v>3323</v>
      </c>
      <c r="B1730" s="80" t="s">
        <v>8909</v>
      </c>
    </row>
    <row r="1731" spans="1:2" ht="15">
      <c r="A1731" s="81" t="s">
        <v>3324</v>
      </c>
      <c r="B1731" s="80" t="s">
        <v>8909</v>
      </c>
    </row>
    <row r="1732" spans="1:2" ht="15">
      <c r="A1732" s="81" t="s">
        <v>3325</v>
      </c>
      <c r="B1732" s="80" t="s">
        <v>8909</v>
      </c>
    </row>
    <row r="1733" spans="1:2" ht="15">
      <c r="A1733" s="81" t="s">
        <v>3326</v>
      </c>
      <c r="B1733" s="80" t="s">
        <v>8909</v>
      </c>
    </row>
    <row r="1734" spans="1:2" ht="15">
      <c r="A1734" s="81" t="s">
        <v>3327</v>
      </c>
      <c r="B1734" s="80" t="s">
        <v>8909</v>
      </c>
    </row>
    <row r="1735" spans="1:2" ht="15">
      <c r="A1735" s="81" t="s">
        <v>3328</v>
      </c>
      <c r="B1735" s="80" t="s">
        <v>8909</v>
      </c>
    </row>
    <row r="1736" spans="1:2" ht="15">
      <c r="A1736" s="81" t="s">
        <v>3329</v>
      </c>
      <c r="B1736" s="80" t="s">
        <v>8909</v>
      </c>
    </row>
    <row r="1737" spans="1:2" ht="15">
      <c r="A1737" s="81" t="s">
        <v>3330</v>
      </c>
      <c r="B1737" s="80" t="s">
        <v>8909</v>
      </c>
    </row>
    <row r="1738" spans="1:2" ht="15">
      <c r="A1738" s="81" t="s">
        <v>3331</v>
      </c>
      <c r="B1738" s="80" t="s">
        <v>8909</v>
      </c>
    </row>
    <row r="1739" spans="1:2" ht="15">
      <c r="A1739" s="81" t="s">
        <v>3332</v>
      </c>
      <c r="B1739" s="80" t="s">
        <v>8909</v>
      </c>
    </row>
    <row r="1740" spans="1:2" ht="15">
      <c r="A1740" s="81" t="s">
        <v>3333</v>
      </c>
      <c r="B1740" s="80" t="s">
        <v>8909</v>
      </c>
    </row>
    <row r="1741" spans="1:2" ht="15">
      <c r="A1741" s="81" t="s">
        <v>3334</v>
      </c>
      <c r="B1741" s="80" t="s">
        <v>8909</v>
      </c>
    </row>
    <row r="1742" spans="1:2" ht="15">
      <c r="A1742" s="81" t="s">
        <v>3335</v>
      </c>
      <c r="B1742" s="80" t="s">
        <v>8909</v>
      </c>
    </row>
    <row r="1743" spans="1:2" ht="15">
      <c r="A1743" s="81" t="s">
        <v>3336</v>
      </c>
      <c r="B1743" s="80" t="s">
        <v>8909</v>
      </c>
    </row>
    <row r="1744" spans="1:2" ht="15">
      <c r="A1744" s="81" t="s">
        <v>3337</v>
      </c>
      <c r="B1744" s="80" t="s">
        <v>8909</v>
      </c>
    </row>
    <row r="1745" spans="1:2" ht="15">
      <c r="A1745" s="81" t="s">
        <v>3338</v>
      </c>
      <c r="B1745" s="80" t="s">
        <v>8909</v>
      </c>
    </row>
    <row r="1746" spans="1:2" ht="15">
      <c r="A1746" s="81" t="s">
        <v>3339</v>
      </c>
      <c r="B1746" s="80" t="s">
        <v>8909</v>
      </c>
    </row>
    <row r="1747" spans="1:2" ht="15">
      <c r="A1747" s="81" t="s">
        <v>3340</v>
      </c>
      <c r="B1747" s="80" t="s">
        <v>8909</v>
      </c>
    </row>
    <row r="1748" spans="1:2" ht="15">
      <c r="A1748" s="81" t="s">
        <v>3341</v>
      </c>
      <c r="B1748" s="80" t="s">
        <v>8909</v>
      </c>
    </row>
    <row r="1749" spans="1:2" ht="15">
      <c r="A1749" s="81" t="s">
        <v>3342</v>
      </c>
      <c r="B1749" s="80" t="s">
        <v>8909</v>
      </c>
    </row>
    <row r="1750" spans="1:2" ht="15">
      <c r="A1750" s="81" t="s">
        <v>3343</v>
      </c>
      <c r="B1750" s="80" t="s">
        <v>8909</v>
      </c>
    </row>
    <row r="1751" spans="1:2" ht="15">
      <c r="A1751" s="81" t="s">
        <v>3344</v>
      </c>
      <c r="B1751" s="80" t="s">
        <v>8909</v>
      </c>
    </row>
    <row r="1752" spans="1:2" ht="15">
      <c r="A1752" s="81" t="s">
        <v>3345</v>
      </c>
      <c r="B1752" s="80" t="s">
        <v>8909</v>
      </c>
    </row>
    <row r="1753" spans="1:2" ht="15">
      <c r="A1753" s="81" t="s">
        <v>3346</v>
      </c>
      <c r="B1753" s="80" t="s">
        <v>8909</v>
      </c>
    </row>
    <row r="1754" spans="1:2" ht="15">
      <c r="A1754" s="81" t="s">
        <v>3347</v>
      </c>
      <c r="B1754" s="80" t="s">
        <v>8909</v>
      </c>
    </row>
    <row r="1755" spans="1:2" ht="15">
      <c r="A1755" s="81" t="s">
        <v>3348</v>
      </c>
      <c r="B1755" s="80" t="s">
        <v>8909</v>
      </c>
    </row>
    <row r="1756" spans="1:2" ht="15">
      <c r="A1756" s="81" t="s">
        <v>3349</v>
      </c>
      <c r="B1756" s="80" t="s">
        <v>8909</v>
      </c>
    </row>
    <row r="1757" spans="1:2" ht="15">
      <c r="A1757" s="81" t="s">
        <v>3350</v>
      </c>
      <c r="B1757" s="80" t="s">
        <v>8909</v>
      </c>
    </row>
    <row r="1758" spans="1:2" ht="15">
      <c r="A1758" s="81" t="s">
        <v>3351</v>
      </c>
      <c r="B1758" s="80" t="s">
        <v>8909</v>
      </c>
    </row>
    <row r="1759" spans="1:2" ht="15">
      <c r="A1759" s="81" t="s">
        <v>3352</v>
      </c>
      <c r="B1759" s="80" t="s">
        <v>8909</v>
      </c>
    </row>
    <row r="1760" spans="1:2" ht="15">
      <c r="A1760" s="81" t="s">
        <v>3353</v>
      </c>
      <c r="B1760" s="80" t="s">
        <v>8909</v>
      </c>
    </row>
    <row r="1761" spans="1:2" ht="15">
      <c r="A1761" s="81" t="s">
        <v>3354</v>
      </c>
      <c r="B1761" s="80" t="s">
        <v>8909</v>
      </c>
    </row>
    <row r="1762" spans="1:2" ht="15">
      <c r="A1762" s="81" t="s">
        <v>3355</v>
      </c>
      <c r="B1762" s="80" t="s">
        <v>8909</v>
      </c>
    </row>
    <row r="1763" spans="1:2" ht="15">
      <c r="A1763" s="81" t="s">
        <v>3356</v>
      </c>
      <c r="B1763" s="80" t="s">
        <v>8909</v>
      </c>
    </row>
    <row r="1764" spans="1:2" ht="15">
      <c r="A1764" s="81" t="s">
        <v>3357</v>
      </c>
      <c r="B1764" s="80" t="s">
        <v>8909</v>
      </c>
    </row>
    <row r="1765" spans="1:2" ht="15">
      <c r="A1765" s="81" t="s">
        <v>3358</v>
      </c>
      <c r="B1765" s="80" t="s">
        <v>8909</v>
      </c>
    </row>
    <row r="1766" spans="1:2" ht="15">
      <c r="A1766" s="81" t="s">
        <v>3359</v>
      </c>
      <c r="B1766" s="80" t="s">
        <v>8909</v>
      </c>
    </row>
    <row r="1767" spans="1:2" ht="15">
      <c r="A1767" s="81" t="s">
        <v>3360</v>
      </c>
      <c r="B1767" s="80" t="s">
        <v>8909</v>
      </c>
    </row>
    <row r="1768" spans="1:2" ht="15">
      <c r="A1768" s="81" t="s">
        <v>3361</v>
      </c>
      <c r="B1768" s="80" t="s">
        <v>8909</v>
      </c>
    </row>
    <row r="1769" spans="1:2" ht="15">
      <c r="A1769" s="81" t="s">
        <v>3362</v>
      </c>
      <c r="B1769" s="80" t="s">
        <v>8909</v>
      </c>
    </row>
    <row r="1770" spans="1:2" ht="15">
      <c r="A1770" s="81" t="s">
        <v>3363</v>
      </c>
      <c r="B1770" s="80" t="s">
        <v>8909</v>
      </c>
    </row>
    <row r="1771" spans="1:2" ht="15">
      <c r="A1771" s="81" t="s">
        <v>3364</v>
      </c>
      <c r="B1771" s="80" t="s">
        <v>8909</v>
      </c>
    </row>
    <row r="1772" spans="1:2" ht="15">
      <c r="A1772" s="81" t="s">
        <v>3365</v>
      </c>
      <c r="B1772" s="80" t="s">
        <v>8909</v>
      </c>
    </row>
    <row r="1773" spans="1:2" ht="15">
      <c r="A1773" s="81" t="s">
        <v>3366</v>
      </c>
      <c r="B1773" s="80" t="s">
        <v>8909</v>
      </c>
    </row>
    <row r="1774" spans="1:2" ht="15">
      <c r="A1774" s="81" t="s">
        <v>3367</v>
      </c>
      <c r="B1774" s="80" t="s">
        <v>8909</v>
      </c>
    </row>
    <row r="1775" spans="1:2" ht="15">
      <c r="A1775" s="81" t="s">
        <v>3368</v>
      </c>
      <c r="B1775" s="80" t="s">
        <v>8909</v>
      </c>
    </row>
    <row r="1776" spans="1:2" ht="15">
      <c r="A1776" s="81" t="s">
        <v>3369</v>
      </c>
      <c r="B1776" s="80" t="s">
        <v>8909</v>
      </c>
    </row>
    <row r="1777" spans="1:2" ht="15">
      <c r="A1777" s="81" t="s">
        <v>3370</v>
      </c>
      <c r="B1777" s="80" t="s">
        <v>8909</v>
      </c>
    </row>
    <row r="1778" spans="1:2" ht="15">
      <c r="A1778" s="81" t="s">
        <v>3371</v>
      </c>
      <c r="B1778" s="80" t="s">
        <v>8909</v>
      </c>
    </row>
    <row r="1779" spans="1:2" ht="15">
      <c r="A1779" s="81" t="s">
        <v>3372</v>
      </c>
      <c r="B1779" s="80" t="s">
        <v>8909</v>
      </c>
    </row>
    <row r="1780" spans="1:2" ht="15">
      <c r="A1780" s="81" t="s">
        <v>3373</v>
      </c>
      <c r="B1780" s="80" t="s">
        <v>8909</v>
      </c>
    </row>
    <row r="1781" spans="1:2" ht="15">
      <c r="A1781" s="81" t="s">
        <v>3374</v>
      </c>
      <c r="B1781" s="80" t="s">
        <v>8909</v>
      </c>
    </row>
    <row r="1782" spans="1:2" ht="15">
      <c r="A1782" s="81" t="s">
        <v>3375</v>
      </c>
      <c r="B1782" s="80" t="s">
        <v>8909</v>
      </c>
    </row>
    <row r="1783" spans="1:2" ht="15">
      <c r="A1783" s="81" t="s">
        <v>3376</v>
      </c>
      <c r="B1783" s="80" t="s">
        <v>8909</v>
      </c>
    </row>
    <row r="1784" spans="1:2" ht="15">
      <c r="A1784" s="81" t="s">
        <v>3377</v>
      </c>
      <c r="B1784" s="80" t="s">
        <v>8909</v>
      </c>
    </row>
    <row r="1785" spans="1:2" ht="15">
      <c r="A1785" s="81" t="s">
        <v>3378</v>
      </c>
      <c r="B1785" s="80" t="s">
        <v>8909</v>
      </c>
    </row>
    <row r="1786" spans="1:2" ht="15">
      <c r="A1786" s="81" t="s">
        <v>3379</v>
      </c>
      <c r="B1786" s="80" t="s">
        <v>8909</v>
      </c>
    </row>
    <row r="1787" spans="1:2" ht="15">
      <c r="A1787" s="81" t="s">
        <v>3380</v>
      </c>
      <c r="B1787" s="80" t="s">
        <v>8909</v>
      </c>
    </row>
    <row r="1788" spans="1:2" ht="15">
      <c r="A1788" s="81" t="s">
        <v>3381</v>
      </c>
      <c r="B1788" s="80" t="s">
        <v>8909</v>
      </c>
    </row>
    <row r="1789" spans="1:2" ht="15">
      <c r="A1789" s="81" t="s">
        <v>3382</v>
      </c>
      <c r="B1789" s="80" t="s">
        <v>8909</v>
      </c>
    </row>
    <row r="1790" spans="1:2" ht="15">
      <c r="A1790" s="81" t="s">
        <v>3383</v>
      </c>
      <c r="B1790" s="80" t="s">
        <v>8909</v>
      </c>
    </row>
    <row r="1791" spans="1:2" ht="15">
      <c r="A1791" s="81" t="s">
        <v>3384</v>
      </c>
      <c r="B1791" s="80" t="s">
        <v>8909</v>
      </c>
    </row>
    <row r="1792" spans="1:2" ht="15">
      <c r="A1792" s="81" t="s">
        <v>3385</v>
      </c>
      <c r="B1792" s="80" t="s">
        <v>8909</v>
      </c>
    </row>
    <row r="1793" spans="1:2" ht="15">
      <c r="A1793" s="81" t="s">
        <v>3386</v>
      </c>
      <c r="B1793" s="80" t="s">
        <v>8909</v>
      </c>
    </row>
    <row r="1794" spans="1:2" ht="15">
      <c r="A1794" s="81" t="s">
        <v>3387</v>
      </c>
      <c r="B1794" s="80" t="s">
        <v>8909</v>
      </c>
    </row>
    <row r="1795" spans="1:2" ht="15">
      <c r="A1795" s="81" t="s">
        <v>3388</v>
      </c>
      <c r="B1795" s="80" t="s">
        <v>8909</v>
      </c>
    </row>
    <row r="1796" spans="1:2" ht="15">
      <c r="A1796" s="81" t="s">
        <v>3389</v>
      </c>
      <c r="B1796" s="80" t="s">
        <v>8909</v>
      </c>
    </row>
    <row r="1797" spans="1:2" ht="15">
      <c r="A1797" s="81" t="s">
        <v>3390</v>
      </c>
      <c r="B1797" s="80" t="s">
        <v>8909</v>
      </c>
    </row>
    <row r="1798" spans="1:2" ht="15">
      <c r="A1798" s="81" t="s">
        <v>3391</v>
      </c>
      <c r="B1798" s="80" t="s">
        <v>8909</v>
      </c>
    </row>
    <row r="1799" spans="1:2" ht="15">
      <c r="A1799" s="81" t="s">
        <v>3392</v>
      </c>
      <c r="B1799" s="80" t="s">
        <v>8909</v>
      </c>
    </row>
    <row r="1800" spans="1:2" ht="15">
      <c r="A1800" s="81" t="s">
        <v>3393</v>
      </c>
      <c r="B1800" s="80" t="s">
        <v>8909</v>
      </c>
    </row>
    <row r="1801" spans="1:2" ht="15">
      <c r="A1801" s="81" t="s">
        <v>3394</v>
      </c>
      <c r="B1801" s="80" t="s">
        <v>8909</v>
      </c>
    </row>
    <row r="1802" spans="1:2" ht="15">
      <c r="A1802" s="81" t="s">
        <v>3395</v>
      </c>
      <c r="B1802" s="80" t="s">
        <v>8909</v>
      </c>
    </row>
    <row r="1803" spans="1:2" ht="15">
      <c r="A1803" s="81" t="s">
        <v>3396</v>
      </c>
      <c r="B1803" s="80" t="s">
        <v>8909</v>
      </c>
    </row>
    <row r="1804" spans="1:2" ht="15">
      <c r="A1804" s="81" t="s">
        <v>3397</v>
      </c>
      <c r="B1804" s="80" t="s">
        <v>8909</v>
      </c>
    </row>
    <row r="1805" spans="1:2" ht="15">
      <c r="A1805" s="81" t="s">
        <v>3398</v>
      </c>
      <c r="B1805" s="80" t="s">
        <v>8909</v>
      </c>
    </row>
    <row r="1806" spans="1:2" ht="15">
      <c r="A1806" s="81" t="s">
        <v>3399</v>
      </c>
      <c r="B1806" s="80" t="s">
        <v>8909</v>
      </c>
    </row>
    <row r="1807" spans="1:2" ht="15">
      <c r="A1807" s="81" t="s">
        <v>3400</v>
      </c>
      <c r="B1807" s="80" t="s">
        <v>8909</v>
      </c>
    </row>
    <row r="1808" spans="1:2" ht="15">
      <c r="A1808" s="81" t="s">
        <v>3401</v>
      </c>
      <c r="B1808" s="80" t="s">
        <v>8909</v>
      </c>
    </row>
    <row r="1809" spans="1:2" ht="15">
      <c r="A1809" s="81" t="s">
        <v>3402</v>
      </c>
      <c r="B1809" s="80" t="s">
        <v>8909</v>
      </c>
    </row>
    <row r="1810" spans="1:2" ht="15">
      <c r="A1810" s="81" t="s">
        <v>3403</v>
      </c>
      <c r="B1810" s="80" t="s">
        <v>8909</v>
      </c>
    </row>
    <row r="1811" spans="1:2" ht="15">
      <c r="A1811" s="81" t="s">
        <v>3404</v>
      </c>
      <c r="B1811" s="80" t="s">
        <v>8909</v>
      </c>
    </row>
    <row r="1812" spans="1:2" ht="15">
      <c r="A1812" s="81" t="s">
        <v>3405</v>
      </c>
      <c r="B1812" s="80" t="s">
        <v>8909</v>
      </c>
    </row>
    <row r="1813" spans="1:2" ht="15">
      <c r="A1813" s="81" t="s">
        <v>3406</v>
      </c>
      <c r="B1813" s="80" t="s">
        <v>8909</v>
      </c>
    </row>
    <row r="1814" spans="1:2" ht="15">
      <c r="A1814" s="81" t="s">
        <v>3407</v>
      </c>
      <c r="B1814" s="80" t="s">
        <v>8909</v>
      </c>
    </row>
    <row r="1815" spans="1:2" ht="15">
      <c r="A1815" s="81" t="s">
        <v>3408</v>
      </c>
      <c r="B1815" s="80" t="s">
        <v>8909</v>
      </c>
    </row>
    <row r="1816" spans="1:2" ht="15">
      <c r="A1816" s="81" t="s">
        <v>3409</v>
      </c>
      <c r="B1816" s="80" t="s">
        <v>8909</v>
      </c>
    </row>
    <row r="1817" spans="1:2" ht="15">
      <c r="A1817" s="81" t="s">
        <v>3410</v>
      </c>
      <c r="B1817" s="80" t="s">
        <v>8909</v>
      </c>
    </row>
    <row r="1818" spans="1:2" ht="15">
      <c r="A1818" s="81" t="s">
        <v>3411</v>
      </c>
      <c r="B1818" s="80" t="s">
        <v>8909</v>
      </c>
    </row>
    <row r="1819" spans="1:2" ht="15">
      <c r="A1819" s="81" t="s">
        <v>3412</v>
      </c>
      <c r="B1819" s="80" t="s">
        <v>8909</v>
      </c>
    </row>
    <row r="1820" spans="1:2" ht="15">
      <c r="A1820" s="81" t="s">
        <v>3413</v>
      </c>
      <c r="B1820" s="80" t="s">
        <v>8909</v>
      </c>
    </row>
    <row r="1821" spans="1:2" ht="15">
      <c r="A1821" s="81" t="s">
        <v>3414</v>
      </c>
      <c r="B1821" s="80" t="s">
        <v>8909</v>
      </c>
    </row>
    <row r="1822" spans="1:2" ht="15">
      <c r="A1822" s="81" t="s">
        <v>3415</v>
      </c>
      <c r="B1822" s="80" t="s">
        <v>8909</v>
      </c>
    </row>
    <row r="1823" spans="1:2" ht="15">
      <c r="A1823" s="81" t="s">
        <v>3416</v>
      </c>
      <c r="B1823" s="80" t="s">
        <v>8909</v>
      </c>
    </row>
    <row r="1824" spans="1:2" ht="15">
      <c r="A1824" s="81" t="s">
        <v>3417</v>
      </c>
      <c r="B1824" s="80" t="s">
        <v>8909</v>
      </c>
    </row>
    <row r="1825" spans="1:2" ht="15">
      <c r="A1825" s="81" t="s">
        <v>3418</v>
      </c>
      <c r="B1825" s="80" t="s">
        <v>8909</v>
      </c>
    </row>
    <row r="1826" spans="1:2" ht="15">
      <c r="A1826" s="81" t="s">
        <v>3419</v>
      </c>
      <c r="B1826" s="80" t="s">
        <v>8909</v>
      </c>
    </row>
    <row r="1827" spans="1:2" ht="15">
      <c r="A1827" s="81" t="s">
        <v>3420</v>
      </c>
      <c r="B1827" s="80" t="s">
        <v>8909</v>
      </c>
    </row>
    <row r="1828" spans="1:2" ht="15">
      <c r="A1828" s="81" t="s">
        <v>3421</v>
      </c>
      <c r="B1828" s="80" t="s">
        <v>8909</v>
      </c>
    </row>
    <row r="1829" spans="1:2" ht="15">
      <c r="A1829" s="81" t="s">
        <v>3422</v>
      </c>
      <c r="B1829" s="80" t="s">
        <v>8909</v>
      </c>
    </row>
    <row r="1830" spans="1:2" ht="15">
      <c r="A1830" s="81" t="s">
        <v>3423</v>
      </c>
      <c r="B1830" s="80" t="s">
        <v>8909</v>
      </c>
    </row>
    <row r="1831" spans="1:2" ht="15">
      <c r="A1831" s="81" t="s">
        <v>3424</v>
      </c>
      <c r="B1831" s="80" t="s">
        <v>8909</v>
      </c>
    </row>
    <row r="1832" spans="1:2" ht="15">
      <c r="A1832" s="81" t="s">
        <v>3425</v>
      </c>
      <c r="B1832" s="80" t="s">
        <v>8909</v>
      </c>
    </row>
    <row r="1833" spans="1:2" ht="15">
      <c r="A1833" s="81" t="s">
        <v>3426</v>
      </c>
      <c r="B1833" s="80" t="s">
        <v>8909</v>
      </c>
    </row>
    <row r="1834" spans="1:2" ht="15">
      <c r="A1834" s="81" t="s">
        <v>3427</v>
      </c>
      <c r="B1834" s="80" t="s">
        <v>8909</v>
      </c>
    </row>
    <row r="1835" spans="1:2" ht="15">
      <c r="A1835" s="81" t="s">
        <v>3428</v>
      </c>
      <c r="B1835" s="80" t="s">
        <v>8909</v>
      </c>
    </row>
    <row r="1836" spans="1:2" ht="15">
      <c r="A1836" s="81" t="s">
        <v>3429</v>
      </c>
      <c r="B1836" s="80" t="s">
        <v>8909</v>
      </c>
    </row>
    <row r="1837" spans="1:2" ht="15">
      <c r="A1837" s="81" t="s">
        <v>3430</v>
      </c>
      <c r="B1837" s="80" t="s">
        <v>8909</v>
      </c>
    </row>
    <row r="1838" spans="1:2" ht="15">
      <c r="A1838" s="81" t="s">
        <v>3431</v>
      </c>
      <c r="B1838" s="80" t="s">
        <v>8909</v>
      </c>
    </row>
    <row r="1839" spans="1:2" ht="15">
      <c r="A1839" s="81" t="s">
        <v>3432</v>
      </c>
      <c r="B1839" s="80" t="s">
        <v>8909</v>
      </c>
    </row>
    <row r="1840" spans="1:2" ht="15">
      <c r="A1840" s="81" t="s">
        <v>3433</v>
      </c>
      <c r="B1840" s="80" t="s">
        <v>8909</v>
      </c>
    </row>
    <row r="1841" spans="1:2" ht="15">
      <c r="A1841" s="81" t="s">
        <v>3434</v>
      </c>
      <c r="B1841" s="80" t="s">
        <v>8909</v>
      </c>
    </row>
    <row r="1842" spans="1:2" ht="15">
      <c r="A1842" s="81" t="s">
        <v>3435</v>
      </c>
      <c r="B1842" s="80" t="s">
        <v>8909</v>
      </c>
    </row>
    <row r="1843" spans="1:2" ht="15">
      <c r="A1843" s="81" t="s">
        <v>3436</v>
      </c>
      <c r="B1843" s="80" t="s">
        <v>8909</v>
      </c>
    </row>
    <row r="1844" spans="1:2" ht="15">
      <c r="A1844" s="81" t="s">
        <v>3437</v>
      </c>
      <c r="B1844" s="80" t="s">
        <v>8909</v>
      </c>
    </row>
    <row r="1845" spans="1:2" ht="15">
      <c r="A1845" s="81" t="s">
        <v>3438</v>
      </c>
      <c r="B1845" s="80" t="s">
        <v>8909</v>
      </c>
    </row>
    <row r="1846" spans="1:2" ht="15">
      <c r="A1846" s="81" t="s">
        <v>3439</v>
      </c>
      <c r="B1846" s="80" t="s">
        <v>8909</v>
      </c>
    </row>
    <row r="1847" spans="1:2" ht="15">
      <c r="A1847" s="81" t="s">
        <v>3440</v>
      </c>
      <c r="B1847" s="80" t="s">
        <v>8909</v>
      </c>
    </row>
    <row r="1848" spans="1:2" ht="15">
      <c r="A1848" s="81" t="s">
        <v>3441</v>
      </c>
      <c r="B1848" s="80" t="s">
        <v>8909</v>
      </c>
    </row>
    <row r="1849" spans="1:2" ht="15">
      <c r="A1849" s="81" t="s">
        <v>3442</v>
      </c>
      <c r="B1849" s="80" t="s">
        <v>8909</v>
      </c>
    </row>
    <row r="1850" spans="1:2" ht="15">
      <c r="A1850" s="81" t="s">
        <v>3443</v>
      </c>
      <c r="B1850" s="80" t="s">
        <v>8909</v>
      </c>
    </row>
    <row r="1851" spans="1:2" ht="15">
      <c r="A1851" s="81" t="s">
        <v>3444</v>
      </c>
      <c r="B1851" s="80" t="s">
        <v>8909</v>
      </c>
    </row>
    <row r="1852" spans="1:2" ht="15">
      <c r="A1852" s="81" t="s">
        <v>3445</v>
      </c>
      <c r="B1852" s="80" t="s">
        <v>8909</v>
      </c>
    </row>
    <row r="1853" spans="1:2" ht="15">
      <c r="A1853" s="81" t="s">
        <v>3446</v>
      </c>
      <c r="B1853" s="80" t="s">
        <v>8909</v>
      </c>
    </row>
    <row r="1854" spans="1:2" ht="15">
      <c r="A1854" s="81" t="s">
        <v>3447</v>
      </c>
      <c r="B1854" s="80" t="s">
        <v>8909</v>
      </c>
    </row>
    <row r="1855" spans="1:2" ht="15">
      <c r="A1855" s="81" t="s">
        <v>3448</v>
      </c>
      <c r="B1855" s="80" t="s">
        <v>8909</v>
      </c>
    </row>
    <row r="1856" spans="1:2" ht="15">
      <c r="A1856" s="81" t="s">
        <v>3449</v>
      </c>
      <c r="B1856" s="80" t="s">
        <v>8909</v>
      </c>
    </row>
    <row r="1857" spans="1:2" ht="15">
      <c r="A1857" s="81" t="s">
        <v>3450</v>
      </c>
      <c r="B1857" s="80" t="s">
        <v>8909</v>
      </c>
    </row>
    <row r="1858" spans="1:2" ht="15">
      <c r="A1858" s="81" t="s">
        <v>3451</v>
      </c>
      <c r="B1858" s="80" t="s">
        <v>8909</v>
      </c>
    </row>
    <row r="1859" spans="1:2" ht="15">
      <c r="A1859" s="81" t="s">
        <v>3452</v>
      </c>
      <c r="B1859" s="80" t="s">
        <v>8909</v>
      </c>
    </row>
    <row r="1860" spans="1:2" ht="15">
      <c r="A1860" s="81" t="s">
        <v>3453</v>
      </c>
      <c r="B1860" s="80" t="s">
        <v>8909</v>
      </c>
    </row>
    <row r="1861" spans="1:2" ht="15">
      <c r="A1861" s="81" t="s">
        <v>3454</v>
      </c>
      <c r="B1861" s="80" t="s">
        <v>8909</v>
      </c>
    </row>
    <row r="1862" spans="1:2" ht="15">
      <c r="A1862" s="81" t="s">
        <v>3455</v>
      </c>
      <c r="B1862" s="80" t="s">
        <v>8909</v>
      </c>
    </row>
    <row r="1863" spans="1:2" ht="15">
      <c r="A1863" s="81" t="s">
        <v>3456</v>
      </c>
      <c r="B1863" s="80" t="s">
        <v>8909</v>
      </c>
    </row>
    <row r="1864" spans="1:2" ht="15">
      <c r="A1864" s="81" t="s">
        <v>3457</v>
      </c>
      <c r="B1864" s="80" t="s">
        <v>8909</v>
      </c>
    </row>
    <row r="1865" spans="1:2" ht="15">
      <c r="A1865" s="81" t="s">
        <v>3458</v>
      </c>
      <c r="B1865" s="80" t="s">
        <v>8909</v>
      </c>
    </row>
    <row r="1866" spans="1:2" ht="15">
      <c r="A1866" s="81" t="s">
        <v>3459</v>
      </c>
      <c r="B1866" s="80" t="s">
        <v>8909</v>
      </c>
    </row>
    <row r="1867" spans="1:2" ht="15">
      <c r="A1867" s="81" t="s">
        <v>3460</v>
      </c>
      <c r="B1867" s="80" t="s">
        <v>8909</v>
      </c>
    </row>
    <row r="1868" spans="1:2" ht="15">
      <c r="A1868" s="81" t="s">
        <v>3461</v>
      </c>
      <c r="B1868" s="80" t="s">
        <v>8909</v>
      </c>
    </row>
    <row r="1869" spans="1:2" ht="15">
      <c r="A1869" s="81" t="s">
        <v>3462</v>
      </c>
      <c r="B1869" s="80" t="s">
        <v>8909</v>
      </c>
    </row>
    <row r="1870" spans="1:2" ht="15">
      <c r="A1870" s="81" t="s">
        <v>3463</v>
      </c>
      <c r="B1870" s="80" t="s">
        <v>8909</v>
      </c>
    </row>
    <row r="1871" spans="1:2" ht="15">
      <c r="A1871" s="81" t="s">
        <v>3464</v>
      </c>
      <c r="B1871" s="80" t="s">
        <v>8909</v>
      </c>
    </row>
    <row r="1872" spans="1:2" ht="15">
      <c r="A1872" s="81" t="s">
        <v>3465</v>
      </c>
      <c r="B1872" s="80" t="s">
        <v>8909</v>
      </c>
    </row>
    <row r="1873" spans="1:2" ht="15">
      <c r="A1873" s="81" t="s">
        <v>3466</v>
      </c>
      <c r="B1873" s="80" t="s">
        <v>8909</v>
      </c>
    </row>
    <row r="1874" spans="1:2" ht="15">
      <c r="A1874" s="81" t="s">
        <v>3467</v>
      </c>
      <c r="B1874" s="80" t="s">
        <v>8909</v>
      </c>
    </row>
    <row r="1875" spans="1:2" ht="15">
      <c r="A1875" s="81" t="s">
        <v>3468</v>
      </c>
      <c r="B1875" s="80" t="s">
        <v>8909</v>
      </c>
    </row>
    <row r="1876" spans="1:2" ht="15">
      <c r="A1876" s="81" t="s">
        <v>3469</v>
      </c>
      <c r="B1876" s="80" t="s">
        <v>8909</v>
      </c>
    </row>
    <row r="1877" spans="1:2" ht="15">
      <c r="A1877" s="81" t="s">
        <v>3470</v>
      </c>
      <c r="B1877" s="80" t="s">
        <v>8909</v>
      </c>
    </row>
    <row r="1878" spans="1:2" ht="15">
      <c r="A1878" s="81" t="s">
        <v>3471</v>
      </c>
      <c r="B1878" s="80" t="s">
        <v>8909</v>
      </c>
    </row>
    <row r="1879" spans="1:2" ht="15">
      <c r="A1879" s="81" t="s">
        <v>3472</v>
      </c>
      <c r="B1879" s="80" t="s">
        <v>8909</v>
      </c>
    </row>
    <row r="1880" spans="1:2" ht="15">
      <c r="A1880" s="81" t="s">
        <v>3473</v>
      </c>
      <c r="B1880" s="80" t="s">
        <v>8909</v>
      </c>
    </row>
    <row r="1881" spans="1:2" ht="15">
      <c r="A1881" s="81" t="s">
        <v>3474</v>
      </c>
      <c r="B1881" s="80" t="s">
        <v>8909</v>
      </c>
    </row>
    <row r="1882" spans="1:2" ht="15">
      <c r="A1882" s="81" t="s">
        <v>3475</v>
      </c>
      <c r="B1882" s="80" t="s">
        <v>8909</v>
      </c>
    </row>
    <row r="1883" spans="1:2" ht="15">
      <c r="A1883" s="81" t="s">
        <v>3476</v>
      </c>
      <c r="B1883" s="80" t="s">
        <v>8909</v>
      </c>
    </row>
    <row r="1884" spans="1:2" ht="15">
      <c r="A1884" s="81" t="s">
        <v>3477</v>
      </c>
      <c r="B1884" s="80" t="s">
        <v>8909</v>
      </c>
    </row>
    <row r="1885" spans="1:2" ht="15">
      <c r="A1885" s="81" t="s">
        <v>3478</v>
      </c>
      <c r="B1885" s="80" t="s">
        <v>8909</v>
      </c>
    </row>
    <row r="1886" spans="1:2" ht="15">
      <c r="A1886" s="81" t="s">
        <v>3479</v>
      </c>
      <c r="B1886" s="80" t="s">
        <v>8909</v>
      </c>
    </row>
    <row r="1887" spans="1:2" ht="15">
      <c r="A1887" s="81" t="s">
        <v>3480</v>
      </c>
      <c r="B1887" s="80" t="s">
        <v>8909</v>
      </c>
    </row>
    <row r="1888" spans="1:2" ht="15">
      <c r="A1888" s="81" t="s">
        <v>3481</v>
      </c>
      <c r="B1888" s="80" t="s">
        <v>8909</v>
      </c>
    </row>
    <row r="1889" spans="1:2" ht="15">
      <c r="A1889" s="81" t="s">
        <v>3482</v>
      </c>
      <c r="B1889" s="80" t="s">
        <v>8909</v>
      </c>
    </row>
    <row r="1890" spans="1:2" ht="15">
      <c r="A1890" s="81" t="s">
        <v>3483</v>
      </c>
      <c r="B1890" s="80" t="s">
        <v>8909</v>
      </c>
    </row>
    <row r="1891" spans="1:2" ht="15">
      <c r="A1891" s="81" t="s">
        <v>3484</v>
      </c>
      <c r="B1891" s="80" t="s">
        <v>8909</v>
      </c>
    </row>
    <row r="1892" spans="1:2" ht="15">
      <c r="A1892" s="81" t="s">
        <v>3485</v>
      </c>
      <c r="B1892" s="80" t="s">
        <v>8909</v>
      </c>
    </row>
    <row r="1893" spans="1:2" ht="15">
      <c r="A1893" s="81" t="s">
        <v>3486</v>
      </c>
      <c r="B1893" s="80" t="s">
        <v>8909</v>
      </c>
    </row>
    <row r="1894" spans="1:2" ht="15">
      <c r="A1894" s="81" t="s">
        <v>3487</v>
      </c>
      <c r="B1894" s="80" t="s">
        <v>8909</v>
      </c>
    </row>
    <row r="1895" spans="1:2" ht="15">
      <c r="A1895" s="81" t="s">
        <v>3488</v>
      </c>
      <c r="B1895" s="80" t="s">
        <v>8909</v>
      </c>
    </row>
    <row r="1896" spans="1:2" ht="15">
      <c r="A1896" s="81" t="s">
        <v>3489</v>
      </c>
      <c r="B1896" s="80" t="s">
        <v>8909</v>
      </c>
    </row>
    <row r="1897" spans="1:2" ht="15">
      <c r="A1897" s="81" t="s">
        <v>3490</v>
      </c>
      <c r="B1897" s="80" t="s">
        <v>8909</v>
      </c>
    </row>
    <row r="1898" spans="1:2" ht="15">
      <c r="A1898" s="81" t="s">
        <v>3491</v>
      </c>
      <c r="B1898" s="80" t="s">
        <v>8909</v>
      </c>
    </row>
    <row r="1899" spans="1:2" ht="15">
      <c r="A1899" s="81" t="s">
        <v>3492</v>
      </c>
      <c r="B1899" s="80" t="s">
        <v>8909</v>
      </c>
    </row>
    <row r="1900" spans="1:2" ht="15">
      <c r="A1900" s="81" t="s">
        <v>3493</v>
      </c>
      <c r="B1900" s="80" t="s">
        <v>8909</v>
      </c>
    </row>
    <row r="1901" spans="1:2" ht="15">
      <c r="A1901" s="81" t="s">
        <v>3494</v>
      </c>
      <c r="B1901" s="80" t="s">
        <v>8909</v>
      </c>
    </row>
    <row r="1902" spans="1:2" ht="15">
      <c r="A1902" s="81" t="s">
        <v>3495</v>
      </c>
      <c r="B1902" s="80" t="s">
        <v>8909</v>
      </c>
    </row>
    <row r="1903" spans="1:2" ht="15">
      <c r="A1903" s="81" t="s">
        <v>3496</v>
      </c>
      <c r="B1903" s="80" t="s">
        <v>8909</v>
      </c>
    </row>
    <row r="1904" spans="1:2" ht="15">
      <c r="A1904" s="81" t="s">
        <v>3497</v>
      </c>
      <c r="B1904" s="80" t="s">
        <v>8909</v>
      </c>
    </row>
    <row r="1905" spans="1:2" ht="15">
      <c r="A1905" s="81" t="s">
        <v>3498</v>
      </c>
      <c r="B1905" s="80" t="s">
        <v>8909</v>
      </c>
    </row>
    <row r="1906" spans="1:2" ht="15">
      <c r="A1906" s="81" t="s">
        <v>3499</v>
      </c>
      <c r="B1906" s="80" t="s">
        <v>8909</v>
      </c>
    </row>
    <row r="1907" spans="1:2" ht="15">
      <c r="A1907" s="81" t="s">
        <v>3500</v>
      </c>
      <c r="B1907" s="80" t="s">
        <v>8909</v>
      </c>
    </row>
    <row r="1908" spans="1:2" ht="15">
      <c r="A1908" s="81" t="s">
        <v>3501</v>
      </c>
      <c r="B1908" s="80" t="s">
        <v>8909</v>
      </c>
    </row>
    <row r="1909" spans="1:2" ht="15">
      <c r="A1909" s="81" t="s">
        <v>3502</v>
      </c>
      <c r="B1909" s="80" t="s">
        <v>8909</v>
      </c>
    </row>
    <row r="1910" spans="1:2" ht="15">
      <c r="A1910" s="81" t="s">
        <v>3503</v>
      </c>
      <c r="B1910" s="80" t="s">
        <v>8909</v>
      </c>
    </row>
    <row r="1911" spans="1:2" ht="15">
      <c r="A1911" s="81" t="s">
        <v>3504</v>
      </c>
      <c r="B1911" s="80" t="s">
        <v>8909</v>
      </c>
    </row>
    <row r="1912" spans="1:2" ht="15">
      <c r="A1912" s="81" t="s">
        <v>3505</v>
      </c>
      <c r="B1912" s="80" t="s">
        <v>8909</v>
      </c>
    </row>
    <row r="1913" spans="1:2" ht="15">
      <c r="A1913" s="81" t="s">
        <v>3506</v>
      </c>
      <c r="B1913" s="80" t="s">
        <v>8909</v>
      </c>
    </row>
    <row r="1914" spans="1:2" ht="15">
      <c r="A1914" s="81" t="s">
        <v>3507</v>
      </c>
      <c r="B1914" s="80" t="s">
        <v>8909</v>
      </c>
    </row>
    <row r="1915" spans="1:2" ht="15">
      <c r="A1915" s="81" t="s">
        <v>3508</v>
      </c>
      <c r="B1915" s="80" t="s">
        <v>8909</v>
      </c>
    </row>
    <row r="1916" spans="1:2" ht="15">
      <c r="A1916" s="81" t="s">
        <v>3509</v>
      </c>
      <c r="B1916" s="80" t="s">
        <v>8909</v>
      </c>
    </row>
    <row r="1917" spans="1:2" ht="15">
      <c r="A1917" s="81" t="s">
        <v>3510</v>
      </c>
      <c r="B1917" s="80" t="s">
        <v>8909</v>
      </c>
    </row>
    <row r="1918" spans="1:2" ht="15">
      <c r="A1918" s="81" t="s">
        <v>3511</v>
      </c>
      <c r="B1918" s="80" t="s">
        <v>8909</v>
      </c>
    </row>
    <row r="1919" spans="1:2" ht="15">
      <c r="A1919" s="81" t="s">
        <v>3512</v>
      </c>
      <c r="B1919" s="80" t="s">
        <v>8909</v>
      </c>
    </row>
    <row r="1920" spans="1:2" ht="15">
      <c r="A1920" s="81" t="s">
        <v>3513</v>
      </c>
      <c r="B1920" s="80" t="s">
        <v>8909</v>
      </c>
    </row>
    <row r="1921" spans="1:2" ht="15">
      <c r="A1921" s="81" t="s">
        <v>3514</v>
      </c>
      <c r="B1921" s="80" t="s">
        <v>8909</v>
      </c>
    </row>
    <row r="1922" spans="1:2" ht="15">
      <c r="A1922" s="81" t="s">
        <v>3515</v>
      </c>
      <c r="B1922" s="80" t="s">
        <v>8909</v>
      </c>
    </row>
    <row r="1923" spans="1:2" ht="15">
      <c r="A1923" s="81" t="s">
        <v>3516</v>
      </c>
      <c r="B1923" s="80" t="s">
        <v>8909</v>
      </c>
    </row>
    <row r="1924" spans="1:2" ht="15">
      <c r="A1924" s="81" t="s">
        <v>3517</v>
      </c>
      <c r="B1924" s="80" t="s">
        <v>8909</v>
      </c>
    </row>
    <row r="1925" spans="1:2" ht="15">
      <c r="A1925" s="81" t="s">
        <v>3518</v>
      </c>
      <c r="B1925" s="80" t="s">
        <v>8909</v>
      </c>
    </row>
    <row r="1926" spans="1:2" ht="15">
      <c r="A1926" s="81" t="s">
        <v>3519</v>
      </c>
      <c r="B1926" s="80" t="s">
        <v>8909</v>
      </c>
    </row>
    <row r="1927" spans="1:2" ht="15">
      <c r="A1927" s="81" t="s">
        <v>3520</v>
      </c>
      <c r="B1927" s="80" t="s">
        <v>8909</v>
      </c>
    </row>
    <row r="1928" spans="1:2" ht="15">
      <c r="A1928" s="81" t="s">
        <v>3521</v>
      </c>
      <c r="B1928" s="80" t="s">
        <v>8909</v>
      </c>
    </row>
    <row r="1929" spans="1:2" ht="15">
      <c r="A1929" s="81" t="s">
        <v>3522</v>
      </c>
      <c r="B1929" s="80" t="s">
        <v>8909</v>
      </c>
    </row>
    <row r="1930" spans="1:2" ht="15">
      <c r="A1930" s="81" t="s">
        <v>3523</v>
      </c>
      <c r="B1930" s="80" t="s">
        <v>8909</v>
      </c>
    </row>
    <row r="1931" spans="1:2" ht="15">
      <c r="A1931" s="81" t="s">
        <v>3524</v>
      </c>
      <c r="B1931" s="80" t="s">
        <v>8909</v>
      </c>
    </row>
    <row r="1932" spans="1:2" ht="15">
      <c r="A1932" s="81" t="s">
        <v>3525</v>
      </c>
      <c r="B1932" s="80" t="s">
        <v>8909</v>
      </c>
    </row>
    <row r="1933" spans="1:2" ht="15">
      <c r="A1933" s="81" t="s">
        <v>3526</v>
      </c>
      <c r="B1933" s="80" t="s">
        <v>8909</v>
      </c>
    </row>
    <row r="1934" spans="1:2" ht="15">
      <c r="A1934" s="81" t="s">
        <v>3527</v>
      </c>
      <c r="B1934" s="80" t="s">
        <v>8909</v>
      </c>
    </row>
    <row r="1935" spans="1:2" ht="15">
      <c r="A1935" s="81" t="s">
        <v>3528</v>
      </c>
      <c r="B1935" s="80" t="s">
        <v>8909</v>
      </c>
    </row>
    <row r="1936" spans="1:2" ht="15">
      <c r="A1936" s="81" t="s">
        <v>3529</v>
      </c>
      <c r="B1936" s="80" t="s">
        <v>8909</v>
      </c>
    </row>
    <row r="1937" spans="1:2" ht="15">
      <c r="A1937" s="81" t="s">
        <v>3530</v>
      </c>
      <c r="B1937" s="80" t="s">
        <v>8909</v>
      </c>
    </row>
    <row r="1938" spans="1:2" ht="15">
      <c r="A1938" s="81" t="s">
        <v>3531</v>
      </c>
      <c r="B1938" s="80" t="s">
        <v>8909</v>
      </c>
    </row>
    <row r="1939" spans="1:2" ht="15">
      <c r="A1939" s="81" t="s">
        <v>3532</v>
      </c>
      <c r="B1939" s="80" t="s">
        <v>8909</v>
      </c>
    </row>
    <row r="1940" spans="1:2" ht="15">
      <c r="A1940" s="81" t="s">
        <v>3533</v>
      </c>
      <c r="B1940" s="80" t="s">
        <v>8909</v>
      </c>
    </row>
    <row r="1941" spans="1:2" ht="15">
      <c r="A1941" s="81" t="s">
        <v>3534</v>
      </c>
      <c r="B1941" s="80" t="s">
        <v>8909</v>
      </c>
    </row>
    <row r="1942" spans="1:2" ht="15">
      <c r="A1942" s="81" t="s">
        <v>3535</v>
      </c>
      <c r="B1942" s="80" t="s">
        <v>8909</v>
      </c>
    </row>
    <row r="1943" spans="1:2" ht="15">
      <c r="A1943" s="81" t="s">
        <v>3536</v>
      </c>
      <c r="B1943" s="80" t="s">
        <v>8909</v>
      </c>
    </row>
    <row r="1944" spans="1:2" ht="15">
      <c r="A1944" s="81" t="s">
        <v>3537</v>
      </c>
      <c r="B1944" s="80" t="s">
        <v>8909</v>
      </c>
    </row>
    <row r="1945" spans="1:2" ht="15">
      <c r="A1945" s="81" t="s">
        <v>3538</v>
      </c>
      <c r="B1945" s="80" t="s">
        <v>8909</v>
      </c>
    </row>
    <row r="1946" spans="1:2" ht="15">
      <c r="A1946" s="81" t="s">
        <v>3539</v>
      </c>
      <c r="B1946" s="80" t="s">
        <v>8909</v>
      </c>
    </row>
    <row r="1947" spans="1:2" ht="15">
      <c r="A1947" s="81" t="s">
        <v>3540</v>
      </c>
      <c r="B1947" s="80" t="s">
        <v>8909</v>
      </c>
    </row>
    <row r="1948" spans="1:2" ht="15">
      <c r="A1948" s="81" t="s">
        <v>3541</v>
      </c>
      <c r="B1948" s="80" t="s">
        <v>8909</v>
      </c>
    </row>
    <row r="1949" spans="1:2" ht="15">
      <c r="A1949" s="81" t="s">
        <v>3542</v>
      </c>
      <c r="B1949" s="80" t="s">
        <v>8909</v>
      </c>
    </row>
    <row r="1950" spans="1:2" ht="15">
      <c r="A1950" s="81" t="s">
        <v>3543</v>
      </c>
      <c r="B1950" s="80" t="s">
        <v>8909</v>
      </c>
    </row>
    <row r="1951" spans="1:2" ht="15">
      <c r="A1951" s="81" t="s">
        <v>3544</v>
      </c>
      <c r="B1951" s="80" t="s">
        <v>8909</v>
      </c>
    </row>
    <row r="1952" spans="1:2" ht="15">
      <c r="A1952" s="81" t="s">
        <v>3545</v>
      </c>
      <c r="B1952" s="80" t="s">
        <v>8909</v>
      </c>
    </row>
    <row r="1953" spans="1:2" ht="15">
      <c r="A1953" s="81" t="s">
        <v>3546</v>
      </c>
      <c r="B1953" s="80" t="s">
        <v>8909</v>
      </c>
    </row>
    <row r="1954" spans="1:2" ht="15">
      <c r="A1954" s="81" t="s">
        <v>3547</v>
      </c>
      <c r="B1954" s="80" t="s">
        <v>8909</v>
      </c>
    </row>
    <row r="1955" spans="1:2" ht="15">
      <c r="A1955" s="81" t="s">
        <v>3548</v>
      </c>
      <c r="B1955" s="80" t="s">
        <v>8909</v>
      </c>
    </row>
    <row r="1956" spans="1:2" ht="15">
      <c r="A1956" s="81" t="s">
        <v>3549</v>
      </c>
      <c r="B1956" s="80" t="s">
        <v>8909</v>
      </c>
    </row>
    <row r="1957" spans="1:2" ht="15">
      <c r="A1957" s="81" t="s">
        <v>3550</v>
      </c>
      <c r="B1957" s="80" t="s">
        <v>8909</v>
      </c>
    </row>
    <row r="1958" spans="1:2" ht="15">
      <c r="A1958" s="81" t="s">
        <v>3551</v>
      </c>
      <c r="B1958" s="80" t="s">
        <v>8909</v>
      </c>
    </row>
    <row r="1959" spans="1:2" ht="15">
      <c r="A1959" s="81" t="s">
        <v>3552</v>
      </c>
      <c r="B1959" s="80" t="s">
        <v>8909</v>
      </c>
    </row>
    <row r="1960" spans="1:2" ht="15">
      <c r="A1960" s="81" t="s">
        <v>3553</v>
      </c>
      <c r="B1960" s="80" t="s">
        <v>8909</v>
      </c>
    </row>
    <row r="1961" spans="1:2" ht="15">
      <c r="A1961" s="81" t="s">
        <v>3554</v>
      </c>
      <c r="B1961" s="80" t="s">
        <v>8909</v>
      </c>
    </row>
    <row r="1962" spans="1:2" ht="15">
      <c r="A1962" s="81" t="s">
        <v>3555</v>
      </c>
      <c r="B1962" s="80" t="s">
        <v>8909</v>
      </c>
    </row>
    <row r="1963" spans="1:2" ht="15">
      <c r="A1963" s="81" t="s">
        <v>3556</v>
      </c>
      <c r="B1963" s="80" t="s">
        <v>8909</v>
      </c>
    </row>
    <row r="1964" spans="1:2" ht="15">
      <c r="A1964" s="81" t="s">
        <v>3557</v>
      </c>
      <c r="B1964" s="80" t="s">
        <v>8909</v>
      </c>
    </row>
    <row r="1965" spans="1:2" ht="15">
      <c r="A1965" s="81" t="s">
        <v>3558</v>
      </c>
      <c r="B1965" s="80" t="s">
        <v>8909</v>
      </c>
    </row>
    <row r="1966" spans="1:2" ht="15">
      <c r="A1966" s="81" t="s">
        <v>3559</v>
      </c>
      <c r="B1966" s="80" t="s">
        <v>8909</v>
      </c>
    </row>
    <row r="1967" spans="1:2" ht="15">
      <c r="A1967" s="81" t="s">
        <v>3560</v>
      </c>
      <c r="B1967" s="80" t="s">
        <v>8909</v>
      </c>
    </row>
    <row r="1968" spans="1:2" ht="15">
      <c r="A1968" s="81" t="s">
        <v>3561</v>
      </c>
      <c r="B1968" s="80" t="s">
        <v>8909</v>
      </c>
    </row>
    <row r="1969" spans="1:2" ht="15">
      <c r="A1969" s="81" t="s">
        <v>3562</v>
      </c>
      <c r="B1969" s="80" t="s">
        <v>8909</v>
      </c>
    </row>
    <row r="1970" spans="1:2" ht="15">
      <c r="A1970" s="81" t="s">
        <v>3563</v>
      </c>
      <c r="B1970" s="80" t="s">
        <v>8909</v>
      </c>
    </row>
    <row r="1971" spans="1:2" ht="15">
      <c r="A1971" s="81" t="s">
        <v>3564</v>
      </c>
      <c r="B1971" s="80" t="s">
        <v>8909</v>
      </c>
    </row>
    <row r="1972" spans="1:2" ht="15">
      <c r="A1972" s="81" t="s">
        <v>3565</v>
      </c>
      <c r="B1972" s="80" t="s">
        <v>8909</v>
      </c>
    </row>
    <row r="1973" spans="1:2" ht="15">
      <c r="A1973" s="81" t="s">
        <v>3566</v>
      </c>
      <c r="B1973" s="80" t="s">
        <v>8909</v>
      </c>
    </row>
    <row r="1974" spans="1:2" ht="15">
      <c r="A1974" s="81" t="s">
        <v>3567</v>
      </c>
      <c r="B1974" s="80" t="s">
        <v>8909</v>
      </c>
    </row>
    <row r="1975" spans="1:2" ht="15">
      <c r="A1975" s="81" t="s">
        <v>3568</v>
      </c>
      <c r="B1975" s="80" t="s">
        <v>8909</v>
      </c>
    </row>
    <row r="1976" spans="1:2" ht="15">
      <c r="A1976" s="81" t="s">
        <v>3569</v>
      </c>
      <c r="B1976" s="80" t="s">
        <v>8909</v>
      </c>
    </row>
    <row r="1977" spans="1:2" ht="15">
      <c r="A1977" s="81" t="s">
        <v>3570</v>
      </c>
      <c r="B1977" s="80" t="s">
        <v>8909</v>
      </c>
    </row>
    <row r="1978" spans="1:2" ht="15">
      <c r="A1978" s="81" t="s">
        <v>3571</v>
      </c>
      <c r="B1978" s="80" t="s">
        <v>8909</v>
      </c>
    </row>
    <row r="1979" spans="1:2" ht="15">
      <c r="A1979" s="81" t="s">
        <v>3572</v>
      </c>
      <c r="B1979" s="80" t="s">
        <v>8909</v>
      </c>
    </row>
    <row r="1980" spans="1:2" ht="15">
      <c r="A1980" s="81" t="s">
        <v>3573</v>
      </c>
      <c r="B1980" s="80" t="s">
        <v>8909</v>
      </c>
    </row>
    <row r="1981" spans="1:2" ht="15">
      <c r="A1981" s="81" t="s">
        <v>3574</v>
      </c>
      <c r="B1981" s="80" t="s">
        <v>8909</v>
      </c>
    </row>
    <row r="1982" spans="1:2" ht="15">
      <c r="A1982" s="81" t="s">
        <v>3575</v>
      </c>
      <c r="B1982" s="80" t="s">
        <v>8909</v>
      </c>
    </row>
    <row r="1983" spans="1:2" ht="15">
      <c r="A1983" s="81" t="s">
        <v>3576</v>
      </c>
      <c r="B1983" s="80" t="s">
        <v>8909</v>
      </c>
    </row>
    <row r="1984" spans="1:2" ht="15">
      <c r="A1984" s="81" t="s">
        <v>3577</v>
      </c>
      <c r="B1984" s="80" t="s">
        <v>8909</v>
      </c>
    </row>
    <row r="1985" spans="1:2" ht="15">
      <c r="A1985" s="81" t="s">
        <v>3578</v>
      </c>
      <c r="B1985" s="80" t="s">
        <v>8909</v>
      </c>
    </row>
    <row r="1986" spans="1:2" ht="15">
      <c r="A1986" s="81" t="s">
        <v>3579</v>
      </c>
      <c r="B1986" s="80" t="s">
        <v>8909</v>
      </c>
    </row>
    <row r="1987" spans="1:2" ht="15">
      <c r="A1987" s="81" t="s">
        <v>3580</v>
      </c>
      <c r="B1987" s="80" t="s">
        <v>8909</v>
      </c>
    </row>
    <row r="1988" spans="1:2" ht="15">
      <c r="A1988" s="81" t="s">
        <v>3581</v>
      </c>
      <c r="B1988" s="80" t="s">
        <v>8909</v>
      </c>
    </row>
    <row r="1989" spans="1:2" ht="15">
      <c r="A1989" s="81" t="s">
        <v>3582</v>
      </c>
      <c r="B1989" s="80" t="s">
        <v>8909</v>
      </c>
    </row>
    <row r="1990" spans="1:2" ht="15">
      <c r="A1990" s="81" t="s">
        <v>3583</v>
      </c>
      <c r="B1990" s="80" t="s">
        <v>8909</v>
      </c>
    </row>
    <row r="1991" spans="1:2" ht="15">
      <c r="A1991" s="81" t="s">
        <v>3584</v>
      </c>
      <c r="B1991" s="80" t="s">
        <v>8909</v>
      </c>
    </row>
    <row r="1992" spans="1:2" ht="15">
      <c r="A1992" s="81" t="s">
        <v>3585</v>
      </c>
      <c r="B1992" s="80" t="s">
        <v>8909</v>
      </c>
    </row>
    <row r="1993" spans="1:2" ht="15">
      <c r="A1993" s="81" t="s">
        <v>3586</v>
      </c>
      <c r="B1993" s="80" t="s">
        <v>8909</v>
      </c>
    </row>
    <row r="1994" spans="1:2" ht="15">
      <c r="A1994" s="81" t="s">
        <v>3587</v>
      </c>
      <c r="B1994" s="80" t="s">
        <v>8909</v>
      </c>
    </row>
    <row r="1995" spans="1:2" ht="15">
      <c r="A1995" s="81" t="s">
        <v>3588</v>
      </c>
      <c r="B1995" s="80" t="s">
        <v>8909</v>
      </c>
    </row>
    <row r="1996" spans="1:2" ht="15">
      <c r="A1996" s="81" t="s">
        <v>3589</v>
      </c>
      <c r="B1996" s="80" t="s">
        <v>8909</v>
      </c>
    </row>
    <row r="1997" spans="1:2" ht="15">
      <c r="A1997" s="81" t="s">
        <v>3590</v>
      </c>
      <c r="B1997" s="80" t="s">
        <v>8909</v>
      </c>
    </row>
    <row r="1998" spans="1:2" ht="15">
      <c r="A1998" s="81" t="s">
        <v>3591</v>
      </c>
      <c r="B1998" s="80" t="s">
        <v>8909</v>
      </c>
    </row>
    <row r="1999" spans="1:2" ht="15">
      <c r="A1999" s="81" t="s">
        <v>3592</v>
      </c>
      <c r="B1999" s="80" t="s">
        <v>8909</v>
      </c>
    </row>
    <row r="2000" spans="1:2" ht="15">
      <c r="A2000" s="81" t="s">
        <v>3593</v>
      </c>
      <c r="B2000" s="80" t="s">
        <v>8909</v>
      </c>
    </row>
    <row r="2001" spans="1:2" ht="15">
      <c r="A2001" s="81" t="s">
        <v>3594</v>
      </c>
      <c r="B2001" s="80" t="s">
        <v>8909</v>
      </c>
    </row>
    <row r="2002" spans="1:2" ht="15">
      <c r="A2002" s="81" t="s">
        <v>3595</v>
      </c>
      <c r="B2002" s="80" t="s">
        <v>8909</v>
      </c>
    </row>
    <row r="2003" spans="1:2" ht="15">
      <c r="A2003" s="81" t="s">
        <v>3596</v>
      </c>
      <c r="B2003" s="80" t="s">
        <v>8909</v>
      </c>
    </row>
    <row r="2004" spans="1:2" ht="15">
      <c r="A2004" s="81" t="s">
        <v>3597</v>
      </c>
      <c r="B2004" s="80" t="s">
        <v>8909</v>
      </c>
    </row>
    <row r="2005" spans="1:2" ht="15">
      <c r="A2005" s="81" t="s">
        <v>3598</v>
      </c>
      <c r="B2005" s="80" t="s">
        <v>8909</v>
      </c>
    </row>
    <row r="2006" spans="1:2" ht="15">
      <c r="A2006" s="81" t="s">
        <v>3599</v>
      </c>
      <c r="B2006" s="80" t="s">
        <v>8909</v>
      </c>
    </row>
    <row r="2007" spans="1:2" ht="15">
      <c r="A2007" s="81" t="s">
        <v>3600</v>
      </c>
      <c r="B2007" s="80" t="s">
        <v>8909</v>
      </c>
    </row>
    <row r="2008" spans="1:2" ht="15">
      <c r="A2008" s="81" t="s">
        <v>3601</v>
      </c>
      <c r="B2008" s="80" t="s">
        <v>8909</v>
      </c>
    </row>
    <row r="2009" spans="1:2" ht="15">
      <c r="A2009" s="81" t="s">
        <v>3602</v>
      </c>
      <c r="B2009" s="80" t="s">
        <v>8909</v>
      </c>
    </row>
    <row r="2010" spans="1:2" ht="15">
      <c r="A2010" s="81" t="s">
        <v>3603</v>
      </c>
      <c r="B2010" s="80" t="s">
        <v>8909</v>
      </c>
    </row>
    <row r="2011" spans="1:2" ht="15">
      <c r="A2011" s="81" t="s">
        <v>3604</v>
      </c>
      <c r="B2011" s="80" t="s">
        <v>8909</v>
      </c>
    </row>
    <row r="2012" spans="1:2" ht="15">
      <c r="A2012" s="81" t="s">
        <v>3605</v>
      </c>
      <c r="B2012" s="80" t="s">
        <v>8909</v>
      </c>
    </row>
    <row r="2013" spans="1:2" ht="15">
      <c r="A2013" s="81" t="s">
        <v>3606</v>
      </c>
      <c r="B2013" s="80" t="s">
        <v>8909</v>
      </c>
    </row>
    <row r="2014" spans="1:2" ht="15">
      <c r="A2014" s="81" t="s">
        <v>3607</v>
      </c>
      <c r="B2014" s="80" t="s">
        <v>8909</v>
      </c>
    </row>
    <row r="2015" spans="1:2" ht="15">
      <c r="A2015" s="81" t="s">
        <v>3608</v>
      </c>
      <c r="B2015" s="80" t="s">
        <v>8909</v>
      </c>
    </row>
    <row r="2016" spans="1:2" ht="15">
      <c r="A2016" s="81" t="s">
        <v>3609</v>
      </c>
      <c r="B2016" s="80" t="s">
        <v>8909</v>
      </c>
    </row>
    <row r="2017" spans="1:2" ht="15">
      <c r="A2017" s="81" t="s">
        <v>3610</v>
      </c>
      <c r="B2017" s="80" t="s">
        <v>8909</v>
      </c>
    </row>
    <row r="2018" spans="1:2" ht="15">
      <c r="A2018" s="81" t="s">
        <v>3611</v>
      </c>
      <c r="B2018" s="80" t="s">
        <v>8909</v>
      </c>
    </row>
    <row r="2019" spans="1:2" ht="15">
      <c r="A2019" s="81" t="s">
        <v>3612</v>
      </c>
      <c r="B2019" s="80" t="s">
        <v>8909</v>
      </c>
    </row>
    <row r="2020" spans="1:2" ht="15">
      <c r="A2020" s="81" t="s">
        <v>3613</v>
      </c>
      <c r="B2020" s="80" t="s">
        <v>8909</v>
      </c>
    </row>
    <row r="2021" spans="1:2" ht="15">
      <c r="A2021" s="81" t="s">
        <v>3614</v>
      </c>
      <c r="B2021" s="80" t="s">
        <v>8909</v>
      </c>
    </row>
    <row r="2022" spans="1:2" ht="15">
      <c r="A2022" s="81" t="s">
        <v>3615</v>
      </c>
      <c r="B2022" s="80" t="s">
        <v>8909</v>
      </c>
    </row>
    <row r="2023" spans="1:2" ht="15">
      <c r="A2023" s="81" t="s">
        <v>3616</v>
      </c>
      <c r="B2023" s="80" t="s">
        <v>8909</v>
      </c>
    </row>
    <row r="2024" spans="1:2" ht="15">
      <c r="A2024" s="81" t="s">
        <v>3617</v>
      </c>
      <c r="B2024" s="80" t="s">
        <v>8909</v>
      </c>
    </row>
    <row r="2025" spans="1:2" ht="15">
      <c r="A2025" s="81" t="s">
        <v>3618</v>
      </c>
      <c r="B2025" s="80" t="s">
        <v>8909</v>
      </c>
    </row>
    <row r="2026" spans="1:2" ht="15">
      <c r="A2026" s="81" t="s">
        <v>3619</v>
      </c>
      <c r="B2026" s="80" t="s">
        <v>8909</v>
      </c>
    </row>
    <row r="2027" spans="1:2" ht="15">
      <c r="A2027" s="81" t="s">
        <v>3620</v>
      </c>
      <c r="B2027" s="80" t="s">
        <v>8909</v>
      </c>
    </row>
    <row r="2028" spans="1:2" ht="15">
      <c r="A2028" s="81" t="s">
        <v>3621</v>
      </c>
      <c r="B2028" s="80" t="s">
        <v>8909</v>
      </c>
    </row>
    <row r="2029" spans="1:2" ht="15">
      <c r="A2029" s="81" t="s">
        <v>3622</v>
      </c>
      <c r="B2029" s="80" t="s">
        <v>8909</v>
      </c>
    </row>
    <row r="2030" spans="1:2" ht="15">
      <c r="A2030" s="81" t="s">
        <v>3623</v>
      </c>
      <c r="B2030" s="80" t="s">
        <v>8909</v>
      </c>
    </row>
    <row r="2031" spans="1:2" ht="15">
      <c r="A2031" s="81" t="s">
        <v>3624</v>
      </c>
      <c r="B2031" s="80" t="s">
        <v>8909</v>
      </c>
    </row>
    <row r="2032" spans="1:2" ht="15">
      <c r="A2032" s="81" t="s">
        <v>3625</v>
      </c>
      <c r="B2032" s="80" t="s">
        <v>8909</v>
      </c>
    </row>
    <row r="2033" spans="1:2" ht="15">
      <c r="A2033" s="81" t="s">
        <v>3626</v>
      </c>
      <c r="B2033" s="80" t="s">
        <v>8909</v>
      </c>
    </row>
    <row r="2034" spans="1:2" ht="15">
      <c r="A2034" s="81" t="s">
        <v>3627</v>
      </c>
      <c r="B2034" s="80" t="s">
        <v>8909</v>
      </c>
    </row>
    <row r="2035" spans="1:2" ht="15">
      <c r="A2035" s="81" t="s">
        <v>3628</v>
      </c>
      <c r="B2035" s="80" t="s">
        <v>8909</v>
      </c>
    </row>
    <row r="2036" spans="1:2" ht="15">
      <c r="A2036" s="81" t="s">
        <v>3629</v>
      </c>
      <c r="B2036" s="80" t="s">
        <v>8909</v>
      </c>
    </row>
    <row r="2037" spans="1:2" ht="15">
      <c r="A2037" s="81" t="s">
        <v>3630</v>
      </c>
      <c r="B2037" s="80" t="s">
        <v>8909</v>
      </c>
    </row>
    <row r="2038" spans="1:2" ht="15">
      <c r="A2038" s="81" t="s">
        <v>3631</v>
      </c>
      <c r="B2038" s="80" t="s">
        <v>8909</v>
      </c>
    </row>
    <row r="2039" spans="1:2" ht="15">
      <c r="A2039" s="81" t="s">
        <v>3632</v>
      </c>
      <c r="B2039" s="80" t="s">
        <v>8909</v>
      </c>
    </row>
    <row r="2040" spans="1:2" ht="15">
      <c r="A2040" s="81" t="s">
        <v>3633</v>
      </c>
      <c r="B2040" s="80" t="s">
        <v>8909</v>
      </c>
    </row>
    <row r="2041" spans="1:2" ht="15">
      <c r="A2041" s="81" t="s">
        <v>3634</v>
      </c>
      <c r="B2041" s="80" t="s">
        <v>8909</v>
      </c>
    </row>
    <row r="2042" spans="1:2" ht="15">
      <c r="A2042" s="81" t="s">
        <v>3635</v>
      </c>
      <c r="B2042" s="80" t="s">
        <v>8909</v>
      </c>
    </row>
    <row r="2043" spans="1:2" ht="15">
      <c r="A2043" s="81" t="s">
        <v>3636</v>
      </c>
      <c r="B2043" s="80" t="s">
        <v>8909</v>
      </c>
    </row>
    <row r="2044" spans="1:2" ht="15">
      <c r="A2044" s="81" t="s">
        <v>3637</v>
      </c>
      <c r="B2044" s="80" t="s">
        <v>8909</v>
      </c>
    </row>
    <row r="2045" spans="1:2" ht="15">
      <c r="A2045" s="81" t="s">
        <v>3638</v>
      </c>
      <c r="B2045" s="80" t="s">
        <v>8909</v>
      </c>
    </row>
    <row r="2046" spans="1:2" ht="15">
      <c r="A2046" s="81" t="s">
        <v>3639</v>
      </c>
      <c r="B2046" s="80" t="s">
        <v>8909</v>
      </c>
    </row>
    <row r="2047" spans="1:2" ht="15">
      <c r="A2047" s="81" t="s">
        <v>3640</v>
      </c>
      <c r="B2047" s="80" t="s">
        <v>8909</v>
      </c>
    </row>
    <row r="2048" spans="1:2" ht="15">
      <c r="A2048" s="81" t="s">
        <v>3641</v>
      </c>
      <c r="B2048" s="80" t="s">
        <v>8909</v>
      </c>
    </row>
    <row r="2049" spans="1:2" ht="15">
      <c r="A2049" s="81" t="s">
        <v>3642</v>
      </c>
      <c r="B2049" s="80" t="s">
        <v>8909</v>
      </c>
    </row>
    <row r="2050" spans="1:2" ht="15">
      <c r="A2050" s="81" t="s">
        <v>3643</v>
      </c>
      <c r="B2050" s="80" t="s">
        <v>8909</v>
      </c>
    </row>
    <row r="2051" spans="1:2" ht="15">
      <c r="A2051" s="81" t="s">
        <v>3644</v>
      </c>
      <c r="B2051" s="80" t="s">
        <v>8909</v>
      </c>
    </row>
    <row r="2052" spans="1:2" ht="15">
      <c r="A2052" s="81" t="s">
        <v>3645</v>
      </c>
      <c r="B2052" s="80" t="s">
        <v>8909</v>
      </c>
    </row>
    <row r="2053" spans="1:2" ht="15">
      <c r="A2053" s="81" t="s">
        <v>3646</v>
      </c>
      <c r="B2053" s="80" t="s">
        <v>8909</v>
      </c>
    </row>
    <row r="2054" spans="1:2" ht="15">
      <c r="A2054" s="81" t="s">
        <v>3647</v>
      </c>
      <c r="B2054" s="80" t="s">
        <v>8909</v>
      </c>
    </row>
    <row r="2055" spans="1:2" ht="15">
      <c r="A2055" s="81" t="s">
        <v>3648</v>
      </c>
      <c r="B2055" s="80" t="s">
        <v>8909</v>
      </c>
    </row>
    <row r="2056" spans="1:2" ht="15">
      <c r="A2056" s="81" t="s">
        <v>3649</v>
      </c>
      <c r="B2056" s="80" t="s">
        <v>8909</v>
      </c>
    </row>
    <row r="2057" spans="1:2" ht="15">
      <c r="A2057" s="81" t="s">
        <v>3650</v>
      </c>
      <c r="B2057" s="80" t="s">
        <v>8909</v>
      </c>
    </row>
    <row r="2058" spans="1:2" ht="15">
      <c r="A2058" s="81" t="s">
        <v>3651</v>
      </c>
      <c r="B2058" s="80" t="s">
        <v>8909</v>
      </c>
    </row>
    <row r="2059" spans="1:2" ht="15">
      <c r="A2059" s="81" t="s">
        <v>3652</v>
      </c>
      <c r="B2059" s="80" t="s">
        <v>8909</v>
      </c>
    </row>
    <row r="2060" spans="1:2" ht="15">
      <c r="A2060" s="81" t="s">
        <v>3653</v>
      </c>
      <c r="B2060" s="80" t="s">
        <v>8909</v>
      </c>
    </row>
    <row r="2061" spans="1:2" ht="15">
      <c r="A2061" s="81" t="s">
        <v>3654</v>
      </c>
      <c r="B2061" s="80" t="s">
        <v>8909</v>
      </c>
    </row>
    <row r="2062" spans="1:2" ht="15">
      <c r="A2062" s="81" t="s">
        <v>3655</v>
      </c>
      <c r="B2062" s="80" t="s">
        <v>8909</v>
      </c>
    </row>
    <row r="2063" spans="1:2" ht="15">
      <c r="A2063" s="81" t="s">
        <v>3656</v>
      </c>
      <c r="B2063" s="80" t="s">
        <v>8909</v>
      </c>
    </row>
    <row r="2064" spans="1:2" ht="15">
      <c r="A2064" s="81" t="s">
        <v>3657</v>
      </c>
      <c r="B2064" s="80" t="s">
        <v>8909</v>
      </c>
    </row>
    <row r="2065" spans="1:2" ht="15">
      <c r="A2065" s="81" t="s">
        <v>3658</v>
      </c>
      <c r="B2065" s="80" t="s">
        <v>8909</v>
      </c>
    </row>
    <row r="2066" spans="1:2" ht="15">
      <c r="A2066" s="81" t="s">
        <v>3659</v>
      </c>
      <c r="B2066" s="80" t="s">
        <v>8909</v>
      </c>
    </row>
    <row r="2067" spans="1:2" ht="15">
      <c r="A2067" s="81" t="s">
        <v>3660</v>
      </c>
      <c r="B2067" s="80" t="s">
        <v>8909</v>
      </c>
    </row>
    <row r="2068" spans="1:2" ht="15">
      <c r="A2068" s="81" t="s">
        <v>3661</v>
      </c>
      <c r="B2068" s="80" t="s">
        <v>8909</v>
      </c>
    </row>
    <row r="2069" spans="1:2" ht="15">
      <c r="A2069" s="81" t="s">
        <v>3662</v>
      </c>
      <c r="B2069" s="80" t="s">
        <v>8909</v>
      </c>
    </row>
    <row r="2070" spans="1:2" ht="15">
      <c r="A2070" s="81" t="s">
        <v>3663</v>
      </c>
      <c r="B2070" s="80" t="s">
        <v>8909</v>
      </c>
    </row>
    <row r="2071" spans="1:2" ht="15">
      <c r="A2071" s="81" t="s">
        <v>3664</v>
      </c>
      <c r="B2071" s="80" t="s">
        <v>8909</v>
      </c>
    </row>
    <row r="2072" spans="1:2" ht="15">
      <c r="A2072" s="81" t="s">
        <v>3665</v>
      </c>
      <c r="B2072" s="80" t="s">
        <v>8909</v>
      </c>
    </row>
    <row r="2073" spans="1:2" ht="15">
      <c r="A2073" s="81" t="s">
        <v>3666</v>
      </c>
      <c r="B2073" s="80" t="s">
        <v>8909</v>
      </c>
    </row>
    <row r="2074" spans="1:2" ht="15">
      <c r="A2074" s="81" t="s">
        <v>3667</v>
      </c>
      <c r="B2074" s="80" t="s">
        <v>8909</v>
      </c>
    </row>
    <row r="2075" spans="1:2" ht="15">
      <c r="A2075" s="81" t="s">
        <v>3668</v>
      </c>
      <c r="B2075" s="80" t="s">
        <v>8909</v>
      </c>
    </row>
    <row r="2076" spans="1:2" ht="15">
      <c r="A2076" s="81" t="s">
        <v>3669</v>
      </c>
      <c r="B2076" s="80" t="s">
        <v>8909</v>
      </c>
    </row>
    <row r="2077" spans="1:2" ht="15">
      <c r="A2077" s="81" t="s">
        <v>3670</v>
      </c>
      <c r="B2077" s="80" t="s">
        <v>8909</v>
      </c>
    </row>
    <row r="2078" spans="1:2" ht="15">
      <c r="A2078" s="81" t="s">
        <v>3671</v>
      </c>
      <c r="B2078" s="80" t="s">
        <v>8909</v>
      </c>
    </row>
    <row r="2079" spans="1:2" ht="15">
      <c r="A2079" s="81" t="s">
        <v>3672</v>
      </c>
      <c r="B2079" s="80" t="s">
        <v>8909</v>
      </c>
    </row>
    <row r="2080" spans="1:2" ht="15">
      <c r="A2080" s="81" t="s">
        <v>3673</v>
      </c>
      <c r="B2080" s="80" t="s">
        <v>8909</v>
      </c>
    </row>
    <row r="2081" spans="1:2" ht="15">
      <c r="A2081" s="81" t="s">
        <v>3674</v>
      </c>
      <c r="B2081" s="80" t="s">
        <v>8909</v>
      </c>
    </row>
    <row r="2082" spans="1:2" ht="15">
      <c r="A2082" s="81" t="s">
        <v>3675</v>
      </c>
      <c r="B2082" s="80" t="s">
        <v>8909</v>
      </c>
    </row>
    <row r="2083" spans="1:2" ht="15">
      <c r="A2083" s="81" t="s">
        <v>3676</v>
      </c>
      <c r="B2083" s="80" t="s">
        <v>8909</v>
      </c>
    </row>
    <row r="2084" spans="1:2" ht="15">
      <c r="A2084" s="81" t="s">
        <v>3677</v>
      </c>
      <c r="B2084" s="80" t="s">
        <v>8909</v>
      </c>
    </row>
    <row r="2085" spans="1:2" ht="15">
      <c r="A2085" s="81" t="s">
        <v>3678</v>
      </c>
      <c r="B2085" s="80" t="s">
        <v>8909</v>
      </c>
    </row>
    <row r="2086" spans="1:2" ht="15">
      <c r="A2086" s="81" t="s">
        <v>3679</v>
      </c>
      <c r="B2086" s="80" t="s">
        <v>8909</v>
      </c>
    </row>
    <row r="2087" spans="1:2" ht="15">
      <c r="A2087" s="81" t="s">
        <v>3680</v>
      </c>
      <c r="B2087" s="80" t="s">
        <v>8909</v>
      </c>
    </row>
    <row r="2088" spans="1:2" ht="15">
      <c r="A2088" s="81" t="s">
        <v>3681</v>
      </c>
      <c r="B2088" s="80" t="s">
        <v>8909</v>
      </c>
    </row>
    <row r="2089" spans="1:2" ht="15">
      <c r="A2089" s="81" t="s">
        <v>3682</v>
      </c>
      <c r="B2089" s="80" t="s">
        <v>8909</v>
      </c>
    </row>
    <row r="2090" spans="1:2" ht="15">
      <c r="A2090" s="81" t="s">
        <v>3683</v>
      </c>
      <c r="B2090" s="80" t="s">
        <v>8909</v>
      </c>
    </row>
    <row r="2091" spans="1:2" ht="15">
      <c r="A2091" s="81" t="s">
        <v>3684</v>
      </c>
      <c r="B2091" s="80" t="s">
        <v>8909</v>
      </c>
    </row>
    <row r="2092" spans="1:2" ht="15">
      <c r="A2092" s="81" t="s">
        <v>3685</v>
      </c>
      <c r="B2092" s="80" t="s">
        <v>8909</v>
      </c>
    </row>
    <row r="2093" spans="1:2" ht="15">
      <c r="A2093" s="81" t="s">
        <v>3686</v>
      </c>
      <c r="B2093" s="80" t="s">
        <v>8909</v>
      </c>
    </row>
    <row r="2094" spans="1:2" ht="15">
      <c r="A2094" s="81" t="s">
        <v>3687</v>
      </c>
      <c r="B2094" s="80" t="s">
        <v>8909</v>
      </c>
    </row>
    <row r="2095" spans="1:2" ht="15">
      <c r="A2095" s="81" t="s">
        <v>3688</v>
      </c>
      <c r="B2095" s="80" t="s">
        <v>8909</v>
      </c>
    </row>
    <row r="2096" spans="1:2" ht="15">
      <c r="A2096" s="81" t="s">
        <v>3689</v>
      </c>
      <c r="B2096" s="80" t="s">
        <v>8909</v>
      </c>
    </row>
    <row r="2097" spans="1:2" ht="15">
      <c r="A2097" s="81" t="s">
        <v>3690</v>
      </c>
      <c r="B2097" s="80" t="s">
        <v>8909</v>
      </c>
    </row>
    <row r="2098" spans="1:2" ht="15">
      <c r="A2098" s="81" t="s">
        <v>3691</v>
      </c>
      <c r="B2098" s="80" t="s">
        <v>8909</v>
      </c>
    </row>
    <row r="2099" spans="1:2" ht="15">
      <c r="A2099" s="81" t="s">
        <v>3692</v>
      </c>
      <c r="B2099" s="80" t="s">
        <v>8909</v>
      </c>
    </row>
    <row r="2100" spans="1:2" ht="15">
      <c r="A2100" s="81" t="s">
        <v>3693</v>
      </c>
      <c r="B2100" s="80" t="s">
        <v>8909</v>
      </c>
    </row>
    <row r="2101" spans="1:2" ht="15">
      <c r="A2101" s="81" t="s">
        <v>3694</v>
      </c>
      <c r="B2101" s="80" t="s">
        <v>8909</v>
      </c>
    </row>
    <row r="2102" spans="1:2" ht="15">
      <c r="A2102" s="81" t="s">
        <v>3695</v>
      </c>
      <c r="B2102" s="80" t="s">
        <v>8909</v>
      </c>
    </row>
    <row r="2103" spans="1:2" ht="15">
      <c r="A2103" s="81" t="s">
        <v>3696</v>
      </c>
      <c r="B2103" s="80" t="s">
        <v>8909</v>
      </c>
    </row>
    <row r="2104" spans="1:2" ht="15">
      <c r="A2104" s="81" t="s">
        <v>3697</v>
      </c>
      <c r="B2104" s="80" t="s">
        <v>8909</v>
      </c>
    </row>
    <row r="2105" spans="1:2" ht="15">
      <c r="A2105" s="81" t="s">
        <v>3698</v>
      </c>
      <c r="B2105" s="80" t="s">
        <v>8909</v>
      </c>
    </row>
    <row r="2106" spans="1:2" ht="15">
      <c r="A2106" s="81" t="s">
        <v>3699</v>
      </c>
      <c r="B2106" s="80" t="s">
        <v>8909</v>
      </c>
    </row>
    <row r="2107" spans="1:2" ht="15">
      <c r="A2107" s="81" t="s">
        <v>3700</v>
      </c>
      <c r="B2107" s="80" t="s">
        <v>8909</v>
      </c>
    </row>
    <row r="2108" spans="1:2" ht="15">
      <c r="A2108" s="81" t="s">
        <v>3701</v>
      </c>
      <c r="B2108" s="80" t="s">
        <v>8909</v>
      </c>
    </row>
    <row r="2109" spans="1:2" ht="15">
      <c r="A2109" s="81" t="s">
        <v>3702</v>
      </c>
      <c r="B2109" s="80" t="s">
        <v>8909</v>
      </c>
    </row>
    <row r="2110" spans="1:2" ht="15">
      <c r="A2110" s="81" t="s">
        <v>3703</v>
      </c>
      <c r="B2110" s="80" t="s">
        <v>8909</v>
      </c>
    </row>
    <row r="2111" spans="1:2" ht="15">
      <c r="A2111" s="81" t="s">
        <v>3704</v>
      </c>
      <c r="B2111" s="80" t="s">
        <v>8909</v>
      </c>
    </row>
    <row r="2112" spans="1:2" ht="15">
      <c r="A2112" s="81" t="s">
        <v>3705</v>
      </c>
      <c r="B2112" s="80" t="s">
        <v>8909</v>
      </c>
    </row>
    <row r="2113" spans="1:2" ht="15">
      <c r="A2113" s="81" t="s">
        <v>3706</v>
      </c>
      <c r="B2113" s="80" t="s">
        <v>8909</v>
      </c>
    </row>
    <row r="2114" spans="1:2" ht="15">
      <c r="A2114" s="81" t="s">
        <v>3707</v>
      </c>
      <c r="B2114" s="80" t="s">
        <v>8909</v>
      </c>
    </row>
    <row r="2115" spans="1:2" ht="15">
      <c r="A2115" s="81" t="s">
        <v>3708</v>
      </c>
      <c r="B2115" s="80" t="s">
        <v>8909</v>
      </c>
    </row>
    <row r="2116" spans="1:2" ht="15">
      <c r="A2116" s="81" t="s">
        <v>3709</v>
      </c>
      <c r="B2116" s="80" t="s">
        <v>8909</v>
      </c>
    </row>
    <row r="2117" spans="1:2" ht="15">
      <c r="A2117" s="81" t="s">
        <v>3710</v>
      </c>
      <c r="B2117" s="80" t="s">
        <v>8909</v>
      </c>
    </row>
    <row r="2118" spans="1:2" ht="15">
      <c r="A2118" s="81" t="s">
        <v>3711</v>
      </c>
      <c r="B2118" s="80" t="s">
        <v>8909</v>
      </c>
    </row>
    <row r="2119" spans="1:2" ht="15">
      <c r="A2119" s="81" t="s">
        <v>3712</v>
      </c>
      <c r="B2119" s="80" t="s">
        <v>8909</v>
      </c>
    </row>
    <row r="2120" spans="1:2" ht="15">
      <c r="A2120" s="81" t="s">
        <v>3713</v>
      </c>
      <c r="B2120" s="80" t="s">
        <v>8909</v>
      </c>
    </row>
    <row r="2121" spans="1:2" ht="15">
      <c r="A2121" s="81" t="s">
        <v>3714</v>
      </c>
      <c r="B2121" s="80" t="s">
        <v>8909</v>
      </c>
    </row>
    <row r="2122" spans="1:2" ht="15">
      <c r="A2122" s="81" t="s">
        <v>3715</v>
      </c>
      <c r="B2122" s="80" t="s">
        <v>8909</v>
      </c>
    </row>
    <row r="2123" spans="1:2" ht="15">
      <c r="A2123" s="81" t="s">
        <v>3716</v>
      </c>
      <c r="B2123" s="80" t="s">
        <v>8909</v>
      </c>
    </row>
    <row r="2124" spans="1:2" ht="15">
      <c r="A2124" s="81" t="s">
        <v>3717</v>
      </c>
      <c r="B2124" s="80" t="s">
        <v>8909</v>
      </c>
    </row>
    <row r="2125" spans="1:2" ht="15">
      <c r="A2125" s="81" t="s">
        <v>3718</v>
      </c>
      <c r="B2125" s="80" t="s">
        <v>8909</v>
      </c>
    </row>
    <row r="2126" spans="1:2" ht="15">
      <c r="A2126" s="81" t="s">
        <v>3719</v>
      </c>
      <c r="B2126" s="80" t="s">
        <v>8909</v>
      </c>
    </row>
    <row r="2127" spans="1:2" ht="15">
      <c r="A2127" s="81" t="s">
        <v>3720</v>
      </c>
      <c r="B2127" s="80" t="s">
        <v>8909</v>
      </c>
    </row>
    <row r="2128" spans="1:2" ht="15">
      <c r="A2128" s="81" t="s">
        <v>3721</v>
      </c>
      <c r="B2128" s="80" t="s">
        <v>8909</v>
      </c>
    </row>
    <row r="2129" spans="1:2" ht="15">
      <c r="A2129" s="81" t="s">
        <v>3722</v>
      </c>
      <c r="B2129" s="80" t="s">
        <v>8909</v>
      </c>
    </row>
    <row r="2130" spans="1:2" ht="15">
      <c r="A2130" s="81" t="s">
        <v>3723</v>
      </c>
      <c r="B2130" s="80" t="s">
        <v>8909</v>
      </c>
    </row>
    <row r="2131" spans="1:2" ht="15">
      <c r="A2131" s="81" t="s">
        <v>3724</v>
      </c>
      <c r="B2131" s="80" t="s">
        <v>8909</v>
      </c>
    </row>
    <row r="2132" spans="1:2" ht="15">
      <c r="A2132" s="81" t="s">
        <v>3725</v>
      </c>
      <c r="B2132" s="80" t="s">
        <v>8909</v>
      </c>
    </row>
    <row r="2133" spans="1:2" ht="15">
      <c r="A2133" s="81" t="s">
        <v>3726</v>
      </c>
      <c r="B2133" s="80" t="s">
        <v>8909</v>
      </c>
    </row>
    <row r="2134" spans="1:2" ht="15">
      <c r="A2134" s="81" t="s">
        <v>3727</v>
      </c>
      <c r="B2134" s="80" t="s">
        <v>8909</v>
      </c>
    </row>
    <row r="2135" spans="1:2" ht="15">
      <c r="A2135" s="81" t="s">
        <v>3728</v>
      </c>
      <c r="B2135" s="80" t="s">
        <v>8909</v>
      </c>
    </row>
    <row r="2136" spans="1:2" ht="15">
      <c r="A2136" s="81" t="s">
        <v>3729</v>
      </c>
      <c r="B2136" s="80" t="s">
        <v>8909</v>
      </c>
    </row>
    <row r="2137" spans="1:2" ht="15">
      <c r="A2137" s="81" t="s">
        <v>3730</v>
      </c>
      <c r="B2137" s="80" t="s">
        <v>8909</v>
      </c>
    </row>
    <row r="2138" spans="1:2" ht="15">
      <c r="A2138" s="81" t="s">
        <v>3731</v>
      </c>
      <c r="B2138" s="80" t="s">
        <v>8909</v>
      </c>
    </row>
    <row r="2139" spans="1:2" ht="15">
      <c r="A2139" s="81" t="s">
        <v>3732</v>
      </c>
      <c r="B2139" s="80" t="s">
        <v>8909</v>
      </c>
    </row>
    <row r="2140" spans="1:2" ht="15">
      <c r="A2140" s="81" t="s">
        <v>3733</v>
      </c>
      <c r="B2140" s="80" t="s">
        <v>8909</v>
      </c>
    </row>
    <row r="2141" spans="1:2" ht="15">
      <c r="A2141" s="81" t="s">
        <v>3734</v>
      </c>
      <c r="B2141" s="80" t="s">
        <v>8909</v>
      </c>
    </row>
    <row r="2142" spans="1:2" ht="15">
      <c r="A2142" s="81" t="s">
        <v>3735</v>
      </c>
      <c r="B2142" s="80" t="s">
        <v>8909</v>
      </c>
    </row>
    <row r="2143" spans="1:2" ht="15">
      <c r="A2143" s="81" t="s">
        <v>3736</v>
      </c>
      <c r="B2143" s="80" t="s">
        <v>8909</v>
      </c>
    </row>
    <row r="2144" spans="1:2" ht="15">
      <c r="A2144" s="81" t="s">
        <v>3737</v>
      </c>
      <c r="B2144" s="80" t="s">
        <v>8909</v>
      </c>
    </row>
    <row r="2145" spans="1:2" ht="15">
      <c r="A2145" s="81" t="s">
        <v>3738</v>
      </c>
      <c r="B2145" s="80" t="s">
        <v>8909</v>
      </c>
    </row>
    <row r="2146" spans="1:2" ht="15">
      <c r="A2146" s="81" t="s">
        <v>3739</v>
      </c>
      <c r="B2146" s="80" t="s">
        <v>8909</v>
      </c>
    </row>
    <row r="2147" spans="1:2" ht="15">
      <c r="A2147" s="81" t="s">
        <v>3740</v>
      </c>
      <c r="B2147" s="80" t="s">
        <v>8909</v>
      </c>
    </row>
    <row r="2148" spans="1:2" ht="15">
      <c r="A2148" s="81" t="s">
        <v>3741</v>
      </c>
      <c r="B2148" s="80" t="s">
        <v>8909</v>
      </c>
    </row>
    <row r="2149" spans="1:2" ht="15">
      <c r="A2149" s="81" t="s">
        <v>3742</v>
      </c>
      <c r="B2149" s="80" t="s">
        <v>8909</v>
      </c>
    </row>
    <row r="2150" spans="1:2" ht="15">
      <c r="A2150" s="81" t="s">
        <v>3743</v>
      </c>
      <c r="B2150" s="80" t="s">
        <v>8909</v>
      </c>
    </row>
    <row r="2151" spans="1:2" ht="15">
      <c r="A2151" s="81" t="s">
        <v>3744</v>
      </c>
      <c r="B2151" s="80" t="s">
        <v>8909</v>
      </c>
    </row>
    <row r="2152" spans="1:2" ht="15">
      <c r="A2152" s="81" t="s">
        <v>3745</v>
      </c>
      <c r="B2152" s="80" t="s">
        <v>8909</v>
      </c>
    </row>
    <row r="2153" spans="1:2" ht="15">
      <c r="A2153" s="81" t="s">
        <v>3746</v>
      </c>
      <c r="B2153" s="80" t="s">
        <v>8909</v>
      </c>
    </row>
    <row r="2154" spans="1:2" ht="15">
      <c r="A2154" s="81" t="s">
        <v>3747</v>
      </c>
      <c r="B2154" s="80" t="s">
        <v>8909</v>
      </c>
    </row>
    <row r="2155" spans="1:2" ht="15">
      <c r="A2155" s="81" t="s">
        <v>3748</v>
      </c>
      <c r="B2155" s="80" t="s">
        <v>8909</v>
      </c>
    </row>
    <row r="2156" spans="1:2" ht="15">
      <c r="A2156" s="81" t="s">
        <v>3749</v>
      </c>
      <c r="B2156" s="80" t="s">
        <v>8909</v>
      </c>
    </row>
    <row r="2157" spans="1:2" ht="15">
      <c r="A2157" s="81" t="s">
        <v>3750</v>
      </c>
      <c r="B2157" s="80" t="s">
        <v>8909</v>
      </c>
    </row>
    <row r="2158" spans="1:2" ht="15">
      <c r="A2158" s="81" t="s">
        <v>3751</v>
      </c>
      <c r="B2158" s="80" t="s">
        <v>8909</v>
      </c>
    </row>
    <row r="2159" spans="1:2" ht="15">
      <c r="A2159" s="81" t="s">
        <v>3752</v>
      </c>
      <c r="B2159" s="80" t="s">
        <v>8909</v>
      </c>
    </row>
    <row r="2160" spans="1:2" ht="15">
      <c r="A2160" s="81" t="s">
        <v>3753</v>
      </c>
      <c r="B2160" s="80" t="s">
        <v>8909</v>
      </c>
    </row>
    <row r="2161" spans="1:2" ht="15">
      <c r="A2161" s="81" t="s">
        <v>3754</v>
      </c>
      <c r="B2161" s="80" t="s">
        <v>8909</v>
      </c>
    </row>
    <row r="2162" spans="1:2" ht="15">
      <c r="A2162" s="81" t="s">
        <v>3755</v>
      </c>
      <c r="B2162" s="80" t="s">
        <v>8909</v>
      </c>
    </row>
    <row r="2163" spans="1:2" ht="15">
      <c r="A2163" s="81" t="s">
        <v>3756</v>
      </c>
      <c r="B2163" s="80" t="s">
        <v>8909</v>
      </c>
    </row>
    <row r="2164" spans="1:2" ht="15">
      <c r="A2164" s="81" t="s">
        <v>3757</v>
      </c>
      <c r="B2164" s="80" t="s">
        <v>8909</v>
      </c>
    </row>
    <row r="2165" spans="1:2" ht="15">
      <c r="A2165" s="81" t="s">
        <v>3758</v>
      </c>
      <c r="B2165" s="80" t="s">
        <v>8909</v>
      </c>
    </row>
    <row r="2166" spans="1:2" ht="15">
      <c r="A2166" s="81" t="s">
        <v>3759</v>
      </c>
      <c r="B2166" s="80" t="s">
        <v>8909</v>
      </c>
    </row>
    <row r="2167" spans="1:2" ht="15">
      <c r="A2167" s="81" t="s">
        <v>3760</v>
      </c>
      <c r="B2167" s="80" t="s">
        <v>8909</v>
      </c>
    </row>
    <row r="2168" spans="1:2" ht="15">
      <c r="A2168" s="81" t="s">
        <v>3761</v>
      </c>
      <c r="B2168" s="80" t="s">
        <v>8909</v>
      </c>
    </row>
    <row r="2169" spans="1:2" ht="15">
      <c r="A2169" s="81" t="s">
        <v>3762</v>
      </c>
      <c r="B2169" s="80" t="s">
        <v>8909</v>
      </c>
    </row>
    <row r="2170" spans="1:2" ht="15">
      <c r="A2170" s="81" t="s">
        <v>3763</v>
      </c>
      <c r="B2170" s="80" t="s">
        <v>8909</v>
      </c>
    </row>
    <row r="2171" spans="1:2" ht="15">
      <c r="A2171" s="81" t="s">
        <v>3764</v>
      </c>
      <c r="B2171" s="80" t="s">
        <v>8909</v>
      </c>
    </row>
    <row r="2172" spans="1:2" ht="15">
      <c r="A2172" s="81" t="s">
        <v>3765</v>
      </c>
      <c r="B2172" s="80" t="s">
        <v>8909</v>
      </c>
    </row>
    <row r="2173" spans="1:2" ht="15">
      <c r="A2173" s="81" t="s">
        <v>3766</v>
      </c>
      <c r="B2173" s="80" t="s">
        <v>8909</v>
      </c>
    </row>
    <row r="2174" spans="1:2" ht="15">
      <c r="A2174" s="81" t="s">
        <v>3767</v>
      </c>
      <c r="B2174" s="80" t="s">
        <v>8909</v>
      </c>
    </row>
    <row r="2175" spans="1:2" ht="15">
      <c r="A2175" s="81" t="s">
        <v>3768</v>
      </c>
      <c r="B2175" s="80" t="s">
        <v>8909</v>
      </c>
    </row>
    <row r="2176" spans="1:2" ht="15">
      <c r="A2176" s="81" t="s">
        <v>3769</v>
      </c>
      <c r="B2176" s="80" t="s">
        <v>8909</v>
      </c>
    </row>
    <row r="2177" spans="1:2" ht="15">
      <c r="A2177" s="81" t="s">
        <v>3770</v>
      </c>
      <c r="B2177" s="80" t="s">
        <v>8909</v>
      </c>
    </row>
    <row r="2178" spans="1:2" ht="15">
      <c r="A2178" s="81" t="s">
        <v>3771</v>
      </c>
      <c r="B2178" s="80" t="s">
        <v>8909</v>
      </c>
    </row>
    <row r="2179" spans="1:2" ht="15">
      <c r="A2179" s="81" t="s">
        <v>3772</v>
      </c>
      <c r="B2179" s="80" t="s">
        <v>8909</v>
      </c>
    </row>
    <row r="2180" spans="1:2" ht="15">
      <c r="A2180" s="81" t="s">
        <v>3773</v>
      </c>
      <c r="B2180" s="80" t="s">
        <v>8909</v>
      </c>
    </row>
    <row r="2181" spans="1:2" ht="15">
      <c r="A2181" s="81" t="s">
        <v>3774</v>
      </c>
      <c r="B2181" s="80" t="s">
        <v>8909</v>
      </c>
    </row>
    <row r="2182" spans="1:2" ht="15">
      <c r="A2182" s="81" t="s">
        <v>3775</v>
      </c>
      <c r="B2182" s="80" t="s">
        <v>8909</v>
      </c>
    </row>
    <row r="2183" spans="1:2" ht="15">
      <c r="A2183" s="81" t="s">
        <v>3776</v>
      </c>
      <c r="B2183" s="80" t="s">
        <v>8909</v>
      </c>
    </row>
    <row r="2184" spans="1:2" ht="15">
      <c r="A2184" s="81" t="s">
        <v>3777</v>
      </c>
      <c r="B2184" s="80" t="s">
        <v>8909</v>
      </c>
    </row>
    <row r="2185" spans="1:2" ht="15">
      <c r="A2185" s="81" t="s">
        <v>3778</v>
      </c>
      <c r="B2185" s="80" t="s">
        <v>8909</v>
      </c>
    </row>
    <row r="2186" spans="1:2" ht="15">
      <c r="A2186" s="81" t="s">
        <v>3779</v>
      </c>
      <c r="B2186" s="80" t="s">
        <v>8909</v>
      </c>
    </row>
    <row r="2187" spans="1:2" ht="15">
      <c r="A2187" s="81" t="s">
        <v>3780</v>
      </c>
      <c r="B2187" s="80" t="s">
        <v>8909</v>
      </c>
    </row>
    <row r="2188" spans="1:2" ht="15">
      <c r="A2188" s="81" t="s">
        <v>3781</v>
      </c>
      <c r="B2188" s="80" t="s">
        <v>8909</v>
      </c>
    </row>
    <row r="2189" spans="1:2" ht="15">
      <c r="A2189" s="81" t="s">
        <v>3782</v>
      </c>
      <c r="B2189" s="80" t="s">
        <v>8909</v>
      </c>
    </row>
    <row r="2190" spans="1:2" ht="15">
      <c r="A2190" s="81" t="s">
        <v>3783</v>
      </c>
      <c r="B2190" s="80" t="s">
        <v>8909</v>
      </c>
    </row>
    <row r="2191" spans="1:2" ht="15">
      <c r="A2191" s="81" t="s">
        <v>3784</v>
      </c>
      <c r="B2191" s="80" t="s">
        <v>8909</v>
      </c>
    </row>
    <row r="2192" spans="1:2" ht="15">
      <c r="A2192" s="81" t="s">
        <v>3785</v>
      </c>
      <c r="B2192" s="80" t="s">
        <v>8909</v>
      </c>
    </row>
    <row r="2193" spans="1:2" ht="15">
      <c r="A2193" s="81" t="s">
        <v>3786</v>
      </c>
      <c r="B2193" s="80" t="s">
        <v>8909</v>
      </c>
    </row>
    <row r="2194" spans="1:2" ht="15">
      <c r="A2194" s="81" t="s">
        <v>3787</v>
      </c>
      <c r="B2194" s="80" t="s">
        <v>8909</v>
      </c>
    </row>
    <row r="2195" spans="1:2" ht="15">
      <c r="A2195" s="81" t="s">
        <v>3788</v>
      </c>
      <c r="B2195" s="80" t="s">
        <v>8909</v>
      </c>
    </row>
    <row r="2196" spans="1:2" ht="15">
      <c r="A2196" s="81" t="s">
        <v>3789</v>
      </c>
      <c r="B2196" s="80" t="s">
        <v>8909</v>
      </c>
    </row>
    <row r="2197" spans="1:2" ht="15">
      <c r="A2197" s="81" t="s">
        <v>3790</v>
      </c>
      <c r="B2197" s="80" t="s">
        <v>8909</v>
      </c>
    </row>
    <row r="2198" spans="1:2" ht="15">
      <c r="A2198" s="81" t="s">
        <v>3791</v>
      </c>
      <c r="B2198" s="80" t="s">
        <v>8909</v>
      </c>
    </row>
    <row r="2199" spans="1:2" ht="15">
      <c r="A2199" s="81" t="s">
        <v>3792</v>
      </c>
      <c r="B2199" s="80" t="s">
        <v>8909</v>
      </c>
    </row>
    <row r="2200" spans="1:2" ht="15">
      <c r="A2200" s="81" t="s">
        <v>3793</v>
      </c>
      <c r="B2200" s="80" t="s">
        <v>8909</v>
      </c>
    </row>
    <row r="2201" spans="1:2" ht="15">
      <c r="A2201" s="81" t="s">
        <v>3794</v>
      </c>
      <c r="B2201" s="80" t="s">
        <v>8909</v>
      </c>
    </row>
    <row r="2202" spans="1:2" ht="15">
      <c r="A2202" s="81" t="s">
        <v>3795</v>
      </c>
      <c r="B2202" s="80" t="s">
        <v>8909</v>
      </c>
    </row>
    <row r="2203" spans="1:2" ht="15">
      <c r="A2203" s="81" t="s">
        <v>3796</v>
      </c>
      <c r="B2203" s="80" t="s">
        <v>8909</v>
      </c>
    </row>
    <row r="2204" spans="1:2" ht="15">
      <c r="A2204" s="81" t="s">
        <v>3797</v>
      </c>
      <c r="B2204" s="80" t="s">
        <v>8909</v>
      </c>
    </row>
    <row r="2205" spans="1:2" ht="15">
      <c r="A2205" s="81" t="s">
        <v>3798</v>
      </c>
      <c r="B2205" s="80" t="s">
        <v>8909</v>
      </c>
    </row>
    <row r="2206" spans="1:2" ht="15">
      <c r="A2206" s="81" t="s">
        <v>3799</v>
      </c>
      <c r="B2206" s="80" t="s">
        <v>8909</v>
      </c>
    </row>
    <row r="2207" spans="1:2" ht="15">
      <c r="A2207" s="81" t="s">
        <v>3800</v>
      </c>
      <c r="B2207" s="80" t="s">
        <v>8909</v>
      </c>
    </row>
    <row r="2208" spans="1:2" ht="15">
      <c r="A2208" s="81" t="s">
        <v>3801</v>
      </c>
      <c r="B2208" s="80" t="s">
        <v>8909</v>
      </c>
    </row>
    <row r="2209" spans="1:2" ht="15">
      <c r="A2209" s="81" t="s">
        <v>3802</v>
      </c>
      <c r="B2209" s="80" t="s">
        <v>8909</v>
      </c>
    </row>
    <row r="2210" spans="1:2" ht="15">
      <c r="A2210" s="81" t="s">
        <v>3803</v>
      </c>
      <c r="B2210" s="80" t="s">
        <v>8909</v>
      </c>
    </row>
    <row r="2211" spans="1:2" ht="15">
      <c r="A2211" s="81" t="s">
        <v>3804</v>
      </c>
      <c r="B2211" s="80" t="s">
        <v>8909</v>
      </c>
    </row>
    <row r="2212" spans="1:2" ht="15">
      <c r="A2212" s="81" t="s">
        <v>3805</v>
      </c>
      <c r="B2212" s="80" t="s">
        <v>8909</v>
      </c>
    </row>
    <row r="2213" spans="1:2" ht="15">
      <c r="A2213" s="81" t="s">
        <v>3806</v>
      </c>
      <c r="B2213" s="80" t="s">
        <v>8909</v>
      </c>
    </row>
    <row r="2214" spans="1:2" ht="15">
      <c r="A2214" s="81" t="s">
        <v>3807</v>
      </c>
      <c r="B2214" s="80" t="s">
        <v>8909</v>
      </c>
    </row>
    <row r="2215" spans="1:2" ht="15">
      <c r="A2215" s="81" t="s">
        <v>3808</v>
      </c>
      <c r="B2215" s="80" t="s">
        <v>8909</v>
      </c>
    </row>
    <row r="2216" spans="1:2" ht="15">
      <c r="A2216" s="81" t="s">
        <v>3809</v>
      </c>
      <c r="B2216" s="80" t="s">
        <v>8909</v>
      </c>
    </row>
    <row r="2217" spans="1:2" ht="15">
      <c r="A2217" s="81" t="s">
        <v>3810</v>
      </c>
      <c r="B2217" s="80" t="s">
        <v>8909</v>
      </c>
    </row>
    <row r="2218" spans="1:2" ht="15">
      <c r="A2218" s="81" t="s">
        <v>3811</v>
      </c>
      <c r="B2218" s="80" t="s">
        <v>8909</v>
      </c>
    </row>
    <row r="2219" spans="1:2" ht="15">
      <c r="A2219" s="81" t="s">
        <v>3812</v>
      </c>
      <c r="B2219" s="80" t="s">
        <v>8909</v>
      </c>
    </row>
    <row r="2220" spans="1:2" ht="15">
      <c r="A2220" s="81" t="s">
        <v>3813</v>
      </c>
      <c r="B2220" s="80" t="s">
        <v>8909</v>
      </c>
    </row>
    <row r="2221" spans="1:2" ht="15">
      <c r="A2221" s="81" t="s">
        <v>3814</v>
      </c>
      <c r="B2221" s="80" t="s">
        <v>8909</v>
      </c>
    </row>
    <row r="2222" spans="1:2" ht="15">
      <c r="A2222" s="81" t="s">
        <v>3815</v>
      </c>
      <c r="B2222" s="80" t="s">
        <v>8909</v>
      </c>
    </row>
    <row r="2223" spans="1:2" ht="15">
      <c r="A2223" s="81" t="s">
        <v>3816</v>
      </c>
      <c r="B2223" s="80" t="s">
        <v>8909</v>
      </c>
    </row>
    <row r="2224" spans="1:2" ht="15">
      <c r="A2224" s="81" t="s">
        <v>3817</v>
      </c>
      <c r="B2224" s="80" t="s">
        <v>8909</v>
      </c>
    </row>
    <row r="2225" spans="1:2" ht="15">
      <c r="A2225" s="81" t="s">
        <v>3818</v>
      </c>
      <c r="B2225" s="80" t="s">
        <v>8909</v>
      </c>
    </row>
    <row r="2226" spans="1:2" ht="15">
      <c r="A2226" s="81" t="s">
        <v>3819</v>
      </c>
      <c r="B2226" s="80" t="s">
        <v>8909</v>
      </c>
    </row>
    <row r="2227" spans="1:2" ht="15">
      <c r="A2227" s="81" t="s">
        <v>3820</v>
      </c>
      <c r="B2227" s="80" t="s">
        <v>8909</v>
      </c>
    </row>
    <row r="2228" spans="1:2" ht="15">
      <c r="A2228" s="81" t="s">
        <v>3821</v>
      </c>
      <c r="B2228" s="80" t="s">
        <v>8909</v>
      </c>
    </row>
    <row r="2229" spans="1:2" ht="15">
      <c r="A2229" s="81" t="s">
        <v>3822</v>
      </c>
      <c r="B2229" s="80" t="s">
        <v>8909</v>
      </c>
    </row>
    <row r="2230" spans="1:2" ht="15">
      <c r="A2230" s="81" t="s">
        <v>3823</v>
      </c>
      <c r="B2230" s="80" t="s">
        <v>8909</v>
      </c>
    </row>
    <row r="2231" spans="1:2" ht="15">
      <c r="A2231" s="81" t="s">
        <v>3824</v>
      </c>
      <c r="B2231" s="80" t="s">
        <v>8909</v>
      </c>
    </row>
    <row r="2232" spans="1:2" ht="15">
      <c r="A2232" s="81" t="s">
        <v>3825</v>
      </c>
      <c r="B2232" s="80" t="s">
        <v>8909</v>
      </c>
    </row>
    <row r="2233" spans="1:2" ht="15">
      <c r="A2233" s="81" t="s">
        <v>3826</v>
      </c>
      <c r="B2233" s="80" t="s">
        <v>8909</v>
      </c>
    </row>
    <row r="2234" spans="1:2" ht="15">
      <c r="A2234" s="81" t="s">
        <v>3827</v>
      </c>
      <c r="B2234" s="80" t="s">
        <v>8909</v>
      </c>
    </row>
    <row r="2235" spans="1:2" ht="15">
      <c r="A2235" s="81" t="s">
        <v>3828</v>
      </c>
      <c r="B2235" s="80" t="s">
        <v>8909</v>
      </c>
    </row>
    <row r="2236" spans="1:2" ht="15">
      <c r="A2236" s="81" t="s">
        <v>3829</v>
      </c>
      <c r="B2236" s="80" t="s">
        <v>8909</v>
      </c>
    </row>
    <row r="2237" spans="1:2" ht="15">
      <c r="A2237" s="81" t="s">
        <v>3830</v>
      </c>
      <c r="B2237" s="80" t="s">
        <v>8909</v>
      </c>
    </row>
    <row r="2238" spans="1:2" ht="15">
      <c r="A2238" s="81" t="s">
        <v>3831</v>
      </c>
      <c r="B2238" s="80" t="s">
        <v>8909</v>
      </c>
    </row>
    <row r="2239" spans="1:2" ht="15">
      <c r="A2239" s="81" t="s">
        <v>3832</v>
      </c>
      <c r="B2239" s="80" t="s">
        <v>8909</v>
      </c>
    </row>
    <row r="2240" spans="1:2" ht="15">
      <c r="A2240" s="81" t="s">
        <v>3833</v>
      </c>
      <c r="B2240" s="80" t="s">
        <v>8909</v>
      </c>
    </row>
    <row r="2241" spans="1:2" ht="15">
      <c r="A2241" s="81" t="s">
        <v>3834</v>
      </c>
      <c r="B2241" s="80" t="s">
        <v>8909</v>
      </c>
    </row>
    <row r="2242" spans="1:2" ht="15">
      <c r="A2242" s="81" t="s">
        <v>3835</v>
      </c>
      <c r="B2242" s="80" t="s">
        <v>8909</v>
      </c>
    </row>
    <row r="2243" spans="1:2" ht="15">
      <c r="A2243" s="81" t="s">
        <v>3836</v>
      </c>
      <c r="B2243" s="80" t="s">
        <v>8909</v>
      </c>
    </row>
    <row r="2244" spans="1:2" ht="15">
      <c r="A2244" s="81" t="s">
        <v>3837</v>
      </c>
      <c r="B2244" s="80" t="s">
        <v>8909</v>
      </c>
    </row>
    <row r="2245" spans="1:2" ht="15">
      <c r="A2245" s="81" t="s">
        <v>3838</v>
      </c>
      <c r="B2245" s="80" t="s">
        <v>8909</v>
      </c>
    </row>
    <row r="2246" spans="1:2" ht="15">
      <c r="A2246" s="81" t="s">
        <v>3839</v>
      </c>
      <c r="B2246" s="80" t="s">
        <v>8909</v>
      </c>
    </row>
    <row r="2247" spans="1:2" ht="15">
      <c r="A2247" s="81" t="s">
        <v>3840</v>
      </c>
      <c r="B2247" s="80" t="s">
        <v>8909</v>
      </c>
    </row>
    <row r="2248" spans="1:2" ht="15">
      <c r="A2248" s="81" t="s">
        <v>3841</v>
      </c>
      <c r="B2248" s="80" t="s">
        <v>8909</v>
      </c>
    </row>
    <row r="2249" spans="1:2" ht="15">
      <c r="A2249" s="81" t="s">
        <v>3842</v>
      </c>
      <c r="B2249" s="80" t="s">
        <v>8909</v>
      </c>
    </row>
    <row r="2250" spans="1:2" ht="15">
      <c r="A2250" s="81" t="s">
        <v>3843</v>
      </c>
      <c r="B2250" s="80" t="s">
        <v>8909</v>
      </c>
    </row>
    <row r="2251" spans="1:2" ht="15">
      <c r="A2251" s="81" t="s">
        <v>3844</v>
      </c>
      <c r="B2251" s="80" t="s">
        <v>8909</v>
      </c>
    </row>
    <row r="2252" spans="1:2" ht="15">
      <c r="A2252" s="81" t="s">
        <v>3845</v>
      </c>
      <c r="B2252" s="80" t="s">
        <v>8909</v>
      </c>
    </row>
    <row r="2253" spans="1:2" ht="15">
      <c r="A2253" s="81" t="s">
        <v>3846</v>
      </c>
      <c r="B2253" s="80" t="s">
        <v>8909</v>
      </c>
    </row>
    <row r="2254" spans="1:2" ht="15">
      <c r="A2254" s="81" t="s">
        <v>3847</v>
      </c>
      <c r="B2254" s="80" t="s">
        <v>8909</v>
      </c>
    </row>
    <row r="2255" spans="1:2" ht="15">
      <c r="A2255" s="81" t="s">
        <v>3848</v>
      </c>
      <c r="B2255" s="80" t="s">
        <v>8909</v>
      </c>
    </row>
    <row r="2256" spans="1:2" ht="15">
      <c r="A2256" s="81" t="s">
        <v>3849</v>
      </c>
      <c r="B2256" s="80" t="s">
        <v>8909</v>
      </c>
    </row>
    <row r="2257" spans="1:2" ht="15">
      <c r="A2257" s="81" t="s">
        <v>3850</v>
      </c>
      <c r="B2257" s="80" t="s">
        <v>8909</v>
      </c>
    </row>
    <row r="2258" spans="1:2" ht="15">
      <c r="A2258" s="81" t="s">
        <v>3851</v>
      </c>
      <c r="B2258" s="80" t="s">
        <v>8909</v>
      </c>
    </row>
    <row r="2259" spans="1:2" ht="15">
      <c r="A2259" s="81" t="s">
        <v>3852</v>
      </c>
      <c r="B2259" s="80" t="s">
        <v>8909</v>
      </c>
    </row>
    <row r="2260" spans="1:2" ht="15">
      <c r="A2260" s="81" t="s">
        <v>3853</v>
      </c>
      <c r="B2260" s="80" t="s">
        <v>8909</v>
      </c>
    </row>
    <row r="2261" spans="1:2" ht="15">
      <c r="A2261" s="81" t="s">
        <v>3854</v>
      </c>
      <c r="B2261" s="80" t="s">
        <v>8909</v>
      </c>
    </row>
    <row r="2262" spans="1:2" ht="15">
      <c r="A2262" s="81" t="s">
        <v>3855</v>
      </c>
      <c r="B2262" s="80" t="s">
        <v>8909</v>
      </c>
    </row>
    <row r="2263" spans="1:2" ht="15">
      <c r="A2263" s="81" t="s">
        <v>3856</v>
      </c>
      <c r="B2263" s="80" t="s">
        <v>8909</v>
      </c>
    </row>
    <row r="2264" spans="1:2" ht="15">
      <c r="A2264" s="81" t="s">
        <v>3857</v>
      </c>
      <c r="B2264" s="80" t="s">
        <v>8909</v>
      </c>
    </row>
    <row r="2265" spans="1:2" ht="15">
      <c r="A2265" s="81" t="s">
        <v>3858</v>
      </c>
      <c r="B2265" s="80" t="s">
        <v>8909</v>
      </c>
    </row>
    <row r="2266" spans="1:2" ht="15">
      <c r="A2266" s="81" t="s">
        <v>3859</v>
      </c>
      <c r="B2266" s="80" t="s">
        <v>8909</v>
      </c>
    </row>
    <row r="2267" spans="1:2" ht="15">
      <c r="A2267" s="81" t="s">
        <v>3860</v>
      </c>
      <c r="B2267" s="80" t="s">
        <v>8909</v>
      </c>
    </row>
    <row r="2268" spans="1:2" ht="15">
      <c r="A2268" s="81" t="s">
        <v>3861</v>
      </c>
      <c r="B2268" s="80" t="s">
        <v>8909</v>
      </c>
    </row>
    <row r="2269" spans="1:2" ht="15">
      <c r="A2269" s="81" t="s">
        <v>3862</v>
      </c>
      <c r="B2269" s="80" t="s">
        <v>8909</v>
      </c>
    </row>
    <row r="2270" spans="1:2" ht="15">
      <c r="A2270" s="81" t="s">
        <v>3863</v>
      </c>
      <c r="B2270" s="80" t="s">
        <v>8909</v>
      </c>
    </row>
    <row r="2271" spans="1:2" ht="15">
      <c r="A2271" s="81" t="s">
        <v>3864</v>
      </c>
      <c r="B2271" s="80" t="s">
        <v>8909</v>
      </c>
    </row>
    <row r="2272" spans="1:2" ht="15">
      <c r="A2272" s="81" t="s">
        <v>3865</v>
      </c>
      <c r="B2272" s="80" t="s">
        <v>8909</v>
      </c>
    </row>
    <row r="2273" spans="1:2" ht="15">
      <c r="A2273" s="81" t="s">
        <v>3866</v>
      </c>
      <c r="B2273" s="80" t="s">
        <v>8909</v>
      </c>
    </row>
    <row r="2274" spans="1:2" ht="15">
      <c r="A2274" s="81" t="s">
        <v>3867</v>
      </c>
      <c r="B2274" s="80" t="s">
        <v>8909</v>
      </c>
    </row>
    <row r="2275" spans="1:2" ht="15">
      <c r="A2275" s="81" t="s">
        <v>3868</v>
      </c>
      <c r="B2275" s="80" t="s">
        <v>8909</v>
      </c>
    </row>
    <row r="2276" spans="1:2" ht="15">
      <c r="A2276" s="81" t="s">
        <v>3869</v>
      </c>
      <c r="B2276" s="80" t="s">
        <v>8909</v>
      </c>
    </row>
    <row r="2277" spans="1:2" ht="15">
      <c r="A2277" s="81" t="s">
        <v>3870</v>
      </c>
      <c r="B2277" s="80" t="s">
        <v>8909</v>
      </c>
    </row>
    <row r="2278" spans="1:2" ht="15">
      <c r="A2278" s="81" t="s">
        <v>3871</v>
      </c>
      <c r="B2278" s="80" t="s">
        <v>8909</v>
      </c>
    </row>
    <row r="2279" spans="1:2" ht="15">
      <c r="A2279" s="81" t="s">
        <v>3872</v>
      </c>
      <c r="B2279" s="80" t="s">
        <v>8909</v>
      </c>
    </row>
    <row r="2280" spans="1:2" ht="15">
      <c r="A2280" s="81" t="s">
        <v>3873</v>
      </c>
      <c r="B2280" s="80" t="s">
        <v>8909</v>
      </c>
    </row>
    <row r="2281" spans="1:2" ht="15">
      <c r="A2281" s="81" t="s">
        <v>3874</v>
      </c>
      <c r="B2281" s="80" t="s">
        <v>8909</v>
      </c>
    </row>
    <row r="2282" spans="1:2" ht="15">
      <c r="A2282" s="81" t="s">
        <v>3875</v>
      </c>
      <c r="B2282" s="80" t="s">
        <v>8909</v>
      </c>
    </row>
    <row r="2283" spans="1:2" ht="15">
      <c r="A2283" s="81" t="s">
        <v>3876</v>
      </c>
      <c r="B2283" s="80" t="s">
        <v>8909</v>
      </c>
    </row>
    <row r="2284" spans="1:2" ht="15">
      <c r="A2284" s="81" t="s">
        <v>3877</v>
      </c>
      <c r="B2284" s="80" t="s">
        <v>8909</v>
      </c>
    </row>
    <row r="2285" spans="1:2" ht="15">
      <c r="A2285" s="81" t="s">
        <v>3878</v>
      </c>
      <c r="B2285" s="80" t="s">
        <v>8909</v>
      </c>
    </row>
    <row r="2286" spans="1:2" ht="15">
      <c r="A2286" s="81" t="s">
        <v>3879</v>
      </c>
      <c r="B2286" s="80" t="s">
        <v>8909</v>
      </c>
    </row>
    <row r="2287" spans="1:2" ht="15">
      <c r="A2287" s="81" t="s">
        <v>3880</v>
      </c>
      <c r="B2287" s="80" t="s">
        <v>8909</v>
      </c>
    </row>
    <row r="2288" spans="1:2" ht="15">
      <c r="A2288" s="81" t="s">
        <v>3881</v>
      </c>
      <c r="B2288" s="80" t="s">
        <v>8909</v>
      </c>
    </row>
    <row r="2289" spans="1:2" ht="15">
      <c r="A2289" s="81" t="s">
        <v>3882</v>
      </c>
      <c r="B2289" s="80" t="s">
        <v>8909</v>
      </c>
    </row>
    <row r="2290" spans="1:2" ht="15">
      <c r="A2290" s="81" t="s">
        <v>3883</v>
      </c>
      <c r="B2290" s="80" t="s">
        <v>8909</v>
      </c>
    </row>
    <row r="2291" spans="1:2" ht="15">
      <c r="A2291" s="81" t="s">
        <v>3884</v>
      </c>
      <c r="B2291" s="80" t="s">
        <v>8909</v>
      </c>
    </row>
    <row r="2292" spans="1:2" ht="15">
      <c r="A2292" s="81" t="s">
        <v>3885</v>
      </c>
      <c r="B2292" s="80" t="s">
        <v>8909</v>
      </c>
    </row>
    <row r="2293" spans="1:2" ht="15">
      <c r="A2293" s="81" t="s">
        <v>3886</v>
      </c>
      <c r="B2293" s="80" t="s">
        <v>8909</v>
      </c>
    </row>
    <row r="2294" spans="1:2" ht="15">
      <c r="A2294" s="81" t="s">
        <v>3887</v>
      </c>
      <c r="B2294" s="80" t="s">
        <v>8909</v>
      </c>
    </row>
    <row r="2295" spans="1:2" ht="15">
      <c r="A2295" s="81" t="s">
        <v>3888</v>
      </c>
      <c r="B2295" s="80" t="s">
        <v>8909</v>
      </c>
    </row>
    <row r="2296" spans="1:2" ht="15">
      <c r="A2296" s="81" t="s">
        <v>3889</v>
      </c>
      <c r="B2296" s="80" t="s">
        <v>8909</v>
      </c>
    </row>
    <row r="2297" spans="1:2" ht="15">
      <c r="A2297" s="81" t="s">
        <v>3890</v>
      </c>
      <c r="B2297" s="80" t="s">
        <v>8909</v>
      </c>
    </row>
    <row r="2298" spans="1:2" ht="15">
      <c r="A2298" s="81" t="s">
        <v>3891</v>
      </c>
      <c r="B2298" s="80" t="s">
        <v>8909</v>
      </c>
    </row>
    <row r="2299" spans="1:2" ht="15">
      <c r="A2299" s="81" t="s">
        <v>3892</v>
      </c>
      <c r="B2299" s="80" t="s">
        <v>8909</v>
      </c>
    </row>
    <row r="2300" spans="1:2" ht="15">
      <c r="A2300" s="81" t="s">
        <v>3893</v>
      </c>
      <c r="B2300" s="80" t="s">
        <v>8909</v>
      </c>
    </row>
    <row r="2301" spans="1:2" ht="15">
      <c r="A2301" s="81" t="s">
        <v>3894</v>
      </c>
      <c r="B2301" s="80" t="s">
        <v>8909</v>
      </c>
    </row>
    <row r="2302" spans="1:2" ht="15">
      <c r="A2302" s="81" t="s">
        <v>3895</v>
      </c>
      <c r="B2302" s="80" t="s">
        <v>8909</v>
      </c>
    </row>
    <row r="2303" spans="1:2" ht="15">
      <c r="A2303" s="81" t="s">
        <v>3896</v>
      </c>
      <c r="B2303" s="80" t="s">
        <v>8909</v>
      </c>
    </row>
    <row r="2304" spans="1:2" ht="15">
      <c r="A2304" s="81" t="s">
        <v>3897</v>
      </c>
      <c r="B2304" s="80" t="s">
        <v>8909</v>
      </c>
    </row>
    <row r="2305" spans="1:2" ht="15">
      <c r="A2305" s="81" t="s">
        <v>3898</v>
      </c>
      <c r="B2305" s="80" t="s">
        <v>8909</v>
      </c>
    </row>
    <row r="2306" spans="1:2" ht="15">
      <c r="A2306" s="81" t="s">
        <v>3899</v>
      </c>
      <c r="B2306" s="80" t="s">
        <v>8909</v>
      </c>
    </row>
    <row r="2307" spans="1:2" ht="15">
      <c r="A2307" s="81" t="s">
        <v>3900</v>
      </c>
      <c r="B2307" s="80" t="s">
        <v>8909</v>
      </c>
    </row>
    <row r="2308" spans="1:2" ht="15">
      <c r="A2308" s="81" t="s">
        <v>3901</v>
      </c>
      <c r="B2308" s="80" t="s">
        <v>8909</v>
      </c>
    </row>
    <row r="2309" spans="1:2" ht="15">
      <c r="A2309" s="81" t="s">
        <v>3902</v>
      </c>
      <c r="B2309" s="80" t="s">
        <v>8909</v>
      </c>
    </row>
    <row r="2310" spans="1:2" ht="15">
      <c r="A2310" s="81" t="s">
        <v>3903</v>
      </c>
      <c r="B2310" s="80" t="s">
        <v>8909</v>
      </c>
    </row>
    <row r="2311" spans="1:2" ht="15">
      <c r="A2311" s="81" t="s">
        <v>3904</v>
      </c>
      <c r="B2311" s="80" t="s">
        <v>8909</v>
      </c>
    </row>
    <row r="2312" spans="1:2" ht="15">
      <c r="A2312" s="81" t="s">
        <v>3905</v>
      </c>
      <c r="B2312" s="80" t="s">
        <v>8909</v>
      </c>
    </row>
    <row r="2313" spans="1:2" ht="15">
      <c r="A2313" s="81" t="s">
        <v>3906</v>
      </c>
      <c r="B2313" s="80" t="s">
        <v>8909</v>
      </c>
    </row>
    <row r="2314" spans="1:2" ht="15">
      <c r="A2314" s="81" t="s">
        <v>3907</v>
      </c>
      <c r="B2314" s="80" t="s">
        <v>8909</v>
      </c>
    </row>
    <row r="2315" spans="1:2" ht="15">
      <c r="A2315" s="81" t="s">
        <v>3908</v>
      </c>
      <c r="B2315" s="80" t="s">
        <v>8909</v>
      </c>
    </row>
    <row r="2316" spans="1:2" ht="15">
      <c r="A2316" s="81" t="s">
        <v>3909</v>
      </c>
      <c r="B2316" s="80" t="s">
        <v>8909</v>
      </c>
    </row>
    <row r="2317" spans="1:2" ht="15">
      <c r="A2317" s="81" t="s">
        <v>3910</v>
      </c>
      <c r="B2317" s="80" t="s">
        <v>8909</v>
      </c>
    </row>
    <row r="2318" spans="1:2" ht="15">
      <c r="A2318" s="81" t="s">
        <v>3911</v>
      </c>
      <c r="B2318" s="80" t="s">
        <v>8909</v>
      </c>
    </row>
    <row r="2319" spans="1:2" ht="15">
      <c r="A2319" s="81" t="s">
        <v>3912</v>
      </c>
      <c r="B2319" s="80" t="s">
        <v>8909</v>
      </c>
    </row>
    <row r="2320" spans="1:2" ht="15">
      <c r="A2320" s="81" t="s">
        <v>3913</v>
      </c>
      <c r="B2320" s="80" t="s">
        <v>8909</v>
      </c>
    </row>
    <row r="2321" spans="1:2" ht="15">
      <c r="A2321" s="81" t="s">
        <v>3914</v>
      </c>
      <c r="B2321" s="80" t="s">
        <v>8909</v>
      </c>
    </row>
    <row r="2322" spans="1:2" ht="15">
      <c r="A2322" s="81" t="s">
        <v>3915</v>
      </c>
      <c r="B2322" s="80" t="s">
        <v>8909</v>
      </c>
    </row>
    <row r="2323" spans="1:2" ht="15">
      <c r="A2323" s="81" t="s">
        <v>3916</v>
      </c>
      <c r="B2323" s="80" t="s">
        <v>8909</v>
      </c>
    </row>
    <row r="2324" spans="1:2" ht="15">
      <c r="A2324" s="81" t="s">
        <v>3917</v>
      </c>
      <c r="B2324" s="80" t="s">
        <v>8909</v>
      </c>
    </row>
    <row r="2325" spans="1:2" ht="15">
      <c r="A2325" s="81" t="s">
        <v>3918</v>
      </c>
      <c r="B2325" s="80" t="s">
        <v>8909</v>
      </c>
    </row>
    <row r="2326" spans="1:2" ht="15">
      <c r="A2326" s="81" t="s">
        <v>3919</v>
      </c>
      <c r="B2326" s="80" t="s">
        <v>8909</v>
      </c>
    </row>
    <row r="2327" spans="1:2" ht="15">
      <c r="A2327" s="81" t="s">
        <v>3920</v>
      </c>
      <c r="B2327" s="80" t="s">
        <v>8909</v>
      </c>
    </row>
    <row r="2328" spans="1:2" ht="15">
      <c r="A2328" s="81" t="s">
        <v>3921</v>
      </c>
      <c r="B2328" s="80" t="s">
        <v>8909</v>
      </c>
    </row>
    <row r="2329" spans="1:2" ht="15">
      <c r="A2329" s="81" t="s">
        <v>3922</v>
      </c>
      <c r="B2329" s="80" t="s">
        <v>8909</v>
      </c>
    </row>
    <row r="2330" spans="1:2" ht="15">
      <c r="A2330" s="81" t="s">
        <v>3923</v>
      </c>
      <c r="B2330" s="80" t="s">
        <v>8909</v>
      </c>
    </row>
    <row r="2331" spans="1:2" ht="15">
      <c r="A2331" s="81" t="s">
        <v>3924</v>
      </c>
      <c r="B2331" s="80" t="s">
        <v>8909</v>
      </c>
    </row>
    <row r="2332" spans="1:2" ht="15">
      <c r="A2332" s="81" t="s">
        <v>3925</v>
      </c>
      <c r="B2332" s="80" t="s">
        <v>8909</v>
      </c>
    </row>
    <row r="2333" spans="1:2" ht="15">
      <c r="A2333" s="81" t="s">
        <v>3926</v>
      </c>
      <c r="B2333" s="80" t="s">
        <v>8909</v>
      </c>
    </row>
    <row r="2334" spans="1:2" ht="15">
      <c r="A2334" s="81" t="s">
        <v>3927</v>
      </c>
      <c r="B2334" s="80" t="s">
        <v>8909</v>
      </c>
    </row>
    <row r="2335" spans="1:2" ht="15">
      <c r="A2335" s="81" t="s">
        <v>3928</v>
      </c>
      <c r="B2335" s="80" t="s">
        <v>8909</v>
      </c>
    </row>
    <row r="2336" spans="1:2" ht="15">
      <c r="A2336" s="81" t="s">
        <v>3929</v>
      </c>
      <c r="B2336" s="80" t="s">
        <v>8909</v>
      </c>
    </row>
    <row r="2337" spans="1:2" ht="15">
      <c r="A2337" s="81" t="s">
        <v>3930</v>
      </c>
      <c r="B2337" s="80" t="s">
        <v>8909</v>
      </c>
    </row>
    <row r="2338" spans="1:2" ht="15">
      <c r="A2338" s="81" t="s">
        <v>3931</v>
      </c>
      <c r="B2338" s="80" t="s">
        <v>8909</v>
      </c>
    </row>
    <row r="2339" spans="1:2" ht="15">
      <c r="A2339" s="81" t="s">
        <v>3932</v>
      </c>
      <c r="B2339" s="80" t="s">
        <v>8909</v>
      </c>
    </row>
    <row r="2340" spans="1:2" ht="15">
      <c r="A2340" s="81" t="s">
        <v>3933</v>
      </c>
      <c r="B2340" s="80" t="s">
        <v>8909</v>
      </c>
    </row>
    <row r="2341" spans="1:2" ht="15">
      <c r="A2341" s="81" t="s">
        <v>3934</v>
      </c>
      <c r="B2341" s="80" t="s">
        <v>8909</v>
      </c>
    </row>
    <row r="2342" spans="1:2" ht="15">
      <c r="A2342" s="81" t="s">
        <v>3935</v>
      </c>
      <c r="B2342" s="80" t="s">
        <v>8909</v>
      </c>
    </row>
    <row r="2343" spans="1:2" ht="15">
      <c r="A2343" s="81" t="s">
        <v>3936</v>
      </c>
      <c r="B2343" s="80" t="s">
        <v>8909</v>
      </c>
    </row>
    <row r="2344" spans="1:2" ht="15">
      <c r="A2344" s="81" t="s">
        <v>3937</v>
      </c>
      <c r="B2344" s="80" t="s">
        <v>8909</v>
      </c>
    </row>
    <row r="2345" spans="1:2" ht="15">
      <c r="A2345" s="81" t="s">
        <v>3938</v>
      </c>
      <c r="B2345" s="80" t="s">
        <v>8909</v>
      </c>
    </row>
    <row r="2346" spans="1:2" ht="15">
      <c r="A2346" s="81" t="s">
        <v>3939</v>
      </c>
      <c r="B2346" s="80" t="s">
        <v>8909</v>
      </c>
    </row>
    <row r="2347" spans="1:2" ht="15">
      <c r="A2347" s="81" t="s">
        <v>3940</v>
      </c>
      <c r="B2347" s="80" t="s">
        <v>8909</v>
      </c>
    </row>
    <row r="2348" spans="1:2" ht="15">
      <c r="A2348" s="81" t="s">
        <v>3941</v>
      </c>
      <c r="B2348" s="80" t="s">
        <v>8909</v>
      </c>
    </row>
    <row r="2349" spans="1:2" ht="15">
      <c r="A2349" s="81" t="s">
        <v>3942</v>
      </c>
      <c r="B2349" s="80" t="s">
        <v>8909</v>
      </c>
    </row>
    <row r="2350" spans="1:2" ht="15">
      <c r="A2350" s="81" t="s">
        <v>3943</v>
      </c>
      <c r="B2350" s="80" t="s">
        <v>8909</v>
      </c>
    </row>
    <row r="2351" spans="1:2" ht="15">
      <c r="A2351" s="81" t="s">
        <v>3944</v>
      </c>
      <c r="B2351" s="80" t="s">
        <v>8909</v>
      </c>
    </row>
    <row r="2352" spans="1:2" ht="15">
      <c r="A2352" s="81" t="s">
        <v>3945</v>
      </c>
      <c r="B2352" s="80" t="s">
        <v>8909</v>
      </c>
    </row>
    <row r="2353" spans="1:2" ht="15">
      <c r="A2353" s="81" t="s">
        <v>3946</v>
      </c>
      <c r="B2353" s="80" t="s">
        <v>8909</v>
      </c>
    </row>
    <row r="2354" spans="1:2" ht="15">
      <c r="A2354" s="81" t="s">
        <v>3947</v>
      </c>
      <c r="B2354" s="80" t="s">
        <v>8909</v>
      </c>
    </row>
    <row r="2355" spans="1:2" ht="15">
      <c r="A2355" s="81" t="s">
        <v>3948</v>
      </c>
      <c r="B2355" s="80" t="s">
        <v>8909</v>
      </c>
    </row>
    <row r="2356" spans="1:2" ht="15">
      <c r="A2356" s="81" t="s">
        <v>3949</v>
      </c>
      <c r="B2356" s="80" t="s">
        <v>8909</v>
      </c>
    </row>
    <row r="2357" spans="1:2" ht="15">
      <c r="A2357" s="81" t="s">
        <v>3950</v>
      </c>
      <c r="B2357" s="80" t="s">
        <v>8909</v>
      </c>
    </row>
    <row r="2358" spans="1:2" ht="15">
      <c r="A2358" s="81" t="s">
        <v>3951</v>
      </c>
      <c r="B2358" s="80" t="s">
        <v>8909</v>
      </c>
    </row>
    <row r="2359" spans="1:2" ht="15">
      <c r="A2359" s="81" t="s">
        <v>3952</v>
      </c>
      <c r="B2359" s="80" t="s">
        <v>8909</v>
      </c>
    </row>
    <row r="2360" spans="1:2" ht="15">
      <c r="A2360" s="81" t="s">
        <v>3953</v>
      </c>
      <c r="B2360" s="80" t="s">
        <v>8909</v>
      </c>
    </row>
    <row r="2361" spans="1:2" ht="15">
      <c r="A2361" s="81" t="s">
        <v>3954</v>
      </c>
      <c r="B2361" s="80" t="s">
        <v>8909</v>
      </c>
    </row>
    <row r="2362" spans="1:2" ht="15">
      <c r="A2362" s="81" t="s">
        <v>3955</v>
      </c>
      <c r="B2362" s="80" t="s">
        <v>8909</v>
      </c>
    </row>
    <row r="2363" spans="1:2" ht="15">
      <c r="A2363" s="81" t="s">
        <v>3956</v>
      </c>
      <c r="B2363" s="80" t="s">
        <v>8909</v>
      </c>
    </row>
    <row r="2364" spans="1:2" ht="15">
      <c r="A2364" s="81" t="s">
        <v>3957</v>
      </c>
      <c r="B2364" s="80" t="s">
        <v>8909</v>
      </c>
    </row>
    <row r="2365" spans="1:2" ht="15">
      <c r="A2365" s="81" t="s">
        <v>3958</v>
      </c>
      <c r="B2365" s="80" t="s">
        <v>8909</v>
      </c>
    </row>
    <row r="2366" spans="1:2" ht="15">
      <c r="A2366" s="81" t="s">
        <v>3959</v>
      </c>
      <c r="B2366" s="80" t="s">
        <v>8909</v>
      </c>
    </row>
    <row r="2367" spans="1:2" ht="15">
      <c r="A2367" s="81" t="s">
        <v>3960</v>
      </c>
      <c r="B2367" s="80" t="s">
        <v>8909</v>
      </c>
    </row>
    <row r="2368" spans="1:2" ht="15">
      <c r="A2368" s="81" t="s">
        <v>3961</v>
      </c>
      <c r="B2368" s="80" t="s">
        <v>8909</v>
      </c>
    </row>
    <row r="2369" spans="1:2" ht="15">
      <c r="A2369" s="81" t="s">
        <v>3962</v>
      </c>
      <c r="B2369" s="80" t="s">
        <v>8909</v>
      </c>
    </row>
    <row r="2370" spans="1:2" ht="15">
      <c r="A2370" s="81" t="s">
        <v>3963</v>
      </c>
      <c r="B2370" s="80" t="s">
        <v>8909</v>
      </c>
    </row>
    <row r="2371" spans="1:2" ht="15">
      <c r="A2371" s="81" t="s">
        <v>3964</v>
      </c>
      <c r="B2371" s="80" t="s">
        <v>8909</v>
      </c>
    </row>
    <row r="2372" spans="1:2" ht="15">
      <c r="A2372" s="81" t="s">
        <v>3965</v>
      </c>
      <c r="B2372" s="80" t="s">
        <v>8909</v>
      </c>
    </row>
    <row r="2373" spans="1:2" ht="15">
      <c r="A2373" s="81" t="s">
        <v>3966</v>
      </c>
      <c r="B2373" s="80" t="s">
        <v>8909</v>
      </c>
    </row>
    <row r="2374" spans="1:2" ht="15">
      <c r="A2374" s="81" t="s">
        <v>3967</v>
      </c>
      <c r="B2374" s="80" t="s">
        <v>8909</v>
      </c>
    </row>
    <row r="2375" spans="1:2" ht="15">
      <c r="A2375" s="81" t="s">
        <v>3968</v>
      </c>
      <c r="B2375" s="80" t="s">
        <v>8909</v>
      </c>
    </row>
    <row r="2376" spans="1:2" ht="15">
      <c r="A2376" s="81" t="s">
        <v>3969</v>
      </c>
      <c r="B2376" s="80" t="s">
        <v>8909</v>
      </c>
    </row>
    <row r="2377" spans="1:2" ht="15">
      <c r="A2377" s="81" t="s">
        <v>3970</v>
      </c>
      <c r="B2377" s="80" t="s">
        <v>8909</v>
      </c>
    </row>
    <row r="2378" spans="1:2" ht="15">
      <c r="A2378" s="81" t="s">
        <v>3971</v>
      </c>
      <c r="B2378" s="80" t="s">
        <v>8909</v>
      </c>
    </row>
    <row r="2379" spans="1:2" ht="15">
      <c r="A2379" s="81" t="s">
        <v>3972</v>
      </c>
      <c r="B2379" s="80" t="s">
        <v>8909</v>
      </c>
    </row>
    <row r="2380" spans="1:2" ht="15">
      <c r="A2380" s="81" t="s">
        <v>3973</v>
      </c>
      <c r="B2380" s="80" t="s">
        <v>8909</v>
      </c>
    </row>
    <row r="2381" spans="1:2" ht="15">
      <c r="A2381" s="81" t="s">
        <v>3974</v>
      </c>
      <c r="B2381" s="80" t="s">
        <v>8909</v>
      </c>
    </row>
    <row r="2382" spans="1:2" ht="15">
      <c r="A2382" s="81" t="s">
        <v>3975</v>
      </c>
      <c r="B2382" s="80" t="s">
        <v>8909</v>
      </c>
    </row>
    <row r="2383" spans="1:2" ht="15">
      <c r="A2383" s="81" t="s">
        <v>3976</v>
      </c>
      <c r="B2383" s="80" t="s">
        <v>8909</v>
      </c>
    </row>
    <row r="2384" spans="1:2" ht="15">
      <c r="A2384" s="81" t="s">
        <v>3977</v>
      </c>
      <c r="B2384" s="80" t="s">
        <v>8909</v>
      </c>
    </row>
    <row r="2385" spans="1:2" ht="15">
      <c r="A2385" s="81" t="s">
        <v>3978</v>
      </c>
      <c r="B2385" s="80" t="s">
        <v>8909</v>
      </c>
    </row>
    <row r="2386" spans="1:2" ht="15">
      <c r="A2386" s="81" t="s">
        <v>3979</v>
      </c>
      <c r="B2386" s="80" t="s">
        <v>8909</v>
      </c>
    </row>
    <row r="2387" spans="1:2" ht="15">
      <c r="A2387" s="81" t="s">
        <v>3980</v>
      </c>
      <c r="B2387" s="80" t="s">
        <v>8909</v>
      </c>
    </row>
    <row r="2388" spans="1:2" ht="15">
      <c r="A2388" s="81" t="s">
        <v>3981</v>
      </c>
      <c r="B2388" s="80" t="s">
        <v>8909</v>
      </c>
    </row>
    <row r="2389" spans="1:2" ht="15">
      <c r="A2389" s="81" t="s">
        <v>3982</v>
      </c>
      <c r="B2389" s="80" t="s">
        <v>8909</v>
      </c>
    </row>
    <row r="2390" spans="1:2" ht="15">
      <c r="A2390" s="81" t="s">
        <v>3983</v>
      </c>
      <c r="B2390" s="80" t="s">
        <v>8909</v>
      </c>
    </row>
    <row r="2391" spans="1:2" ht="15">
      <c r="A2391" s="81" t="s">
        <v>3984</v>
      </c>
      <c r="B2391" s="80" t="s">
        <v>8909</v>
      </c>
    </row>
    <row r="2392" spans="1:2" ht="15">
      <c r="A2392" s="81" t="s">
        <v>3985</v>
      </c>
      <c r="B2392" s="80" t="s">
        <v>8909</v>
      </c>
    </row>
    <row r="2393" spans="1:2" ht="15">
      <c r="A2393" s="81" t="s">
        <v>3986</v>
      </c>
      <c r="B2393" s="80" t="s">
        <v>8909</v>
      </c>
    </row>
    <row r="2394" spans="1:2" ht="15">
      <c r="A2394" s="81" t="s">
        <v>3987</v>
      </c>
      <c r="B2394" s="80" t="s">
        <v>8909</v>
      </c>
    </row>
    <row r="2395" spans="1:2" ht="15">
      <c r="A2395" s="81" t="s">
        <v>3988</v>
      </c>
      <c r="B2395" s="80" t="s">
        <v>8909</v>
      </c>
    </row>
    <row r="2396" spans="1:2" ht="15">
      <c r="A2396" s="81" t="s">
        <v>3989</v>
      </c>
      <c r="B2396" s="80" t="s">
        <v>8909</v>
      </c>
    </row>
    <row r="2397" spans="1:2" ht="15">
      <c r="A2397" s="81" t="s">
        <v>3990</v>
      </c>
      <c r="B2397" s="80" t="s">
        <v>8909</v>
      </c>
    </row>
    <row r="2398" spans="1:2" ht="15">
      <c r="A2398" s="81" t="s">
        <v>3991</v>
      </c>
      <c r="B2398" s="80" t="s">
        <v>8909</v>
      </c>
    </row>
    <row r="2399" spans="1:2" ht="15">
      <c r="A2399" s="81" t="s">
        <v>3992</v>
      </c>
      <c r="B2399" s="80" t="s">
        <v>8909</v>
      </c>
    </row>
    <row r="2400" spans="1:2" ht="15">
      <c r="A2400" s="81" t="s">
        <v>3993</v>
      </c>
      <c r="B2400" s="80" t="s">
        <v>8909</v>
      </c>
    </row>
    <row r="2401" spans="1:2" ht="15">
      <c r="A2401" s="81" t="s">
        <v>3994</v>
      </c>
      <c r="B2401" s="80" t="s">
        <v>8909</v>
      </c>
    </row>
    <row r="2402" spans="1:2" ht="15">
      <c r="A2402" s="81" t="s">
        <v>3995</v>
      </c>
      <c r="B2402" s="80" t="s">
        <v>8909</v>
      </c>
    </row>
    <row r="2403" spans="1:2" ht="15">
      <c r="A2403" s="81" t="s">
        <v>3996</v>
      </c>
      <c r="B2403" s="80" t="s">
        <v>8909</v>
      </c>
    </row>
    <row r="2404" spans="1:2" ht="15">
      <c r="A2404" s="81" t="s">
        <v>3997</v>
      </c>
      <c r="B2404" s="80" t="s">
        <v>8909</v>
      </c>
    </row>
    <row r="2405" spans="1:2" ht="15">
      <c r="A2405" s="81" t="s">
        <v>3998</v>
      </c>
      <c r="B2405" s="80" t="s">
        <v>8909</v>
      </c>
    </row>
    <row r="2406" spans="1:2" ht="15">
      <c r="A2406" s="81" t="s">
        <v>3999</v>
      </c>
      <c r="B2406" s="80" t="s">
        <v>8909</v>
      </c>
    </row>
    <row r="2407" spans="1:2" ht="15">
      <c r="A2407" s="81" t="s">
        <v>4000</v>
      </c>
      <c r="B2407" s="80" t="s">
        <v>8909</v>
      </c>
    </row>
    <row r="2408" spans="1:2" ht="15">
      <c r="A2408" s="81" t="s">
        <v>4001</v>
      </c>
      <c r="B2408" s="80" t="s">
        <v>8909</v>
      </c>
    </row>
    <row r="2409" spans="1:2" ht="15">
      <c r="A2409" s="81" t="s">
        <v>4002</v>
      </c>
      <c r="B2409" s="80" t="s">
        <v>8909</v>
      </c>
    </row>
    <row r="2410" spans="1:2" ht="15">
      <c r="A2410" s="81" t="s">
        <v>4003</v>
      </c>
      <c r="B2410" s="80" t="s">
        <v>8909</v>
      </c>
    </row>
    <row r="2411" spans="1:2" ht="15">
      <c r="A2411" s="81" t="s">
        <v>4004</v>
      </c>
      <c r="B2411" s="80" t="s">
        <v>8909</v>
      </c>
    </row>
    <row r="2412" spans="1:2" ht="15">
      <c r="A2412" s="81" t="s">
        <v>4005</v>
      </c>
      <c r="B2412" s="80" t="s">
        <v>8909</v>
      </c>
    </row>
    <row r="2413" spans="1:2" ht="15">
      <c r="A2413" s="81" t="s">
        <v>4006</v>
      </c>
      <c r="B2413" s="80" t="s">
        <v>8909</v>
      </c>
    </row>
    <row r="2414" spans="1:2" ht="15">
      <c r="A2414" s="81" t="s">
        <v>4007</v>
      </c>
      <c r="B2414" s="80" t="s">
        <v>8909</v>
      </c>
    </row>
    <row r="2415" spans="1:2" ht="15">
      <c r="A2415" s="81" t="s">
        <v>4008</v>
      </c>
      <c r="B2415" s="80" t="s">
        <v>8909</v>
      </c>
    </row>
    <row r="2416" spans="1:2" ht="15">
      <c r="A2416" s="81" t="s">
        <v>4009</v>
      </c>
      <c r="B2416" s="80" t="s">
        <v>8909</v>
      </c>
    </row>
    <row r="2417" spans="1:2" ht="15">
      <c r="A2417" s="81" t="s">
        <v>4010</v>
      </c>
      <c r="B2417" s="80" t="s">
        <v>8909</v>
      </c>
    </row>
    <row r="2418" spans="1:2" ht="15">
      <c r="A2418" s="81" t="s">
        <v>4011</v>
      </c>
      <c r="B2418" s="80" t="s">
        <v>8909</v>
      </c>
    </row>
    <row r="2419" spans="1:2" ht="15">
      <c r="A2419" s="81" t="s">
        <v>4012</v>
      </c>
      <c r="B2419" s="80" t="s">
        <v>8909</v>
      </c>
    </row>
    <row r="2420" spans="1:2" ht="15">
      <c r="A2420" s="81" t="s">
        <v>4013</v>
      </c>
      <c r="B2420" s="80" t="s">
        <v>8909</v>
      </c>
    </row>
    <row r="2421" spans="1:2" ht="15">
      <c r="A2421" s="81" t="s">
        <v>4014</v>
      </c>
      <c r="B2421" s="80" t="s">
        <v>8909</v>
      </c>
    </row>
    <row r="2422" spans="1:2" ht="15">
      <c r="A2422" s="81" t="s">
        <v>4015</v>
      </c>
      <c r="B2422" s="80" t="s">
        <v>8909</v>
      </c>
    </row>
    <row r="2423" spans="1:2" ht="15">
      <c r="A2423" s="81" t="s">
        <v>4016</v>
      </c>
      <c r="B2423" s="80" t="s">
        <v>8909</v>
      </c>
    </row>
    <row r="2424" spans="1:2" ht="15">
      <c r="A2424" s="81" t="s">
        <v>4017</v>
      </c>
      <c r="B2424" s="80" t="s">
        <v>8909</v>
      </c>
    </row>
    <row r="2425" spans="1:2" ht="15">
      <c r="A2425" s="81" t="s">
        <v>4018</v>
      </c>
      <c r="B2425" s="80" t="s">
        <v>8909</v>
      </c>
    </row>
    <row r="2426" spans="1:2" ht="15">
      <c r="A2426" s="81" t="s">
        <v>4019</v>
      </c>
      <c r="B2426" s="80" t="s">
        <v>8909</v>
      </c>
    </row>
    <row r="2427" spans="1:2" ht="15">
      <c r="A2427" s="81" t="s">
        <v>4020</v>
      </c>
      <c r="B2427" s="80" t="s">
        <v>8909</v>
      </c>
    </row>
    <row r="2428" spans="1:2" ht="15">
      <c r="A2428" s="81" t="s">
        <v>4021</v>
      </c>
      <c r="B2428" s="80" t="s">
        <v>8909</v>
      </c>
    </row>
    <row r="2429" spans="1:2" ht="15">
      <c r="A2429" s="81" t="s">
        <v>4022</v>
      </c>
      <c r="B2429" s="80" t="s">
        <v>8909</v>
      </c>
    </row>
    <row r="2430" spans="1:2" ht="15">
      <c r="A2430" s="81" t="s">
        <v>4023</v>
      </c>
      <c r="B2430" s="80" t="s">
        <v>8909</v>
      </c>
    </row>
    <row r="2431" spans="1:2" ht="15">
      <c r="A2431" s="81" t="s">
        <v>4024</v>
      </c>
      <c r="B2431" s="80" t="s">
        <v>8909</v>
      </c>
    </row>
    <row r="2432" spans="1:2" ht="15">
      <c r="A2432" s="81" t="s">
        <v>4025</v>
      </c>
      <c r="B2432" s="80" t="s">
        <v>8909</v>
      </c>
    </row>
    <row r="2433" spans="1:2" ht="15">
      <c r="A2433" s="81" t="s">
        <v>4026</v>
      </c>
      <c r="B2433" s="80" t="s">
        <v>8909</v>
      </c>
    </row>
    <row r="2434" spans="1:2" ht="15">
      <c r="A2434" s="81" t="s">
        <v>4027</v>
      </c>
      <c r="B2434" s="80" t="s">
        <v>8909</v>
      </c>
    </row>
    <row r="2435" spans="1:2" ht="15">
      <c r="A2435" s="81" t="s">
        <v>4028</v>
      </c>
      <c r="B2435" s="80" t="s">
        <v>8909</v>
      </c>
    </row>
    <row r="2436" spans="1:2" ht="15">
      <c r="A2436" s="81" t="s">
        <v>4029</v>
      </c>
      <c r="B2436" s="80" t="s">
        <v>8909</v>
      </c>
    </row>
    <row r="2437" spans="1:2" ht="15">
      <c r="A2437" s="81" t="s">
        <v>4030</v>
      </c>
      <c r="B2437" s="80" t="s">
        <v>8909</v>
      </c>
    </row>
    <row r="2438" spans="1:2" ht="15">
      <c r="A2438" s="81" t="s">
        <v>4031</v>
      </c>
      <c r="B2438" s="80" t="s">
        <v>8909</v>
      </c>
    </row>
    <row r="2439" spans="1:2" ht="15">
      <c r="A2439" s="81" t="s">
        <v>4032</v>
      </c>
      <c r="B2439" s="80" t="s">
        <v>8909</v>
      </c>
    </row>
    <row r="2440" spans="1:2" ht="15">
      <c r="A2440" s="81" t="s">
        <v>4033</v>
      </c>
      <c r="B2440" s="80" t="s">
        <v>8909</v>
      </c>
    </row>
    <row r="2441" spans="1:2" ht="15">
      <c r="A2441" s="81" t="s">
        <v>4034</v>
      </c>
      <c r="B2441" s="80" t="s">
        <v>8909</v>
      </c>
    </row>
    <row r="2442" spans="1:2" ht="15">
      <c r="A2442" s="81" t="s">
        <v>4035</v>
      </c>
      <c r="B2442" s="80" t="s">
        <v>8909</v>
      </c>
    </row>
    <row r="2443" spans="1:2" ht="15">
      <c r="A2443" s="81" t="s">
        <v>4036</v>
      </c>
      <c r="B2443" s="80" t="s">
        <v>8909</v>
      </c>
    </row>
    <row r="2444" spans="1:2" ht="15">
      <c r="A2444" s="81" t="s">
        <v>4037</v>
      </c>
      <c r="B2444" s="80" t="s">
        <v>8909</v>
      </c>
    </row>
    <row r="2445" spans="1:2" ht="15">
      <c r="A2445" s="81" t="s">
        <v>4038</v>
      </c>
      <c r="B2445" s="80" t="s">
        <v>8909</v>
      </c>
    </row>
    <row r="2446" spans="1:2" ht="15">
      <c r="A2446" s="81" t="s">
        <v>4039</v>
      </c>
      <c r="B2446" s="80" t="s">
        <v>8909</v>
      </c>
    </row>
    <row r="2447" spans="1:2" ht="15">
      <c r="A2447" s="81" t="s">
        <v>4040</v>
      </c>
      <c r="B2447" s="80" t="s">
        <v>8909</v>
      </c>
    </row>
    <row r="2448" spans="1:2" ht="15">
      <c r="A2448" s="81" t="s">
        <v>4041</v>
      </c>
      <c r="B2448" s="80" t="s">
        <v>8909</v>
      </c>
    </row>
    <row r="2449" spans="1:2" ht="15">
      <c r="A2449" s="81" t="s">
        <v>4042</v>
      </c>
      <c r="B2449" s="80" t="s">
        <v>8909</v>
      </c>
    </row>
    <row r="2450" spans="1:2" ht="15">
      <c r="A2450" s="81" t="s">
        <v>4043</v>
      </c>
      <c r="B2450" s="80" t="s">
        <v>8909</v>
      </c>
    </row>
    <row r="2451" spans="1:2" ht="15">
      <c r="A2451" s="81" t="s">
        <v>4044</v>
      </c>
      <c r="B2451" s="80" t="s">
        <v>8909</v>
      </c>
    </row>
    <row r="2452" spans="1:2" ht="15">
      <c r="A2452" s="81" t="s">
        <v>4045</v>
      </c>
      <c r="B2452" s="80" t="s">
        <v>8909</v>
      </c>
    </row>
    <row r="2453" spans="1:2" ht="15">
      <c r="A2453" s="81" t="s">
        <v>4046</v>
      </c>
      <c r="B2453" s="80" t="s">
        <v>8909</v>
      </c>
    </row>
    <row r="2454" spans="1:2" ht="15">
      <c r="A2454" s="81" t="s">
        <v>4047</v>
      </c>
      <c r="B2454" s="80" t="s">
        <v>8909</v>
      </c>
    </row>
    <row r="2455" spans="1:2" ht="15">
      <c r="A2455" s="81" t="s">
        <v>4048</v>
      </c>
      <c r="B2455" s="80" t="s">
        <v>8909</v>
      </c>
    </row>
    <row r="2456" spans="1:2" ht="15">
      <c r="A2456" s="81" t="s">
        <v>4049</v>
      </c>
      <c r="B2456" s="80" t="s">
        <v>8909</v>
      </c>
    </row>
    <row r="2457" spans="1:2" ht="15">
      <c r="A2457" s="81" t="s">
        <v>4050</v>
      </c>
      <c r="B2457" s="80" t="s">
        <v>8909</v>
      </c>
    </row>
    <row r="2458" spans="1:2" ht="15">
      <c r="A2458" s="81" t="s">
        <v>4051</v>
      </c>
      <c r="B2458" s="80" t="s">
        <v>8909</v>
      </c>
    </row>
    <row r="2459" spans="1:2" ht="15">
      <c r="A2459" s="81" t="s">
        <v>4052</v>
      </c>
      <c r="B2459" s="80" t="s">
        <v>8909</v>
      </c>
    </row>
    <row r="2460" spans="1:2" ht="15">
      <c r="A2460" s="81" t="s">
        <v>4053</v>
      </c>
      <c r="B2460" s="80" t="s">
        <v>8909</v>
      </c>
    </row>
    <row r="2461" spans="1:2" ht="15">
      <c r="A2461" s="81" t="s">
        <v>4054</v>
      </c>
      <c r="B2461" s="80" t="s">
        <v>8909</v>
      </c>
    </row>
    <row r="2462" spans="1:2" ht="15">
      <c r="A2462" s="81" t="s">
        <v>4055</v>
      </c>
      <c r="B2462" s="80" t="s">
        <v>8909</v>
      </c>
    </row>
    <row r="2463" spans="1:2" ht="15">
      <c r="A2463" s="81" t="s">
        <v>4056</v>
      </c>
      <c r="B2463" s="80" t="s">
        <v>8909</v>
      </c>
    </row>
    <row r="2464" spans="1:2" ht="15">
      <c r="A2464" s="81" t="s">
        <v>4057</v>
      </c>
      <c r="B2464" s="80" t="s">
        <v>8909</v>
      </c>
    </row>
    <row r="2465" spans="1:2" ht="15">
      <c r="A2465" s="81" t="s">
        <v>4058</v>
      </c>
      <c r="B2465" s="80" t="s">
        <v>8909</v>
      </c>
    </row>
    <row r="2466" spans="1:2" ht="15">
      <c r="A2466" s="81" t="s">
        <v>4059</v>
      </c>
      <c r="B2466" s="80" t="s">
        <v>8909</v>
      </c>
    </row>
    <row r="2467" spans="1:2" ht="15">
      <c r="A2467" s="81" t="s">
        <v>4060</v>
      </c>
      <c r="B2467" s="80" t="s">
        <v>8909</v>
      </c>
    </row>
    <row r="2468" spans="1:2" ht="15">
      <c r="A2468" s="81" t="s">
        <v>4061</v>
      </c>
      <c r="B2468" s="80" t="s">
        <v>8909</v>
      </c>
    </row>
    <row r="2469" spans="1:2" ht="15">
      <c r="A2469" s="81" t="s">
        <v>4062</v>
      </c>
      <c r="B2469" s="80" t="s">
        <v>8909</v>
      </c>
    </row>
    <row r="2470" spans="1:2" ht="15">
      <c r="A2470" s="81" t="s">
        <v>4063</v>
      </c>
      <c r="B2470" s="80" t="s">
        <v>8909</v>
      </c>
    </row>
    <row r="2471" spans="1:2" ht="15">
      <c r="A2471" s="81" t="s">
        <v>4064</v>
      </c>
      <c r="B2471" s="80" t="s">
        <v>8909</v>
      </c>
    </row>
    <row r="2472" spans="1:2" ht="15">
      <c r="A2472" s="81" t="s">
        <v>4065</v>
      </c>
      <c r="B2472" s="80" t="s">
        <v>8909</v>
      </c>
    </row>
    <row r="2473" spans="1:2" ht="15">
      <c r="A2473" s="81" t="s">
        <v>4066</v>
      </c>
      <c r="B2473" s="80" t="s">
        <v>8909</v>
      </c>
    </row>
    <row r="2474" spans="1:2" ht="15">
      <c r="A2474" s="81" t="s">
        <v>4067</v>
      </c>
      <c r="B2474" s="80" t="s">
        <v>8909</v>
      </c>
    </row>
    <row r="2475" spans="1:2" ht="15">
      <c r="A2475" s="81" t="s">
        <v>4068</v>
      </c>
      <c r="B2475" s="80" t="s">
        <v>8909</v>
      </c>
    </row>
    <row r="2476" spans="1:2" ht="15">
      <c r="A2476" s="81" t="s">
        <v>4069</v>
      </c>
      <c r="B2476" s="80" t="s">
        <v>8909</v>
      </c>
    </row>
    <row r="2477" spans="1:2" ht="15">
      <c r="A2477" s="81" t="s">
        <v>4070</v>
      </c>
      <c r="B2477" s="80" t="s">
        <v>8909</v>
      </c>
    </row>
    <row r="2478" spans="1:2" ht="15">
      <c r="A2478" s="81" t="s">
        <v>4071</v>
      </c>
      <c r="B2478" s="80" t="s">
        <v>8909</v>
      </c>
    </row>
    <row r="2479" spans="1:2" ht="15">
      <c r="A2479" s="81" t="s">
        <v>4072</v>
      </c>
      <c r="B2479" s="80" t="s">
        <v>8909</v>
      </c>
    </row>
    <row r="2480" spans="1:2" ht="15">
      <c r="A2480" s="81" t="s">
        <v>4073</v>
      </c>
      <c r="B2480" s="80" t="s">
        <v>8909</v>
      </c>
    </row>
    <row r="2481" spans="1:2" ht="15">
      <c r="A2481" s="81" t="s">
        <v>4074</v>
      </c>
      <c r="B2481" s="80" t="s">
        <v>8909</v>
      </c>
    </row>
    <row r="2482" spans="1:2" ht="15">
      <c r="A2482" s="81" t="s">
        <v>4075</v>
      </c>
      <c r="B2482" s="80" t="s">
        <v>8909</v>
      </c>
    </row>
    <row r="2483" spans="1:2" ht="15">
      <c r="A2483" s="81" t="s">
        <v>4076</v>
      </c>
      <c r="B2483" s="80" t="s">
        <v>8909</v>
      </c>
    </row>
    <row r="2484" spans="1:2" ht="15">
      <c r="A2484" s="81" t="s">
        <v>4077</v>
      </c>
      <c r="B2484" s="80" t="s">
        <v>8909</v>
      </c>
    </row>
    <row r="2485" spans="1:2" ht="15">
      <c r="A2485" s="81" t="s">
        <v>4078</v>
      </c>
      <c r="B2485" s="80" t="s">
        <v>8909</v>
      </c>
    </row>
    <row r="2486" spans="1:2" ht="15">
      <c r="A2486" s="81" t="s">
        <v>4079</v>
      </c>
      <c r="B2486" s="80" t="s">
        <v>8909</v>
      </c>
    </row>
    <row r="2487" spans="1:2" ht="15">
      <c r="A2487" s="81" t="s">
        <v>4080</v>
      </c>
      <c r="B2487" s="80" t="s">
        <v>8909</v>
      </c>
    </row>
    <row r="2488" spans="1:2" ht="15">
      <c r="A2488" s="81" t="s">
        <v>4081</v>
      </c>
      <c r="B2488" s="80" t="s">
        <v>8909</v>
      </c>
    </row>
    <row r="2489" spans="1:2" ht="15">
      <c r="A2489" s="81" t="s">
        <v>4082</v>
      </c>
      <c r="B2489" s="80" t="s">
        <v>8909</v>
      </c>
    </row>
    <row r="2490" spans="1:2" ht="15">
      <c r="A2490" s="81" t="s">
        <v>4083</v>
      </c>
      <c r="B2490" s="80" t="s">
        <v>8909</v>
      </c>
    </row>
    <row r="2491" spans="1:2" ht="15">
      <c r="A2491" s="81" t="s">
        <v>4084</v>
      </c>
      <c r="B2491" s="80" t="s">
        <v>8909</v>
      </c>
    </row>
    <row r="2492" spans="1:2" ht="15">
      <c r="A2492" s="81" t="s">
        <v>4085</v>
      </c>
      <c r="B2492" s="80" t="s">
        <v>8909</v>
      </c>
    </row>
    <row r="2493" spans="1:2" ht="15">
      <c r="A2493" s="81" t="s">
        <v>4086</v>
      </c>
      <c r="B2493" s="80" t="s">
        <v>8909</v>
      </c>
    </row>
    <row r="2494" spans="1:2" ht="15">
      <c r="A2494" s="81" t="s">
        <v>4087</v>
      </c>
      <c r="B2494" s="80" t="s">
        <v>8909</v>
      </c>
    </row>
    <row r="2495" spans="1:2" ht="15">
      <c r="A2495" s="81" t="s">
        <v>1536</v>
      </c>
      <c r="B2495" s="80" t="s">
        <v>8909</v>
      </c>
    </row>
    <row r="2496" spans="1:2" ht="15">
      <c r="A2496" s="81" t="s">
        <v>4088</v>
      </c>
      <c r="B2496" s="80" t="s">
        <v>8909</v>
      </c>
    </row>
    <row r="2497" spans="1:2" ht="15">
      <c r="A2497" s="81" t="s">
        <v>4089</v>
      </c>
      <c r="B2497" s="80" t="s">
        <v>8909</v>
      </c>
    </row>
    <row r="2498" spans="1:2" ht="15">
      <c r="A2498" s="81" t="s">
        <v>4090</v>
      </c>
      <c r="B2498" s="80" t="s">
        <v>8909</v>
      </c>
    </row>
    <row r="2499" spans="1:2" ht="15">
      <c r="A2499" s="81" t="s">
        <v>4091</v>
      </c>
      <c r="B2499" s="80" t="s">
        <v>8909</v>
      </c>
    </row>
    <row r="2500" spans="1:2" ht="15">
      <c r="A2500" s="81" t="s">
        <v>4092</v>
      </c>
      <c r="B2500" s="80" t="s">
        <v>8909</v>
      </c>
    </row>
    <row r="2501" spans="1:2" ht="15">
      <c r="A2501" s="81" t="s">
        <v>4093</v>
      </c>
      <c r="B2501" s="80" t="s">
        <v>8909</v>
      </c>
    </row>
    <row r="2502" spans="1:2" ht="15">
      <c r="A2502" s="81" t="s">
        <v>4094</v>
      </c>
      <c r="B2502" s="80" t="s">
        <v>8909</v>
      </c>
    </row>
    <row r="2503" spans="1:2" ht="15">
      <c r="A2503" s="81" t="s">
        <v>4095</v>
      </c>
      <c r="B2503" s="80" t="s">
        <v>8909</v>
      </c>
    </row>
    <row r="2504" spans="1:2" ht="15">
      <c r="A2504" s="81" t="s">
        <v>4096</v>
      </c>
      <c r="B2504" s="80" t="s">
        <v>8909</v>
      </c>
    </row>
    <row r="2505" spans="1:2" ht="15">
      <c r="A2505" s="81" t="s">
        <v>4097</v>
      </c>
      <c r="B2505" s="80" t="s">
        <v>8909</v>
      </c>
    </row>
    <row r="2506" spans="1:2" ht="15">
      <c r="A2506" s="81" t="s">
        <v>4098</v>
      </c>
      <c r="B2506" s="80" t="s">
        <v>8909</v>
      </c>
    </row>
    <row r="2507" spans="1:2" ht="15">
      <c r="A2507" s="81" t="s">
        <v>4099</v>
      </c>
      <c r="B2507" s="80" t="s">
        <v>8909</v>
      </c>
    </row>
    <row r="2508" spans="1:2" ht="15">
      <c r="A2508" s="81" t="s">
        <v>4100</v>
      </c>
      <c r="B2508" s="80" t="s">
        <v>8909</v>
      </c>
    </row>
    <row r="2509" spans="1:2" ht="15">
      <c r="A2509" s="81" t="s">
        <v>4101</v>
      </c>
      <c r="B2509" s="80" t="s">
        <v>8909</v>
      </c>
    </row>
    <row r="2510" spans="1:2" ht="15">
      <c r="A2510" s="81" t="s">
        <v>4102</v>
      </c>
      <c r="B2510" s="80" t="s">
        <v>8909</v>
      </c>
    </row>
    <row r="2511" spans="1:2" ht="15">
      <c r="A2511" s="81" t="s">
        <v>4103</v>
      </c>
      <c r="B2511" s="80" t="s">
        <v>8909</v>
      </c>
    </row>
    <row r="2512" spans="1:2" ht="15">
      <c r="A2512" s="81" t="s">
        <v>4104</v>
      </c>
      <c r="B2512" s="80" t="s">
        <v>8909</v>
      </c>
    </row>
    <row r="2513" spans="1:2" ht="15">
      <c r="A2513" s="81" t="s">
        <v>4105</v>
      </c>
      <c r="B2513" s="80" t="s">
        <v>8909</v>
      </c>
    </row>
    <row r="2514" spans="1:2" ht="15">
      <c r="A2514" s="81" t="s">
        <v>4106</v>
      </c>
      <c r="B2514" s="80" t="s">
        <v>8909</v>
      </c>
    </row>
    <row r="2515" spans="1:2" ht="15">
      <c r="A2515" s="81" t="s">
        <v>4107</v>
      </c>
      <c r="B2515" s="80" t="s">
        <v>8909</v>
      </c>
    </row>
    <row r="2516" spans="1:2" ht="15">
      <c r="A2516" s="81" t="s">
        <v>4108</v>
      </c>
      <c r="B2516" s="80" t="s">
        <v>8909</v>
      </c>
    </row>
    <row r="2517" spans="1:2" ht="15">
      <c r="A2517" s="81" t="s">
        <v>4109</v>
      </c>
      <c r="B2517" s="80" t="s">
        <v>8909</v>
      </c>
    </row>
    <row r="2518" spans="1:2" ht="15">
      <c r="A2518" s="81" t="s">
        <v>4110</v>
      </c>
      <c r="B2518" s="80" t="s">
        <v>8909</v>
      </c>
    </row>
    <row r="2519" spans="1:2" ht="15">
      <c r="A2519" s="81" t="s">
        <v>4111</v>
      </c>
      <c r="B2519" s="80" t="s">
        <v>8909</v>
      </c>
    </row>
    <row r="2520" spans="1:2" ht="15">
      <c r="A2520" s="81" t="s">
        <v>4112</v>
      </c>
      <c r="B2520" s="80" t="s">
        <v>8909</v>
      </c>
    </row>
    <row r="2521" spans="1:2" ht="15">
      <c r="A2521" s="81" t="s">
        <v>4113</v>
      </c>
      <c r="B2521" s="80" t="s">
        <v>8909</v>
      </c>
    </row>
    <row r="2522" spans="1:2" ht="15">
      <c r="A2522" s="81" t="s">
        <v>4114</v>
      </c>
      <c r="B2522" s="80" t="s">
        <v>8909</v>
      </c>
    </row>
    <row r="2523" spans="1:2" ht="15">
      <c r="A2523" s="81" t="s">
        <v>4115</v>
      </c>
      <c r="B2523" s="80" t="s">
        <v>8909</v>
      </c>
    </row>
    <row r="2524" spans="1:2" ht="15">
      <c r="A2524" s="81" t="s">
        <v>4116</v>
      </c>
      <c r="B2524" s="80" t="s">
        <v>8909</v>
      </c>
    </row>
    <row r="2525" spans="1:2" ht="15">
      <c r="A2525" s="81" t="s">
        <v>4117</v>
      </c>
      <c r="B2525" s="80" t="s">
        <v>8909</v>
      </c>
    </row>
    <row r="2526" spans="1:2" ht="15">
      <c r="A2526" s="81" t="s">
        <v>4118</v>
      </c>
      <c r="B2526" s="80" t="s">
        <v>8909</v>
      </c>
    </row>
    <row r="2527" spans="1:2" ht="15">
      <c r="A2527" s="81" t="s">
        <v>4119</v>
      </c>
      <c r="B2527" s="80" t="s">
        <v>8909</v>
      </c>
    </row>
    <row r="2528" spans="1:2" ht="15">
      <c r="A2528" s="81" t="s">
        <v>4120</v>
      </c>
      <c r="B2528" s="80" t="s">
        <v>8909</v>
      </c>
    </row>
    <row r="2529" spans="1:2" ht="15">
      <c r="A2529" s="81" t="s">
        <v>4121</v>
      </c>
      <c r="B2529" s="80" t="s">
        <v>8909</v>
      </c>
    </row>
    <row r="2530" spans="1:2" ht="15">
      <c r="A2530" s="81" t="s">
        <v>4122</v>
      </c>
      <c r="B2530" s="80" t="s">
        <v>8909</v>
      </c>
    </row>
    <row r="2531" spans="1:2" ht="15">
      <c r="A2531" s="81" t="s">
        <v>4123</v>
      </c>
      <c r="B2531" s="80" t="s">
        <v>8909</v>
      </c>
    </row>
    <row r="2532" spans="1:2" ht="15">
      <c r="A2532" s="81" t="s">
        <v>4124</v>
      </c>
      <c r="B2532" s="80" t="s">
        <v>8909</v>
      </c>
    </row>
    <row r="2533" spans="1:2" ht="15">
      <c r="A2533" s="81" t="s">
        <v>4125</v>
      </c>
      <c r="B2533" s="80" t="s">
        <v>8909</v>
      </c>
    </row>
    <row r="2534" spans="1:2" ht="15">
      <c r="A2534" s="81" t="s">
        <v>4126</v>
      </c>
      <c r="B2534" s="80" t="s">
        <v>8909</v>
      </c>
    </row>
    <row r="2535" spans="1:2" ht="15">
      <c r="A2535" s="81" t="s">
        <v>4127</v>
      </c>
      <c r="B2535" s="80" t="s">
        <v>8910</v>
      </c>
    </row>
    <row r="2536" spans="1:2" ht="15">
      <c r="A2536" s="81" t="s">
        <v>4128</v>
      </c>
      <c r="B2536" s="80" t="s">
        <v>8910</v>
      </c>
    </row>
    <row r="2537" spans="1:2" ht="15">
      <c r="A2537" s="81" t="s">
        <v>4129</v>
      </c>
      <c r="B2537" s="80" t="s">
        <v>8910</v>
      </c>
    </row>
    <row r="2538" spans="1:2" ht="15">
      <c r="A2538" s="81" t="s">
        <v>4130</v>
      </c>
      <c r="B2538" s="80" t="s">
        <v>8910</v>
      </c>
    </row>
    <row r="2539" spans="1:2" ht="15">
      <c r="A2539" s="81" t="s">
        <v>4131</v>
      </c>
      <c r="B2539" s="80" t="s">
        <v>8910</v>
      </c>
    </row>
    <row r="2540" spans="1:2" ht="15">
      <c r="A2540" s="81" t="s">
        <v>4132</v>
      </c>
      <c r="B2540" s="80" t="s">
        <v>8910</v>
      </c>
    </row>
    <row r="2541" spans="1:2" ht="15">
      <c r="A2541" s="81" t="s">
        <v>4133</v>
      </c>
      <c r="B2541" s="80" t="s">
        <v>8910</v>
      </c>
    </row>
    <row r="2542" spans="1:2" ht="15">
      <c r="A2542" s="81" t="s">
        <v>4134</v>
      </c>
      <c r="B2542" s="80" t="s">
        <v>8910</v>
      </c>
    </row>
    <row r="2543" spans="1:2" ht="15">
      <c r="A2543" s="81" t="s">
        <v>4135</v>
      </c>
      <c r="B2543" s="80" t="s">
        <v>8910</v>
      </c>
    </row>
    <row r="2544" spans="1:2" ht="15">
      <c r="A2544" s="81" t="s">
        <v>4136</v>
      </c>
      <c r="B2544" s="80" t="s">
        <v>8910</v>
      </c>
    </row>
    <row r="2545" spans="1:2" ht="15">
      <c r="A2545" s="81" t="s">
        <v>4137</v>
      </c>
      <c r="B2545" s="80" t="s">
        <v>8910</v>
      </c>
    </row>
    <row r="2546" spans="1:2" ht="15">
      <c r="A2546" s="81" t="s">
        <v>4138</v>
      </c>
      <c r="B2546" s="80" t="s">
        <v>8910</v>
      </c>
    </row>
    <row r="2547" spans="1:2" ht="15">
      <c r="A2547" s="81" t="s">
        <v>4139</v>
      </c>
      <c r="B2547" s="80" t="s">
        <v>8910</v>
      </c>
    </row>
    <row r="2548" spans="1:2" ht="15">
      <c r="A2548" s="81" t="s">
        <v>4140</v>
      </c>
      <c r="B2548" s="80" t="s">
        <v>8910</v>
      </c>
    </row>
    <row r="2549" spans="1:2" ht="15">
      <c r="A2549" s="81" t="s">
        <v>4141</v>
      </c>
      <c r="B2549" s="80" t="s">
        <v>8910</v>
      </c>
    </row>
    <row r="2550" spans="1:2" ht="15">
      <c r="A2550" s="81" t="s">
        <v>4142</v>
      </c>
      <c r="B2550" s="80" t="s">
        <v>8910</v>
      </c>
    </row>
    <row r="2551" spans="1:2" ht="15">
      <c r="A2551" s="81" t="s">
        <v>4143</v>
      </c>
      <c r="B2551" s="80" t="s">
        <v>8910</v>
      </c>
    </row>
    <row r="2552" spans="1:2" ht="15">
      <c r="A2552" s="81" t="s">
        <v>4144</v>
      </c>
      <c r="B2552" s="80" t="s">
        <v>8910</v>
      </c>
    </row>
    <row r="2553" spans="1:2" ht="15">
      <c r="A2553" s="81" t="s">
        <v>4145</v>
      </c>
      <c r="B2553" s="80" t="s">
        <v>8910</v>
      </c>
    </row>
    <row r="2554" spans="1:2" ht="15">
      <c r="A2554" s="81" t="s">
        <v>4146</v>
      </c>
      <c r="B2554" s="80" t="s">
        <v>8910</v>
      </c>
    </row>
    <row r="2555" spans="1:2" ht="15">
      <c r="A2555" s="81" t="s">
        <v>4147</v>
      </c>
      <c r="B2555" s="80" t="s">
        <v>8910</v>
      </c>
    </row>
    <row r="2556" spans="1:2" ht="15">
      <c r="A2556" s="81" t="s">
        <v>4148</v>
      </c>
      <c r="B2556" s="80" t="s">
        <v>8910</v>
      </c>
    </row>
    <row r="2557" spans="1:2" ht="15">
      <c r="A2557" s="81" t="s">
        <v>4149</v>
      </c>
      <c r="B2557" s="80" t="s">
        <v>8910</v>
      </c>
    </row>
    <row r="2558" spans="1:2" ht="15">
      <c r="A2558" s="81" t="s">
        <v>4150</v>
      </c>
      <c r="B2558" s="80" t="s">
        <v>8910</v>
      </c>
    </row>
    <row r="2559" spans="1:2" ht="15">
      <c r="A2559" s="81" t="s">
        <v>4151</v>
      </c>
      <c r="B2559" s="80" t="s">
        <v>8910</v>
      </c>
    </row>
    <row r="2560" spans="1:2" ht="15">
      <c r="A2560" s="81" t="s">
        <v>4152</v>
      </c>
      <c r="B2560" s="80" t="s">
        <v>8910</v>
      </c>
    </row>
    <row r="2561" spans="1:2" ht="15">
      <c r="A2561" s="81" t="s">
        <v>4153</v>
      </c>
      <c r="B2561" s="80" t="s">
        <v>8910</v>
      </c>
    </row>
    <row r="2562" spans="1:2" ht="15">
      <c r="A2562" s="81" t="s">
        <v>4154</v>
      </c>
      <c r="B2562" s="80" t="s">
        <v>8910</v>
      </c>
    </row>
    <row r="2563" spans="1:2" ht="15">
      <c r="A2563" s="81" t="s">
        <v>4155</v>
      </c>
      <c r="B2563" s="80" t="s">
        <v>8910</v>
      </c>
    </row>
    <row r="2564" spans="1:2" ht="15">
      <c r="A2564" s="81" t="s">
        <v>4156</v>
      </c>
      <c r="B2564" s="80" t="s">
        <v>8910</v>
      </c>
    </row>
    <row r="2565" spans="1:2" ht="15">
      <c r="A2565" s="81" t="s">
        <v>4157</v>
      </c>
      <c r="B2565" s="80" t="s">
        <v>8910</v>
      </c>
    </row>
    <row r="2566" spans="1:2" ht="15">
      <c r="A2566" s="81" t="s">
        <v>4158</v>
      </c>
      <c r="B2566" s="80" t="s">
        <v>8910</v>
      </c>
    </row>
    <row r="2567" spans="1:2" ht="15">
      <c r="A2567" s="81" t="s">
        <v>4159</v>
      </c>
      <c r="B2567" s="80" t="s">
        <v>8910</v>
      </c>
    </row>
    <row r="2568" spans="1:2" ht="15">
      <c r="A2568" s="81" t="s">
        <v>4160</v>
      </c>
      <c r="B2568" s="80" t="s">
        <v>8910</v>
      </c>
    </row>
    <row r="2569" spans="1:2" ht="15">
      <c r="A2569" s="81" t="s">
        <v>4161</v>
      </c>
      <c r="B2569" s="80" t="s">
        <v>8910</v>
      </c>
    </row>
    <row r="2570" spans="1:2" ht="15">
      <c r="A2570" s="81" t="s">
        <v>4162</v>
      </c>
      <c r="B2570" s="80" t="s">
        <v>8910</v>
      </c>
    </row>
    <row r="2571" spans="1:2" ht="15">
      <c r="A2571" s="81" t="s">
        <v>4163</v>
      </c>
      <c r="B2571" s="80" t="s">
        <v>8910</v>
      </c>
    </row>
    <row r="2572" spans="1:2" ht="15">
      <c r="A2572" s="81" t="s">
        <v>4164</v>
      </c>
      <c r="B2572" s="80" t="s">
        <v>8910</v>
      </c>
    </row>
    <row r="2573" spans="1:2" ht="15">
      <c r="A2573" s="81" t="s">
        <v>4165</v>
      </c>
      <c r="B2573" s="80" t="s">
        <v>8910</v>
      </c>
    </row>
    <row r="2574" spans="1:2" ht="15">
      <c r="A2574" s="81" t="s">
        <v>4166</v>
      </c>
      <c r="B2574" s="80" t="s">
        <v>8910</v>
      </c>
    </row>
    <row r="2575" spans="1:2" ht="15">
      <c r="A2575" s="81" t="s">
        <v>4167</v>
      </c>
      <c r="B2575" s="80" t="s">
        <v>8910</v>
      </c>
    </row>
    <row r="2576" spans="1:2" ht="15">
      <c r="A2576" s="81" t="s">
        <v>4168</v>
      </c>
      <c r="B2576" s="80" t="s">
        <v>8910</v>
      </c>
    </row>
    <row r="2577" spans="1:2" ht="15">
      <c r="A2577" s="81" t="s">
        <v>4169</v>
      </c>
      <c r="B2577" s="80" t="s">
        <v>8910</v>
      </c>
    </row>
    <row r="2578" spans="1:2" ht="15">
      <c r="A2578" s="81" t="s">
        <v>4170</v>
      </c>
      <c r="B2578" s="80" t="s">
        <v>8910</v>
      </c>
    </row>
    <row r="2579" spans="1:2" ht="15">
      <c r="A2579" s="81" t="s">
        <v>4171</v>
      </c>
      <c r="B2579" s="80" t="s">
        <v>8910</v>
      </c>
    </row>
    <row r="2580" spans="1:2" ht="15">
      <c r="A2580" s="81" t="s">
        <v>4172</v>
      </c>
      <c r="B2580" s="80" t="s">
        <v>8910</v>
      </c>
    </row>
    <row r="2581" spans="1:2" ht="15">
      <c r="A2581" s="81" t="s">
        <v>4173</v>
      </c>
      <c r="B2581" s="80" t="s">
        <v>8910</v>
      </c>
    </row>
    <row r="2582" spans="1:2" ht="15">
      <c r="A2582" s="81" t="s">
        <v>4174</v>
      </c>
      <c r="B2582" s="80" t="s">
        <v>8910</v>
      </c>
    </row>
    <row r="2583" spans="1:2" ht="15">
      <c r="A2583" s="81" t="s">
        <v>4175</v>
      </c>
      <c r="B2583" s="80" t="s">
        <v>8910</v>
      </c>
    </row>
    <row r="2584" spans="1:2" ht="15">
      <c r="A2584" s="81" t="s">
        <v>4176</v>
      </c>
      <c r="B2584" s="80" t="s">
        <v>8910</v>
      </c>
    </row>
    <row r="2585" spans="1:2" ht="15">
      <c r="A2585" s="81" t="s">
        <v>4177</v>
      </c>
      <c r="B2585" s="80" t="s">
        <v>8910</v>
      </c>
    </row>
    <row r="2586" spans="1:2" ht="15">
      <c r="A2586" s="81" t="s">
        <v>4178</v>
      </c>
      <c r="B2586" s="80" t="s">
        <v>8910</v>
      </c>
    </row>
    <row r="2587" spans="1:2" ht="15">
      <c r="A2587" s="81" t="s">
        <v>4179</v>
      </c>
      <c r="B2587" s="80" t="s">
        <v>8910</v>
      </c>
    </row>
    <row r="2588" spans="1:2" ht="15">
      <c r="A2588" s="81" t="s">
        <v>4180</v>
      </c>
      <c r="B2588" s="80" t="s">
        <v>8910</v>
      </c>
    </row>
    <row r="2589" spans="1:2" ht="15">
      <c r="A2589" s="81" t="s">
        <v>4181</v>
      </c>
      <c r="B2589" s="80" t="s">
        <v>8910</v>
      </c>
    </row>
    <row r="2590" spans="1:2" ht="15">
      <c r="A2590" s="81" t="s">
        <v>4182</v>
      </c>
      <c r="B2590" s="80" t="s">
        <v>8910</v>
      </c>
    </row>
    <row r="2591" spans="1:2" ht="15">
      <c r="A2591" s="81" t="s">
        <v>4183</v>
      </c>
      <c r="B2591" s="80" t="s">
        <v>8910</v>
      </c>
    </row>
    <row r="2592" spans="1:2" ht="15">
      <c r="A2592" s="81" t="s">
        <v>4184</v>
      </c>
      <c r="B2592" s="80" t="s">
        <v>8910</v>
      </c>
    </row>
    <row r="2593" spans="1:2" ht="15">
      <c r="A2593" s="81" t="s">
        <v>4185</v>
      </c>
      <c r="B2593" s="80" t="s">
        <v>8910</v>
      </c>
    </row>
    <row r="2594" spans="1:2" ht="15">
      <c r="A2594" s="81" t="s">
        <v>4186</v>
      </c>
      <c r="B2594" s="80" t="s">
        <v>8910</v>
      </c>
    </row>
    <row r="2595" spans="1:2" ht="15">
      <c r="A2595" s="81" t="s">
        <v>4187</v>
      </c>
      <c r="B2595" s="80" t="s">
        <v>8910</v>
      </c>
    </row>
    <row r="2596" spans="1:2" ht="15">
      <c r="A2596" s="81" t="s">
        <v>4188</v>
      </c>
      <c r="B2596" s="80" t="s">
        <v>8910</v>
      </c>
    </row>
    <row r="2597" spans="1:2" ht="15">
      <c r="A2597" s="81" t="s">
        <v>4189</v>
      </c>
      <c r="B2597" s="80" t="s">
        <v>8910</v>
      </c>
    </row>
    <row r="2598" spans="1:2" ht="15">
      <c r="A2598" s="81" t="s">
        <v>4190</v>
      </c>
      <c r="B2598" s="80" t="s">
        <v>8910</v>
      </c>
    </row>
    <row r="2599" spans="1:2" ht="15">
      <c r="A2599" s="81" t="s">
        <v>4191</v>
      </c>
      <c r="B2599" s="80" t="s">
        <v>8910</v>
      </c>
    </row>
    <row r="2600" spans="1:2" ht="15">
      <c r="A2600" s="81" t="s">
        <v>4192</v>
      </c>
      <c r="B2600" s="80" t="s">
        <v>8910</v>
      </c>
    </row>
    <row r="2601" spans="1:2" ht="15">
      <c r="A2601" s="81" t="s">
        <v>4193</v>
      </c>
      <c r="B2601" s="80" t="s">
        <v>8910</v>
      </c>
    </row>
    <row r="2602" spans="1:2" ht="15">
      <c r="A2602" s="81" t="s">
        <v>4194</v>
      </c>
      <c r="B2602" s="80" t="s">
        <v>8910</v>
      </c>
    </row>
    <row r="2603" spans="1:2" ht="15">
      <c r="A2603" s="81" t="s">
        <v>4195</v>
      </c>
      <c r="B2603" s="80" t="s">
        <v>8910</v>
      </c>
    </row>
    <row r="2604" spans="1:2" ht="15">
      <c r="A2604" s="81" t="s">
        <v>4196</v>
      </c>
      <c r="B2604" s="80" t="s">
        <v>8910</v>
      </c>
    </row>
    <row r="2605" spans="1:2" ht="15">
      <c r="A2605" s="81" t="s">
        <v>4197</v>
      </c>
      <c r="B2605" s="80" t="s">
        <v>8910</v>
      </c>
    </row>
    <row r="2606" spans="1:2" ht="15">
      <c r="A2606" s="81" t="s">
        <v>4198</v>
      </c>
      <c r="B2606" s="80" t="s">
        <v>8910</v>
      </c>
    </row>
    <row r="2607" spans="1:2" ht="15">
      <c r="A2607" s="81" t="s">
        <v>4199</v>
      </c>
      <c r="B2607" s="80" t="s">
        <v>8910</v>
      </c>
    </row>
    <row r="2608" spans="1:2" ht="15">
      <c r="A2608" s="81" t="s">
        <v>4200</v>
      </c>
      <c r="B2608" s="80" t="s">
        <v>8910</v>
      </c>
    </row>
    <row r="2609" spans="1:2" ht="15">
      <c r="A2609" s="81" t="s">
        <v>4201</v>
      </c>
      <c r="B2609" s="80" t="s">
        <v>8910</v>
      </c>
    </row>
    <row r="2610" spans="1:2" ht="15">
      <c r="A2610" s="81" t="s">
        <v>4202</v>
      </c>
      <c r="B2610" s="80" t="s">
        <v>8910</v>
      </c>
    </row>
    <row r="2611" spans="1:2" ht="15">
      <c r="A2611" s="81" t="s">
        <v>4203</v>
      </c>
      <c r="B2611" s="80" t="s">
        <v>8910</v>
      </c>
    </row>
    <row r="2612" spans="1:2" ht="15">
      <c r="A2612" s="81" t="s">
        <v>4204</v>
      </c>
      <c r="B2612" s="80" t="s">
        <v>8910</v>
      </c>
    </row>
    <row r="2613" spans="1:2" ht="15">
      <c r="A2613" s="81" t="s">
        <v>4205</v>
      </c>
      <c r="B2613" s="80" t="s">
        <v>8910</v>
      </c>
    </row>
    <row r="2614" spans="1:2" ht="15">
      <c r="A2614" s="81" t="s">
        <v>4206</v>
      </c>
      <c r="B2614" s="80" t="s">
        <v>8910</v>
      </c>
    </row>
    <row r="2615" spans="1:2" ht="15">
      <c r="A2615" s="81" t="s">
        <v>4207</v>
      </c>
      <c r="B2615" s="80" t="s">
        <v>8910</v>
      </c>
    </row>
    <row r="2616" spans="1:2" ht="15">
      <c r="A2616" s="81" t="s">
        <v>4208</v>
      </c>
      <c r="B2616" s="80" t="s">
        <v>8910</v>
      </c>
    </row>
    <row r="2617" spans="1:2" ht="15">
      <c r="A2617" s="81" t="s">
        <v>4209</v>
      </c>
      <c r="B2617" s="80" t="s">
        <v>8910</v>
      </c>
    </row>
    <row r="2618" spans="1:2" ht="15">
      <c r="A2618" s="81" t="s">
        <v>4210</v>
      </c>
      <c r="B2618" s="80" t="s">
        <v>8910</v>
      </c>
    </row>
    <row r="2619" spans="1:2" ht="15">
      <c r="A2619" s="81" t="s">
        <v>4211</v>
      </c>
      <c r="B2619" s="80" t="s">
        <v>8910</v>
      </c>
    </row>
    <row r="2620" spans="1:2" ht="15">
      <c r="A2620" s="81" t="s">
        <v>4212</v>
      </c>
      <c r="B2620" s="80" t="s">
        <v>8910</v>
      </c>
    </row>
    <row r="2621" spans="1:2" ht="15">
      <c r="A2621" s="81" t="s">
        <v>4213</v>
      </c>
      <c r="B2621" s="80" t="s">
        <v>8910</v>
      </c>
    </row>
    <row r="2622" spans="1:2" ht="15">
      <c r="A2622" s="81" t="s">
        <v>4214</v>
      </c>
      <c r="B2622" s="80" t="s">
        <v>8910</v>
      </c>
    </row>
    <row r="2623" spans="1:2" ht="15">
      <c r="A2623" s="81" t="s">
        <v>4215</v>
      </c>
      <c r="B2623" s="80" t="s">
        <v>8910</v>
      </c>
    </row>
    <row r="2624" spans="1:2" ht="15">
      <c r="A2624" s="81" t="s">
        <v>4216</v>
      </c>
      <c r="B2624" s="80" t="s">
        <v>8910</v>
      </c>
    </row>
    <row r="2625" spans="1:2" ht="15">
      <c r="A2625" s="81" t="s">
        <v>4217</v>
      </c>
      <c r="B2625" s="80" t="s">
        <v>8910</v>
      </c>
    </row>
    <row r="2626" spans="1:2" ht="15">
      <c r="A2626" s="81" t="s">
        <v>4218</v>
      </c>
      <c r="B2626" s="80" t="s">
        <v>8910</v>
      </c>
    </row>
    <row r="2627" spans="1:2" ht="15">
      <c r="A2627" s="81" t="s">
        <v>4219</v>
      </c>
      <c r="B2627" s="80" t="s">
        <v>8910</v>
      </c>
    </row>
    <row r="2628" spans="1:2" ht="15">
      <c r="A2628" s="81" t="s">
        <v>4220</v>
      </c>
      <c r="B2628" s="80" t="s">
        <v>8910</v>
      </c>
    </row>
    <row r="2629" spans="1:2" ht="15">
      <c r="A2629" s="81" t="s">
        <v>4221</v>
      </c>
      <c r="B2629" s="80" t="s">
        <v>8910</v>
      </c>
    </row>
    <row r="2630" spans="1:2" ht="15">
      <c r="A2630" s="81" t="s">
        <v>4222</v>
      </c>
      <c r="B2630" s="80" t="s">
        <v>8910</v>
      </c>
    </row>
    <row r="2631" spans="1:2" ht="15">
      <c r="A2631" s="81" t="s">
        <v>4223</v>
      </c>
      <c r="B2631" s="80" t="s">
        <v>8910</v>
      </c>
    </row>
    <row r="2632" spans="1:2" ht="15">
      <c r="A2632" s="81" t="s">
        <v>4224</v>
      </c>
      <c r="B2632" s="80" t="s">
        <v>8910</v>
      </c>
    </row>
    <row r="2633" spans="1:2" ht="15">
      <c r="A2633" s="81" t="s">
        <v>4225</v>
      </c>
      <c r="B2633" s="80" t="s">
        <v>8910</v>
      </c>
    </row>
    <row r="2634" spans="1:2" ht="15">
      <c r="A2634" s="81" t="s">
        <v>4226</v>
      </c>
      <c r="B2634" s="80" t="s">
        <v>8910</v>
      </c>
    </row>
    <row r="2635" spans="1:2" ht="15">
      <c r="A2635" s="81" t="s">
        <v>4227</v>
      </c>
      <c r="B2635" s="80" t="s">
        <v>8910</v>
      </c>
    </row>
    <row r="2636" spans="1:2" ht="15">
      <c r="A2636" s="81" t="s">
        <v>4228</v>
      </c>
      <c r="B2636" s="80" t="s">
        <v>8910</v>
      </c>
    </row>
    <row r="2637" spans="1:2" ht="15">
      <c r="A2637" s="81" t="s">
        <v>4229</v>
      </c>
      <c r="B2637" s="80" t="s">
        <v>8910</v>
      </c>
    </row>
    <row r="2638" spans="1:2" ht="15">
      <c r="A2638" s="81" t="s">
        <v>4230</v>
      </c>
      <c r="B2638" s="80" t="s">
        <v>8910</v>
      </c>
    </row>
    <row r="2639" spans="1:2" ht="15">
      <c r="A2639" s="81" t="s">
        <v>4231</v>
      </c>
      <c r="B2639" s="80" t="s">
        <v>8910</v>
      </c>
    </row>
    <row r="2640" spans="1:2" ht="15">
      <c r="A2640" s="81" t="s">
        <v>4232</v>
      </c>
      <c r="B2640" s="80" t="s">
        <v>8910</v>
      </c>
    </row>
    <row r="2641" spans="1:2" ht="15">
      <c r="A2641" s="81" t="s">
        <v>4233</v>
      </c>
      <c r="B2641" s="80" t="s">
        <v>8910</v>
      </c>
    </row>
    <row r="2642" spans="1:2" ht="15">
      <c r="A2642" s="81" t="s">
        <v>4234</v>
      </c>
      <c r="B2642" s="80" t="s">
        <v>8910</v>
      </c>
    </row>
    <row r="2643" spans="1:2" ht="15">
      <c r="A2643" s="81" t="s">
        <v>4235</v>
      </c>
      <c r="B2643" s="80" t="s">
        <v>8910</v>
      </c>
    </row>
    <row r="2644" spans="1:2" ht="15">
      <c r="A2644" s="81" t="s">
        <v>4236</v>
      </c>
      <c r="B2644" s="80" t="s">
        <v>8910</v>
      </c>
    </row>
    <row r="2645" spans="1:2" ht="15">
      <c r="A2645" s="81" t="s">
        <v>4237</v>
      </c>
      <c r="B2645" s="80" t="s">
        <v>8910</v>
      </c>
    </row>
    <row r="2646" spans="1:2" ht="15">
      <c r="A2646" s="81" t="s">
        <v>4238</v>
      </c>
      <c r="B2646" s="80" t="s">
        <v>8910</v>
      </c>
    </row>
    <row r="2647" spans="1:2" ht="15">
      <c r="A2647" s="81" t="s">
        <v>4239</v>
      </c>
      <c r="B2647" s="80" t="s">
        <v>8910</v>
      </c>
    </row>
    <row r="2648" spans="1:2" ht="15">
      <c r="A2648" s="81" t="s">
        <v>4240</v>
      </c>
      <c r="B2648" s="80" t="s">
        <v>8910</v>
      </c>
    </row>
    <row r="2649" spans="1:2" ht="15">
      <c r="A2649" s="81" t="s">
        <v>4241</v>
      </c>
      <c r="B2649" s="80" t="s">
        <v>8910</v>
      </c>
    </row>
    <row r="2650" spans="1:2" ht="15">
      <c r="A2650" s="81" t="s">
        <v>4242</v>
      </c>
      <c r="B2650" s="80" t="s">
        <v>8910</v>
      </c>
    </row>
    <row r="2651" spans="1:2" ht="15">
      <c r="A2651" s="81" t="s">
        <v>4243</v>
      </c>
      <c r="B2651" s="80" t="s">
        <v>8910</v>
      </c>
    </row>
    <row r="2652" spans="1:2" ht="15">
      <c r="A2652" s="81" t="s">
        <v>4244</v>
      </c>
      <c r="B2652" s="80" t="s">
        <v>8910</v>
      </c>
    </row>
    <row r="2653" spans="1:2" ht="15">
      <c r="A2653" s="81" t="s">
        <v>4245</v>
      </c>
      <c r="B2653" s="80" t="s">
        <v>8910</v>
      </c>
    </row>
    <row r="2654" spans="1:2" ht="15">
      <c r="A2654" s="81" t="s">
        <v>4246</v>
      </c>
      <c r="B2654" s="80" t="s">
        <v>8910</v>
      </c>
    </row>
    <row r="2655" spans="1:2" ht="15">
      <c r="A2655" s="81" t="s">
        <v>4247</v>
      </c>
      <c r="B2655" s="80" t="s">
        <v>8910</v>
      </c>
    </row>
    <row r="2656" spans="1:2" ht="15">
      <c r="A2656" s="81" t="s">
        <v>4248</v>
      </c>
      <c r="B2656" s="80" t="s">
        <v>8910</v>
      </c>
    </row>
    <row r="2657" spans="1:2" ht="15">
      <c r="A2657" s="81" t="s">
        <v>4249</v>
      </c>
      <c r="B2657" s="80" t="s">
        <v>8910</v>
      </c>
    </row>
    <row r="2658" spans="1:2" ht="15">
      <c r="A2658" s="81" t="s">
        <v>4250</v>
      </c>
      <c r="B2658" s="80" t="s">
        <v>8910</v>
      </c>
    </row>
    <row r="2659" spans="1:2" ht="15">
      <c r="A2659" s="81" t="s">
        <v>4251</v>
      </c>
      <c r="B2659" s="80" t="s">
        <v>8910</v>
      </c>
    </row>
    <row r="2660" spans="1:2" ht="15">
      <c r="A2660" s="81" t="s">
        <v>4252</v>
      </c>
      <c r="B2660" s="80" t="s">
        <v>8910</v>
      </c>
    </row>
    <row r="2661" spans="1:2" ht="15">
      <c r="A2661" s="81" t="s">
        <v>4253</v>
      </c>
      <c r="B2661" s="80" t="s">
        <v>8910</v>
      </c>
    </row>
    <row r="2662" spans="1:2" ht="15">
      <c r="A2662" s="81" t="s">
        <v>4254</v>
      </c>
      <c r="B2662" s="80" t="s">
        <v>8910</v>
      </c>
    </row>
    <row r="2663" spans="1:2" ht="15">
      <c r="A2663" s="81" t="s">
        <v>4255</v>
      </c>
      <c r="B2663" s="80" t="s">
        <v>8910</v>
      </c>
    </row>
    <row r="2664" spans="1:2" ht="15">
      <c r="A2664" s="81" t="s">
        <v>4256</v>
      </c>
      <c r="B2664" s="80" t="s">
        <v>8910</v>
      </c>
    </row>
    <row r="2665" spans="1:2" ht="15">
      <c r="A2665" s="81" t="s">
        <v>4257</v>
      </c>
      <c r="B2665" s="80" t="s">
        <v>8910</v>
      </c>
    </row>
    <row r="2666" spans="1:2" ht="15">
      <c r="A2666" s="81" t="s">
        <v>4258</v>
      </c>
      <c r="B2666" s="80" t="s">
        <v>8910</v>
      </c>
    </row>
    <row r="2667" spans="1:2" ht="15">
      <c r="A2667" s="81" t="s">
        <v>4259</v>
      </c>
      <c r="B2667" s="80" t="s">
        <v>8910</v>
      </c>
    </row>
    <row r="2668" spans="1:2" ht="15">
      <c r="A2668" s="81" t="s">
        <v>4260</v>
      </c>
      <c r="B2668" s="80" t="s">
        <v>8910</v>
      </c>
    </row>
    <row r="2669" spans="1:2" ht="15">
      <c r="A2669" s="81" t="s">
        <v>4261</v>
      </c>
      <c r="B2669" s="80" t="s">
        <v>8910</v>
      </c>
    </row>
    <row r="2670" spans="1:2" ht="15">
      <c r="A2670" s="81" t="s">
        <v>4262</v>
      </c>
      <c r="B2670" s="80" t="s">
        <v>8910</v>
      </c>
    </row>
    <row r="2671" spans="1:2" ht="15">
      <c r="A2671" s="81" t="s">
        <v>4263</v>
      </c>
      <c r="B2671" s="80" t="s">
        <v>8910</v>
      </c>
    </row>
    <row r="2672" spans="1:2" ht="15">
      <c r="A2672" s="81" t="s">
        <v>4264</v>
      </c>
      <c r="B2672" s="80" t="s">
        <v>8910</v>
      </c>
    </row>
    <row r="2673" spans="1:2" ht="15">
      <c r="A2673" s="81" t="s">
        <v>4265</v>
      </c>
      <c r="B2673" s="80" t="s">
        <v>8910</v>
      </c>
    </row>
    <row r="2674" spans="1:2" ht="15">
      <c r="A2674" s="81" t="s">
        <v>4266</v>
      </c>
      <c r="B2674" s="80" t="s">
        <v>8910</v>
      </c>
    </row>
    <row r="2675" spans="1:2" ht="15">
      <c r="A2675" s="81" t="s">
        <v>4267</v>
      </c>
      <c r="B2675" s="80" t="s">
        <v>8910</v>
      </c>
    </row>
    <row r="2676" spans="1:2" ht="15">
      <c r="A2676" s="81" t="s">
        <v>4268</v>
      </c>
      <c r="B2676" s="80" t="s">
        <v>8910</v>
      </c>
    </row>
    <row r="2677" spans="1:2" ht="15">
      <c r="A2677" s="81" t="s">
        <v>4269</v>
      </c>
      <c r="B2677" s="80" t="s">
        <v>8910</v>
      </c>
    </row>
    <row r="2678" spans="1:2" ht="15">
      <c r="A2678" s="81" t="s">
        <v>4270</v>
      </c>
      <c r="B2678" s="80" t="s">
        <v>8910</v>
      </c>
    </row>
    <row r="2679" spans="1:2" ht="15">
      <c r="A2679" s="81" t="s">
        <v>4271</v>
      </c>
      <c r="B2679" s="80" t="s">
        <v>8910</v>
      </c>
    </row>
    <row r="2680" spans="1:2" ht="15">
      <c r="A2680" s="81" t="s">
        <v>4272</v>
      </c>
      <c r="B2680" s="80" t="s">
        <v>8910</v>
      </c>
    </row>
    <row r="2681" spans="1:2" ht="15">
      <c r="A2681" s="81" t="s">
        <v>4273</v>
      </c>
      <c r="B2681" s="80" t="s">
        <v>8910</v>
      </c>
    </row>
    <row r="2682" spans="1:2" ht="15">
      <c r="A2682" s="81" t="s">
        <v>4274</v>
      </c>
      <c r="B2682" s="80" t="s">
        <v>8910</v>
      </c>
    </row>
    <row r="2683" spans="1:2" ht="15">
      <c r="A2683" s="81" t="s">
        <v>4275</v>
      </c>
      <c r="B2683" s="80" t="s">
        <v>8910</v>
      </c>
    </row>
    <row r="2684" spans="1:2" ht="15">
      <c r="A2684" s="81" t="s">
        <v>4276</v>
      </c>
      <c r="B2684" s="80" t="s">
        <v>8910</v>
      </c>
    </row>
    <row r="2685" spans="1:2" ht="15">
      <c r="A2685" s="81" t="s">
        <v>4277</v>
      </c>
      <c r="B2685" s="80" t="s">
        <v>8910</v>
      </c>
    </row>
    <row r="2686" spans="1:2" ht="15">
      <c r="A2686" s="81" t="s">
        <v>4278</v>
      </c>
      <c r="B2686" s="80" t="s">
        <v>8910</v>
      </c>
    </row>
    <row r="2687" spans="1:2" ht="15">
      <c r="A2687" s="81" t="s">
        <v>4279</v>
      </c>
      <c r="B2687" s="80" t="s">
        <v>8910</v>
      </c>
    </row>
    <row r="2688" spans="1:2" ht="15">
      <c r="A2688" s="81" t="s">
        <v>4280</v>
      </c>
      <c r="B2688" s="80" t="s">
        <v>8910</v>
      </c>
    </row>
    <row r="2689" spans="1:2" ht="15">
      <c r="A2689" s="81" t="s">
        <v>4281</v>
      </c>
      <c r="B2689" s="80" t="s">
        <v>8910</v>
      </c>
    </row>
    <row r="2690" spans="1:2" ht="15">
      <c r="A2690" s="81" t="s">
        <v>4282</v>
      </c>
      <c r="B2690" s="80" t="s">
        <v>8910</v>
      </c>
    </row>
    <row r="2691" spans="1:2" ht="15">
      <c r="A2691" s="81" t="s">
        <v>4283</v>
      </c>
      <c r="B2691" s="80" t="s">
        <v>8910</v>
      </c>
    </row>
    <row r="2692" spans="1:2" ht="15">
      <c r="A2692" s="81" t="s">
        <v>4284</v>
      </c>
      <c r="B2692" s="80" t="s">
        <v>8910</v>
      </c>
    </row>
    <row r="2693" spans="1:2" ht="15">
      <c r="A2693" s="81" t="s">
        <v>4285</v>
      </c>
      <c r="B2693" s="80" t="s">
        <v>8910</v>
      </c>
    </row>
    <row r="2694" spans="1:2" ht="15">
      <c r="A2694" s="81" t="s">
        <v>4286</v>
      </c>
      <c r="B2694" s="80" t="s">
        <v>8910</v>
      </c>
    </row>
    <row r="2695" spans="1:2" ht="15">
      <c r="A2695" s="81" t="s">
        <v>4287</v>
      </c>
      <c r="B2695" s="80" t="s">
        <v>8910</v>
      </c>
    </row>
    <row r="2696" spans="1:2" ht="15">
      <c r="A2696" s="81" t="s">
        <v>4288</v>
      </c>
      <c r="B2696" s="80" t="s">
        <v>8910</v>
      </c>
    </row>
    <row r="2697" spans="1:2" ht="15">
      <c r="A2697" s="81" t="s">
        <v>4289</v>
      </c>
      <c r="B2697" s="80" t="s">
        <v>8910</v>
      </c>
    </row>
    <row r="2698" spans="1:2" ht="15">
      <c r="A2698" s="81" t="s">
        <v>4290</v>
      </c>
      <c r="B2698" s="80" t="s">
        <v>8910</v>
      </c>
    </row>
    <row r="2699" spans="1:2" ht="15">
      <c r="A2699" s="81" t="s">
        <v>4291</v>
      </c>
      <c r="B2699" s="80" t="s">
        <v>8910</v>
      </c>
    </row>
    <row r="2700" spans="1:2" ht="15">
      <c r="A2700" s="81" t="s">
        <v>4292</v>
      </c>
      <c r="B2700" s="80" t="s">
        <v>8910</v>
      </c>
    </row>
    <row r="2701" spans="1:2" ht="15">
      <c r="A2701" s="81" t="s">
        <v>4293</v>
      </c>
      <c r="B2701" s="80" t="s">
        <v>8910</v>
      </c>
    </row>
    <row r="2702" spans="1:2" ht="15">
      <c r="A2702" s="81" t="s">
        <v>4294</v>
      </c>
      <c r="B2702" s="80" t="s">
        <v>8910</v>
      </c>
    </row>
    <row r="2703" spans="1:2" ht="15">
      <c r="A2703" s="81" t="s">
        <v>4295</v>
      </c>
      <c r="B2703" s="80" t="s">
        <v>8910</v>
      </c>
    </row>
    <row r="2704" spans="1:2" ht="15">
      <c r="A2704" s="81" t="s">
        <v>4296</v>
      </c>
      <c r="B2704" s="80" t="s">
        <v>8910</v>
      </c>
    </row>
    <row r="2705" spans="1:2" ht="15">
      <c r="A2705" s="81" t="s">
        <v>4297</v>
      </c>
      <c r="B2705" s="80" t="s">
        <v>8910</v>
      </c>
    </row>
    <row r="2706" spans="1:2" ht="15">
      <c r="A2706" s="81" t="s">
        <v>4298</v>
      </c>
      <c r="B2706" s="80" t="s">
        <v>8910</v>
      </c>
    </row>
    <row r="2707" spans="1:2" ht="15">
      <c r="A2707" s="81" t="s">
        <v>4299</v>
      </c>
      <c r="B2707" s="80" t="s">
        <v>8910</v>
      </c>
    </row>
    <row r="2708" spans="1:2" ht="15">
      <c r="A2708" s="81" t="s">
        <v>4300</v>
      </c>
      <c r="B2708" s="80" t="s">
        <v>8910</v>
      </c>
    </row>
    <row r="2709" spans="1:2" ht="15">
      <c r="A2709" s="81" t="s">
        <v>4301</v>
      </c>
      <c r="B2709" s="80" t="s">
        <v>8910</v>
      </c>
    </row>
    <row r="2710" spans="1:2" ht="15">
      <c r="A2710" s="81" t="s">
        <v>4302</v>
      </c>
      <c r="B2710" s="80" t="s">
        <v>8910</v>
      </c>
    </row>
    <row r="2711" spans="1:2" ht="15">
      <c r="A2711" s="81" t="s">
        <v>4303</v>
      </c>
      <c r="B2711" s="80" t="s">
        <v>8910</v>
      </c>
    </row>
    <row r="2712" spans="1:2" ht="15">
      <c r="A2712" s="81" t="s">
        <v>4304</v>
      </c>
      <c r="B2712" s="80" t="s">
        <v>8910</v>
      </c>
    </row>
    <row r="2713" spans="1:2" ht="15">
      <c r="A2713" s="81" t="s">
        <v>4305</v>
      </c>
      <c r="B2713" s="80" t="s">
        <v>8910</v>
      </c>
    </row>
    <row r="2714" spans="1:2" ht="15">
      <c r="A2714" s="81" t="s">
        <v>4306</v>
      </c>
      <c r="B2714" s="80" t="s">
        <v>8910</v>
      </c>
    </row>
    <row r="2715" spans="1:2" ht="15">
      <c r="A2715" s="81" t="s">
        <v>4307</v>
      </c>
      <c r="B2715" s="80" t="s">
        <v>8910</v>
      </c>
    </row>
    <row r="2716" spans="1:2" ht="15">
      <c r="A2716" s="81" t="s">
        <v>4308</v>
      </c>
      <c r="B2716" s="80" t="s">
        <v>8910</v>
      </c>
    </row>
    <row r="2717" spans="1:2" ht="15">
      <c r="A2717" s="81" t="s">
        <v>4309</v>
      </c>
      <c r="B2717" s="80" t="s">
        <v>8910</v>
      </c>
    </row>
    <row r="2718" spans="1:2" ht="15">
      <c r="A2718" s="81" t="s">
        <v>4310</v>
      </c>
      <c r="B2718" s="80" t="s">
        <v>8910</v>
      </c>
    </row>
    <row r="2719" spans="1:2" ht="15">
      <c r="A2719" s="81" t="s">
        <v>4311</v>
      </c>
      <c r="B2719" s="80" t="s">
        <v>8910</v>
      </c>
    </row>
    <row r="2720" spans="1:2" ht="15">
      <c r="A2720" s="81" t="s">
        <v>4312</v>
      </c>
      <c r="B2720" s="80" t="s">
        <v>8910</v>
      </c>
    </row>
    <row r="2721" spans="1:2" ht="15">
      <c r="A2721" s="81" t="s">
        <v>4313</v>
      </c>
      <c r="B2721" s="80" t="s">
        <v>8910</v>
      </c>
    </row>
    <row r="2722" spans="1:2" ht="15">
      <c r="A2722" s="81" t="s">
        <v>4314</v>
      </c>
      <c r="B2722" s="80" t="s">
        <v>8910</v>
      </c>
    </row>
    <row r="2723" spans="1:2" ht="15">
      <c r="A2723" s="81" t="s">
        <v>4315</v>
      </c>
      <c r="B2723" s="80" t="s">
        <v>8910</v>
      </c>
    </row>
    <row r="2724" spans="1:2" ht="15">
      <c r="A2724" s="81" t="s">
        <v>4316</v>
      </c>
      <c r="B2724" s="80" t="s">
        <v>8910</v>
      </c>
    </row>
    <row r="2725" spans="1:2" ht="15">
      <c r="A2725" s="81" t="s">
        <v>4317</v>
      </c>
      <c r="B2725" s="80" t="s">
        <v>8910</v>
      </c>
    </row>
    <row r="2726" spans="1:2" ht="15">
      <c r="A2726" s="81" t="s">
        <v>4318</v>
      </c>
      <c r="B2726" s="80" t="s">
        <v>8910</v>
      </c>
    </row>
    <row r="2727" spans="1:2" ht="15">
      <c r="A2727" s="81" t="s">
        <v>4319</v>
      </c>
      <c r="B2727" s="80" t="s">
        <v>8910</v>
      </c>
    </row>
    <row r="2728" spans="1:2" ht="15">
      <c r="A2728" s="81" t="s">
        <v>4320</v>
      </c>
      <c r="B2728" s="80" t="s">
        <v>8910</v>
      </c>
    </row>
    <row r="2729" spans="1:2" ht="15">
      <c r="A2729" s="81" t="s">
        <v>4321</v>
      </c>
      <c r="B2729" s="80" t="s">
        <v>8910</v>
      </c>
    </row>
    <row r="2730" spans="1:2" ht="15">
      <c r="A2730" s="81" t="s">
        <v>4322</v>
      </c>
      <c r="B2730" s="80" t="s">
        <v>8910</v>
      </c>
    </row>
    <row r="2731" spans="1:2" ht="15">
      <c r="A2731" s="81" t="s">
        <v>4323</v>
      </c>
      <c r="B2731" s="80" t="s">
        <v>8910</v>
      </c>
    </row>
    <row r="2732" spans="1:2" ht="15">
      <c r="A2732" s="81" t="s">
        <v>4324</v>
      </c>
      <c r="B2732" s="80" t="s">
        <v>8910</v>
      </c>
    </row>
    <row r="2733" spans="1:2" ht="15">
      <c r="A2733" s="81" t="s">
        <v>4325</v>
      </c>
      <c r="B2733" s="80" t="s">
        <v>8910</v>
      </c>
    </row>
    <row r="2734" spans="1:2" ht="15">
      <c r="A2734" s="81" t="s">
        <v>4326</v>
      </c>
      <c r="B2734" s="80" t="s">
        <v>8910</v>
      </c>
    </row>
    <row r="2735" spans="1:2" ht="15">
      <c r="A2735" s="81" t="s">
        <v>4327</v>
      </c>
      <c r="B2735" s="80" t="s">
        <v>8910</v>
      </c>
    </row>
    <row r="2736" spans="1:2" ht="15">
      <c r="A2736" s="81" t="s">
        <v>4328</v>
      </c>
      <c r="B2736" s="80" t="s">
        <v>8910</v>
      </c>
    </row>
    <row r="2737" spans="1:2" ht="15">
      <c r="A2737" s="81" t="s">
        <v>4329</v>
      </c>
      <c r="B2737" s="80" t="s">
        <v>8910</v>
      </c>
    </row>
    <row r="2738" spans="1:2" ht="15">
      <c r="A2738" s="81" t="s">
        <v>4330</v>
      </c>
      <c r="B2738" s="80" t="s">
        <v>8910</v>
      </c>
    </row>
    <row r="2739" spans="1:2" ht="15">
      <c r="A2739" s="81" t="s">
        <v>4331</v>
      </c>
      <c r="B2739" s="80" t="s">
        <v>8910</v>
      </c>
    </row>
    <row r="2740" spans="1:2" ht="15">
      <c r="A2740" s="81" t="s">
        <v>4332</v>
      </c>
      <c r="B2740" s="80" t="s">
        <v>8910</v>
      </c>
    </row>
    <row r="2741" spans="1:2" ht="15">
      <c r="A2741" s="81" t="s">
        <v>4333</v>
      </c>
      <c r="B2741" s="80" t="s">
        <v>8910</v>
      </c>
    </row>
    <row r="2742" spans="1:2" ht="15">
      <c r="A2742" s="81" t="s">
        <v>4334</v>
      </c>
      <c r="B2742" s="80" t="s">
        <v>8910</v>
      </c>
    </row>
    <row r="2743" spans="1:2" ht="15">
      <c r="A2743" s="81" t="s">
        <v>4335</v>
      </c>
      <c r="B2743" s="80" t="s">
        <v>8910</v>
      </c>
    </row>
    <row r="2744" spans="1:2" ht="15">
      <c r="A2744" s="81" t="s">
        <v>4336</v>
      </c>
      <c r="B2744" s="80" t="s">
        <v>8910</v>
      </c>
    </row>
    <row r="2745" spans="1:2" ht="15">
      <c r="A2745" s="81" t="s">
        <v>4337</v>
      </c>
      <c r="B2745" s="80" t="s">
        <v>8910</v>
      </c>
    </row>
    <row r="2746" spans="1:2" ht="15">
      <c r="A2746" s="81" t="s">
        <v>4338</v>
      </c>
      <c r="B2746" s="80" t="s">
        <v>8910</v>
      </c>
    </row>
    <row r="2747" spans="1:2" ht="15">
      <c r="A2747" s="81" t="s">
        <v>4339</v>
      </c>
      <c r="B2747" s="80" t="s">
        <v>8910</v>
      </c>
    </row>
    <row r="2748" spans="1:2" ht="15">
      <c r="A2748" s="81" t="s">
        <v>4340</v>
      </c>
      <c r="B2748" s="80" t="s">
        <v>8910</v>
      </c>
    </row>
    <row r="2749" spans="1:2" ht="15">
      <c r="A2749" s="81" t="s">
        <v>4341</v>
      </c>
      <c r="B2749" s="80" t="s">
        <v>8910</v>
      </c>
    </row>
    <row r="2750" spans="1:2" ht="15">
      <c r="A2750" s="81" t="s">
        <v>4342</v>
      </c>
      <c r="B2750" s="80" t="s">
        <v>8910</v>
      </c>
    </row>
    <row r="2751" spans="1:2" ht="15">
      <c r="A2751" s="81" t="s">
        <v>4343</v>
      </c>
      <c r="B2751" s="80" t="s">
        <v>8910</v>
      </c>
    </row>
    <row r="2752" spans="1:2" ht="15">
      <c r="A2752" s="81" t="s">
        <v>4344</v>
      </c>
      <c r="B2752" s="80" t="s">
        <v>8910</v>
      </c>
    </row>
    <row r="2753" spans="1:2" ht="15">
      <c r="A2753" s="81" t="s">
        <v>4345</v>
      </c>
      <c r="B2753" s="80" t="s">
        <v>8910</v>
      </c>
    </row>
    <row r="2754" spans="1:2" ht="15">
      <c r="A2754" s="81" t="s">
        <v>4346</v>
      </c>
      <c r="B2754" s="80" t="s">
        <v>8910</v>
      </c>
    </row>
    <row r="2755" spans="1:2" ht="15">
      <c r="A2755" s="81" t="s">
        <v>4347</v>
      </c>
      <c r="B2755" s="80" t="s">
        <v>8910</v>
      </c>
    </row>
    <row r="2756" spans="1:2" ht="15">
      <c r="A2756" s="81" t="s">
        <v>4348</v>
      </c>
      <c r="B2756" s="80" t="s">
        <v>8910</v>
      </c>
    </row>
    <row r="2757" spans="1:2" ht="15">
      <c r="A2757" s="81" t="s">
        <v>4349</v>
      </c>
      <c r="B2757" s="80" t="s">
        <v>8910</v>
      </c>
    </row>
    <row r="2758" spans="1:2" ht="15">
      <c r="A2758" s="81" t="s">
        <v>4350</v>
      </c>
      <c r="B2758" s="80" t="s">
        <v>8910</v>
      </c>
    </row>
    <row r="2759" spans="1:2" ht="15">
      <c r="A2759" s="81" t="s">
        <v>4351</v>
      </c>
      <c r="B2759" s="80" t="s">
        <v>8910</v>
      </c>
    </row>
    <row r="2760" spans="1:2" ht="15">
      <c r="A2760" s="81" t="s">
        <v>4352</v>
      </c>
      <c r="B2760" s="80" t="s">
        <v>8910</v>
      </c>
    </row>
    <row r="2761" spans="1:2" ht="15">
      <c r="A2761" s="81" t="s">
        <v>4353</v>
      </c>
      <c r="B2761" s="80" t="s">
        <v>8910</v>
      </c>
    </row>
    <row r="2762" spans="1:2" ht="15">
      <c r="A2762" s="81" t="s">
        <v>4354</v>
      </c>
      <c r="B2762" s="80" t="s">
        <v>8910</v>
      </c>
    </row>
    <row r="2763" spans="1:2" ht="15">
      <c r="A2763" s="81" t="s">
        <v>4355</v>
      </c>
      <c r="B2763" s="80" t="s">
        <v>8910</v>
      </c>
    </row>
    <row r="2764" spans="1:2" ht="15">
      <c r="A2764" s="81" t="s">
        <v>4356</v>
      </c>
      <c r="B2764" s="80" t="s">
        <v>8910</v>
      </c>
    </row>
    <row r="2765" spans="1:2" ht="15">
      <c r="A2765" s="81" t="s">
        <v>4357</v>
      </c>
      <c r="B2765" s="80" t="s">
        <v>8910</v>
      </c>
    </row>
    <row r="2766" spans="1:2" ht="15">
      <c r="A2766" s="81" t="s">
        <v>4358</v>
      </c>
      <c r="B2766" s="80" t="s">
        <v>8910</v>
      </c>
    </row>
    <row r="2767" spans="1:2" ht="15">
      <c r="A2767" s="81" t="s">
        <v>4359</v>
      </c>
      <c r="B2767" s="80" t="s">
        <v>8910</v>
      </c>
    </row>
    <row r="2768" spans="1:2" ht="15">
      <c r="A2768" s="81" t="s">
        <v>4360</v>
      </c>
      <c r="B2768" s="80" t="s">
        <v>8910</v>
      </c>
    </row>
    <row r="2769" spans="1:2" ht="15">
      <c r="A2769" s="81" t="s">
        <v>4361</v>
      </c>
      <c r="B2769" s="80" t="s">
        <v>8910</v>
      </c>
    </row>
    <row r="2770" spans="1:2" ht="15">
      <c r="A2770" s="81" t="s">
        <v>4362</v>
      </c>
      <c r="B2770" s="80" t="s">
        <v>8910</v>
      </c>
    </row>
    <row r="2771" spans="1:2" ht="15">
      <c r="A2771" s="81" t="s">
        <v>4363</v>
      </c>
      <c r="B2771" s="80" t="s">
        <v>8910</v>
      </c>
    </row>
    <row r="2772" spans="1:2" ht="15">
      <c r="A2772" s="81" t="s">
        <v>4364</v>
      </c>
      <c r="B2772" s="80" t="s">
        <v>8910</v>
      </c>
    </row>
    <row r="2773" spans="1:2" ht="15">
      <c r="A2773" s="81" t="s">
        <v>4365</v>
      </c>
      <c r="B2773" s="80" t="s">
        <v>8910</v>
      </c>
    </row>
    <row r="2774" spans="1:2" ht="15">
      <c r="A2774" s="81" t="s">
        <v>4366</v>
      </c>
      <c r="B2774" s="80" t="s">
        <v>8910</v>
      </c>
    </row>
    <row r="2775" spans="1:2" ht="15">
      <c r="A2775" s="81" t="s">
        <v>4367</v>
      </c>
      <c r="B2775" s="80" t="s">
        <v>8910</v>
      </c>
    </row>
    <row r="2776" spans="1:2" ht="15">
      <c r="A2776" s="81" t="s">
        <v>4368</v>
      </c>
      <c r="B2776" s="80" t="s">
        <v>8910</v>
      </c>
    </row>
    <row r="2777" spans="1:2" ht="15">
      <c r="A2777" s="81" t="s">
        <v>4369</v>
      </c>
      <c r="B2777" s="80" t="s">
        <v>8910</v>
      </c>
    </row>
    <row r="2778" spans="1:2" ht="15">
      <c r="A2778" s="81" t="s">
        <v>4370</v>
      </c>
      <c r="B2778" s="80" t="s">
        <v>8910</v>
      </c>
    </row>
    <row r="2779" spans="1:2" ht="15">
      <c r="A2779" s="81" t="s">
        <v>4371</v>
      </c>
      <c r="B2779" s="80" t="s">
        <v>8910</v>
      </c>
    </row>
    <row r="2780" spans="1:2" ht="15">
      <c r="A2780" s="81" t="s">
        <v>4372</v>
      </c>
      <c r="B2780" s="80" t="s">
        <v>8910</v>
      </c>
    </row>
    <row r="2781" spans="1:2" ht="15">
      <c r="A2781" s="81" t="s">
        <v>4373</v>
      </c>
      <c r="B2781" s="80" t="s">
        <v>8910</v>
      </c>
    </row>
    <row r="2782" spans="1:2" ht="15">
      <c r="A2782" s="81" t="s">
        <v>4374</v>
      </c>
      <c r="B2782" s="80" t="s">
        <v>8910</v>
      </c>
    </row>
    <row r="2783" spans="1:2" ht="15">
      <c r="A2783" s="81" t="s">
        <v>4375</v>
      </c>
      <c r="B2783" s="80" t="s">
        <v>8910</v>
      </c>
    </row>
    <row r="2784" spans="1:2" ht="15">
      <c r="A2784" s="81" t="s">
        <v>4376</v>
      </c>
      <c r="B2784" s="80" t="s">
        <v>8910</v>
      </c>
    </row>
    <row r="2785" spans="1:2" ht="15">
      <c r="A2785" s="81" t="s">
        <v>4377</v>
      </c>
      <c r="B2785" s="80" t="s">
        <v>8910</v>
      </c>
    </row>
    <row r="2786" spans="1:2" ht="15">
      <c r="A2786" s="81" t="s">
        <v>4378</v>
      </c>
      <c r="B2786" s="80" t="s">
        <v>8910</v>
      </c>
    </row>
    <row r="2787" spans="1:2" ht="15">
      <c r="A2787" s="81" t="s">
        <v>4379</v>
      </c>
      <c r="B2787" s="80" t="s">
        <v>8910</v>
      </c>
    </row>
    <row r="2788" spans="1:2" ht="15">
      <c r="A2788" s="81" t="s">
        <v>4380</v>
      </c>
      <c r="B2788" s="80" t="s">
        <v>8910</v>
      </c>
    </row>
    <row r="2789" spans="1:2" ht="15">
      <c r="A2789" s="81" t="s">
        <v>4381</v>
      </c>
      <c r="B2789" s="80" t="s">
        <v>8910</v>
      </c>
    </row>
    <row r="2790" spans="1:2" ht="15">
      <c r="A2790" s="81" t="s">
        <v>4382</v>
      </c>
      <c r="B2790" s="80" t="s">
        <v>8910</v>
      </c>
    </row>
    <row r="2791" spans="1:2" ht="15">
      <c r="A2791" s="81" t="s">
        <v>4383</v>
      </c>
      <c r="B2791" s="80" t="s">
        <v>8910</v>
      </c>
    </row>
    <row r="2792" spans="1:2" ht="15">
      <c r="A2792" s="81" t="s">
        <v>4384</v>
      </c>
      <c r="B2792" s="80" t="s">
        <v>8910</v>
      </c>
    </row>
    <row r="2793" spans="1:2" ht="15">
      <c r="A2793" s="81" t="s">
        <v>4385</v>
      </c>
      <c r="B2793" s="80" t="s">
        <v>8910</v>
      </c>
    </row>
    <row r="2794" spans="1:2" ht="15">
      <c r="A2794" s="81" t="s">
        <v>4386</v>
      </c>
      <c r="B2794" s="80" t="s">
        <v>8910</v>
      </c>
    </row>
    <row r="2795" spans="1:2" ht="15">
      <c r="A2795" s="81" t="s">
        <v>4387</v>
      </c>
      <c r="B2795" s="80" t="s">
        <v>8910</v>
      </c>
    </row>
    <row r="2796" spans="1:2" ht="15">
      <c r="A2796" s="81" t="s">
        <v>4388</v>
      </c>
      <c r="B2796" s="80" t="s">
        <v>8910</v>
      </c>
    </row>
    <row r="2797" spans="1:2" ht="15">
      <c r="A2797" s="81" t="s">
        <v>4389</v>
      </c>
      <c r="B2797" s="80" t="s">
        <v>8910</v>
      </c>
    </row>
    <row r="2798" spans="1:2" ht="15">
      <c r="A2798" s="81" t="s">
        <v>4390</v>
      </c>
      <c r="B2798" s="80" t="s">
        <v>8910</v>
      </c>
    </row>
    <row r="2799" spans="1:2" ht="15">
      <c r="A2799" s="81" t="s">
        <v>4391</v>
      </c>
      <c r="B2799" s="80" t="s">
        <v>8910</v>
      </c>
    </row>
    <row r="2800" spans="1:2" ht="15">
      <c r="A2800" s="81" t="s">
        <v>4392</v>
      </c>
      <c r="B2800" s="80" t="s">
        <v>8910</v>
      </c>
    </row>
    <row r="2801" spans="1:2" ht="15">
      <c r="A2801" s="81" t="s">
        <v>4393</v>
      </c>
      <c r="B2801" s="80" t="s">
        <v>8910</v>
      </c>
    </row>
    <row r="2802" spans="1:2" ht="15">
      <c r="A2802" s="81" t="s">
        <v>4394</v>
      </c>
      <c r="B2802" s="80" t="s">
        <v>8910</v>
      </c>
    </row>
    <row r="2803" spans="1:2" ht="15">
      <c r="A2803" s="81" t="s">
        <v>4395</v>
      </c>
      <c r="B2803" s="80" t="s">
        <v>8910</v>
      </c>
    </row>
    <row r="2804" spans="1:2" ht="15">
      <c r="A2804" s="81" t="s">
        <v>4396</v>
      </c>
      <c r="B2804" s="80" t="s">
        <v>8910</v>
      </c>
    </row>
    <row r="2805" spans="1:2" ht="15">
      <c r="A2805" s="81" t="s">
        <v>4397</v>
      </c>
      <c r="B2805" s="80" t="s">
        <v>8910</v>
      </c>
    </row>
    <row r="2806" spans="1:2" ht="15">
      <c r="A2806" s="81" t="s">
        <v>4398</v>
      </c>
      <c r="B2806" s="80" t="s">
        <v>8910</v>
      </c>
    </row>
    <row r="2807" spans="1:2" ht="15">
      <c r="A2807" s="81" t="s">
        <v>4399</v>
      </c>
      <c r="B2807" s="80" t="s">
        <v>8910</v>
      </c>
    </row>
    <row r="2808" spans="1:2" ht="15">
      <c r="A2808" s="81" t="s">
        <v>4400</v>
      </c>
      <c r="B2808" s="80" t="s">
        <v>8910</v>
      </c>
    </row>
    <row r="2809" spans="1:2" ht="15">
      <c r="A2809" s="81" t="s">
        <v>4401</v>
      </c>
      <c r="B2809" s="80" t="s">
        <v>8910</v>
      </c>
    </row>
    <row r="2810" spans="1:2" ht="15">
      <c r="A2810" s="81" t="s">
        <v>4402</v>
      </c>
      <c r="B2810" s="80" t="s">
        <v>8910</v>
      </c>
    </row>
    <row r="2811" spans="1:2" ht="15">
      <c r="A2811" s="81" t="s">
        <v>4403</v>
      </c>
      <c r="B2811" s="80" t="s">
        <v>8910</v>
      </c>
    </row>
    <row r="2812" spans="1:2" ht="15">
      <c r="A2812" s="81" t="s">
        <v>4404</v>
      </c>
      <c r="B2812" s="80" t="s">
        <v>8910</v>
      </c>
    </row>
    <row r="2813" spans="1:2" ht="15">
      <c r="A2813" s="81" t="s">
        <v>4405</v>
      </c>
      <c r="B2813" s="80" t="s">
        <v>8910</v>
      </c>
    </row>
    <row r="2814" spans="1:2" ht="15">
      <c r="A2814" s="81" t="s">
        <v>4406</v>
      </c>
      <c r="B2814" s="80" t="s">
        <v>8910</v>
      </c>
    </row>
    <row r="2815" spans="1:2" ht="15">
      <c r="A2815" s="81" t="s">
        <v>4407</v>
      </c>
      <c r="B2815" s="80" t="s">
        <v>8910</v>
      </c>
    </row>
    <row r="2816" spans="1:2" ht="15">
      <c r="A2816" s="81" t="s">
        <v>4408</v>
      </c>
      <c r="B2816" s="80" t="s">
        <v>8910</v>
      </c>
    </row>
    <row r="2817" spans="1:2" ht="15">
      <c r="A2817" s="81" t="s">
        <v>4409</v>
      </c>
      <c r="B2817" s="80" t="s">
        <v>8910</v>
      </c>
    </row>
    <row r="2818" spans="1:2" ht="15">
      <c r="A2818" s="81" t="s">
        <v>4410</v>
      </c>
      <c r="B2818" s="80" t="s">
        <v>8910</v>
      </c>
    </row>
    <row r="2819" spans="1:2" ht="15">
      <c r="A2819" s="81" t="s">
        <v>4411</v>
      </c>
      <c r="B2819" s="80" t="s">
        <v>8910</v>
      </c>
    </row>
    <row r="2820" spans="1:2" ht="15">
      <c r="A2820" s="81" t="s">
        <v>4412</v>
      </c>
      <c r="B2820" s="80" t="s">
        <v>8910</v>
      </c>
    </row>
    <row r="2821" spans="1:2" ht="15">
      <c r="A2821" s="81" t="s">
        <v>4413</v>
      </c>
      <c r="B2821" s="80" t="s">
        <v>8910</v>
      </c>
    </row>
    <row r="2822" spans="1:2" ht="15">
      <c r="A2822" s="81" t="s">
        <v>4414</v>
      </c>
      <c r="B2822" s="80" t="s">
        <v>8910</v>
      </c>
    </row>
    <row r="2823" spans="1:2" ht="15">
      <c r="A2823" s="81" t="s">
        <v>4415</v>
      </c>
      <c r="B2823" s="80" t="s">
        <v>8910</v>
      </c>
    </row>
    <row r="2824" spans="1:2" ht="15">
      <c r="A2824" s="81" t="s">
        <v>4416</v>
      </c>
      <c r="B2824" s="80" t="s">
        <v>8910</v>
      </c>
    </row>
    <row r="2825" spans="1:2" ht="15">
      <c r="A2825" s="81" t="s">
        <v>4417</v>
      </c>
      <c r="B2825" s="80" t="s">
        <v>8910</v>
      </c>
    </row>
    <row r="2826" spans="1:2" ht="15">
      <c r="A2826" s="81" t="s">
        <v>4418</v>
      </c>
      <c r="B2826" s="80" t="s">
        <v>8910</v>
      </c>
    </row>
    <row r="2827" spans="1:2" ht="15">
      <c r="A2827" s="81" t="s">
        <v>4419</v>
      </c>
      <c r="B2827" s="80" t="s">
        <v>8910</v>
      </c>
    </row>
    <row r="2828" spans="1:2" ht="15">
      <c r="A2828" s="81" t="s">
        <v>4420</v>
      </c>
      <c r="B2828" s="80" t="s">
        <v>8910</v>
      </c>
    </row>
    <row r="2829" spans="1:2" ht="15">
      <c r="A2829" s="81" t="s">
        <v>4421</v>
      </c>
      <c r="B2829" s="80" t="s">
        <v>8910</v>
      </c>
    </row>
    <row r="2830" spans="1:2" ht="15">
      <c r="A2830" s="81" t="s">
        <v>4422</v>
      </c>
      <c r="B2830" s="80" t="s">
        <v>8910</v>
      </c>
    </row>
    <row r="2831" spans="1:2" ht="15">
      <c r="A2831" s="81" t="s">
        <v>4423</v>
      </c>
      <c r="B2831" s="80" t="s">
        <v>8910</v>
      </c>
    </row>
    <row r="2832" spans="1:2" ht="15">
      <c r="A2832" s="81" t="s">
        <v>4424</v>
      </c>
      <c r="B2832" s="80" t="s">
        <v>8910</v>
      </c>
    </row>
    <row r="2833" spans="1:2" ht="15">
      <c r="A2833" s="81" t="s">
        <v>4425</v>
      </c>
      <c r="B2833" s="80" t="s">
        <v>8910</v>
      </c>
    </row>
    <row r="2834" spans="1:2" ht="15">
      <c r="A2834" s="81" t="s">
        <v>4426</v>
      </c>
      <c r="B2834" s="80" t="s">
        <v>8910</v>
      </c>
    </row>
    <row r="2835" spans="1:2" ht="15">
      <c r="A2835" s="81" t="s">
        <v>4427</v>
      </c>
      <c r="B2835" s="80" t="s">
        <v>8910</v>
      </c>
    </row>
    <row r="2836" spans="1:2" ht="15">
      <c r="A2836" s="81" t="s">
        <v>4428</v>
      </c>
      <c r="B2836" s="80" t="s">
        <v>8910</v>
      </c>
    </row>
    <row r="2837" spans="1:2" ht="15">
      <c r="A2837" s="81" t="s">
        <v>4429</v>
      </c>
      <c r="B2837" s="80" t="s">
        <v>8910</v>
      </c>
    </row>
    <row r="2838" spans="1:2" ht="15">
      <c r="A2838" s="81" t="s">
        <v>4430</v>
      </c>
      <c r="B2838" s="80" t="s">
        <v>8910</v>
      </c>
    </row>
    <row r="2839" spans="1:2" ht="15">
      <c r="A2839" s="81" t="s">
        <v>4431</v>
      </c>
      <c r="B2839" s="80" t="s">
        <v>8910</v>
      </c>
    </row>
    <row r="2840" spans="1:2" ht="15">
      <c r="A2840" s="81" t="s">
        <v>4432</v>
      </c>
      <c r="B2840" s="80" t="s">
        <v>8910</v>
      </c>
    </row>
    <row r="2841" spans="1:2" ht="15">
      <c r="A2841" s="81" t="s">
        <v>4433</v>
      </c>
      <c r="B2841" s="80" t="s">
        <v>8910</v>
      </c>
    </row>
    <row r="2842" spans="1:2" ht="15">
      <c r="A2842" s="81" t="s">
        <v>4434</v>
      </c>
      <c r="B2842" s="80" t="s">
        <v>8910</v>
      </c>
    </row>
    <row r="2843" spans="1:2" ht="15">
      <c r="A2843" s="81" t="s">
        <v>4435</v>
      </c>
      <c r="B2843" s="80" t="s">
        <v>8910</v>
      </c>
    </row>
    <row r="2844" spans="1:2" ht="15">
      <c r="A2844" s="81" t="s">
        <v>4436</v>
      </c>
      <c r="B2844" s="80" t="s">
        <v>8910</v>
      </c>
    </row>
    <row r="2845" spans="1:2" ht="15">
      <c r="A2845" s="81" t="s">
        <v>4437</v>
      </c>
      <c r="B2845" s="80" t="s">
        <v>8910</v>
      </c>
    </row>
    <row r="2846" spans="1:2" ht="15">
      <c r="A2846" s="81" t="s">
        <v>4438</v>
      </c>
      <c r="B2846" s="80" t="s">
        <v>8910</v>
      </c>
    </row>
    <row r="2847" spans="1:2" ht="15">
      <c r="A2847" s="81" t="s">
        <v>4439</v>
      </c>
      <c r="B2847" s="80" t="s">
        <v>8910</v>
      </c>
    </row>
    <row r="2848" spans="1:2" ht="15">
      <c r="A2848" s="81" t="s">
        <v>4440</v>
      </c>
      <c r="B2848" s="80" t="s">
        <v>8910</v>
      </c>
    </row>
    <row r="2849" spans="1:2" ht="15">
      <c r="A2849" s="81" t="s">
        <v>4441</v>
      </c>
      <c r="B2849" s="80" t="s">
        <v>8910</v>
      </c>
    </row>
    <row r="2850" spans="1:2" ht="15">
      <c r="A2850" s="81" t="s">
        <v>4442</v>
      </c>
      <c r="B2850" s="80" t="s">
        <v>8910</v>
      </c>
    </row>
    <row r="2851" spans="1:2" ht="15">
      <c r="A2851" s="81" t="s">
        <v>4443</v>
      </c>
      <c r="B2851" s="80" t="s">
        <v>8910</v>
      </c>
    </row>
    <row r="2852" spans="1:2" ht="15">
      <c r="A2852" s="81" t="s">
        <v>4444</v>
      </c>
      <c r="B2852" s="80" t="s">
        <v>8910</v>
      </c>
    </row>
    <row r="2853" spans="1:2" ht="15">
      <c r="A2853" s="81" t="s">
        <v>4445</v>
      </c>
      <c r="B2853" s="80" t="s">
        <v>8910</v>
      </c>
    </row>
    <row r="2854" spans="1:2" ht="15">
      <c r="A2854" s="81" t="s">
        <v>4446</v>
      </c>
      <c r="B2854" s="80" t="s">
        <v>8910</v>
      </c>
    </row>
    <row r="2855" spans="1:2" ht="15">
      <c r="A2855" s="81" t="s">
        <v>4447</v>
      </c>
      <c r="B2855" s="80" t="s">
        <v>8910</v>
      </c>
    </row>
    <row r="2856" spans="1:2" ht="15">
      <c r="A2856" s="81" t="s">
        <v>4448</v>
      </c>
      <c r="B2856" s="80" t="s">
        <v>8910</v>
      </c>
    </row>
    <row r="2857" spans="1:2" ht="15">
      <c r="A2857" s="81" t="s">
        <v>4449</v>
      </c>
      <c r="B2857" s="80" t="s">
        <v>8910</v>
      </c>
    </row>
    <row r="2858" spans="1:2" ht="15">
      <c r="A2858" s="81" t="s">
        <v>4450</v>
      </c>
      <c r="B2858" s="80" t="s">
        <v>8910</v>
      </c>
    </row>
    <row r="2859" spans="1:2" ht="15">
      <c r="A2859" s="81" t="s">
        <v>4451</v>
      </c>
      <c r="B2859" s="80" t="s">
        <v>8910</v>
      </c>
    </row>
    <row r="2860" spans="1:2" ht="15">
      <c r="A2860" s="81" t="s">
        <v>4452</v>
      </c>
      <c r="B2860" s="80" t="s">
        <v>8910</v>
      </c>
    </row>
    <row r="2861" spans="1:2" ht="15">
      <c r="A2861" s="81" t="s">
        <v>4453</v>
      </c>
      <c r="B2861" s="80" t="s">
        <v>8910</v>
      </c>
    </row>
    <row r="2862" spans="1:2" ht="15">
      <c r="A2862" s="81" t="s">
        <v>4454</v>
      </c>
      <c r="B2862" s="80" t="s">
        <v>8910</v>
      </c>
    </row>
    <row r="2863" spans="1:2" ht="15">
      <c r="A2863" s="81" t="s">
        <v>4455</v>
      </c>
      <c r="B2863" s="80" t="s">
        <v>8910</v>
      </c>
    </row>
    <row r="2864" spans="1:2" ht="15">
      <c r="A2864" s="81" t="s">
        <v>4456</v>
      </c>
      <c r="B2864" s="80" t="s">
        <v>8910</v>
      </c>
    </row>
    <row r="2865" spans="1:2" ht="15">
      <c r="A2865" s="81" t="s">
        <v>4457</v>
      </c>
      <c r="B2865" s="80" t="s">
        <v>8910</v>
      </c>
    </row>
    <row r="2866" spans="1:2" ht="15">
      <c r="A2866" s="81" t="s">
        <v>4458</v>
      </c>
      <c r="B2866" s="80" t="s">
        <v>8910</v>
      </c>
    </row>
    <row r="2867" spans="1:2" ht="15">
      <c r="A2867" s="81" t="s">
        <v>4459</v>
      </c>
      <c r="B2867" s="80" t="s">
        <v>8910</v>
      </c>
    </row>
    <row r="2868" spans="1:2" ht="15">
      <c r="A2868" s="81" t="s">
        <v>4460</v>
      </c>
      <c r="B2868" s="80" t="s">
        <v>8910</v>
      </c>
    </row>
    <row r="2869" spans="1:2" ht="15">
      <c r="A2869" s="81" t="s">
        <v>4461</v>
      </c>
      <c r="B2869" s="80" t="s">
        <v>8910</v>
      </c>
    </row>
    <row r="2870" spans="1:2" ht="15">
      <c r="A2870" s="81" t="s">
        <v>4462</v>
      </c>
      <c r="B2870" s="80" t="s">
        <v>8910</v>
      </c>
    </row>
    <row r="2871" spans="1:2" ht="15">
      <c r="A2871" s="81" t="s">
        <v>4463</v>
      </c>
      <c r="B2871" s="80" t="s">
        <v>8910</v>
      </c>
    </row>
    <row r="2872" spans="1:2" ht="15">
      <c r="A2872" s="81" t="s">
        <v>4464</v>
      </c>
      <c r="B2872" s="80" t="s">
        <v>8910</v>
      </c>
    </row>
    <row r="2873" spans="1:2" ht="15">
      <c r="A2873" s="81" t="s">
        <v>4465</v>
      </c>
      <c r="B2873" s="80" t="s">
        <v>8910</v>
      </c>
    </row>
    <row r="2874" spans="1:2" ht="15">
      <c r="A2874" s="81" t="s">
        <v>4466</v>
      </c>
      <c r="B2874" s="80" t="s">
        <v>8910</v>
      </c>
    </row>
    <row r="2875" spans="1:2" ht="15">
      <c r="A2875" s="81" t="s">
        <v>4467</v>
      </c>
      <c r="B2875" s="80" t="s">
        <v>8910</v>
      </c>
    </row>
    <row r="2876" spans="1:2" ht="15">
      <c r="A2876" s="81" t="s">
        <v>4468</v>
      </c>
      <c r="B2876" s="80" t="s">
        <v>8910</v>
      </c>
    </row>
    <row r="2877" spans="1:2" ht="15">
      <c r="A2877" s="81" t="s">
        <v>4469</v>
      </c>
      <c r="B2877" s="80" t="s">
        <v>8910</v>
      </c>
    </row>
    <row r="2878" spans="1:2" ht="15">
      <c r="A2878" s="81" t="s">
        <v>4470</v>
      </c>
      <c r="B2878" s="80" t="s">
        <v>8910</v>
      </c>
    </row>
    <row r="2879" spans="1:2" ht="15">
      <c r="A2879" s="81" t="s">
        <v>4471</v>
      </c>
      <c r="B2879" s="80" t="s">
        <v>8910</v>
      </c>
    </row>
    <row r="2880" spans="1:2" ht="15">
      <c r="A2880" s="81" t="s">
        <v>4472</v>
      </c>
      <c r="B2880" s="80" t="s">
        <v>8910</v>
      </c>
    </row>
    <row r="2881" spans="1:2" ht="15">
      <c r="A2881" s="81" t="s">
        <v>4473</v>
      </c>
      <c r="B2881" s="80" t="s">
        <v>8910</v>
      </c>
    </row>
    <row r="2882" spans="1:2" ht="15">
      <c r="A2882" s="81" t="s">
        <v>4474</v>
      </c>
      <c r="B2882" s="80" t="s">
        <v>8910</v>
      </c>
    </row>
    <row r="2883" spans="1:2" ht="15">
      <c r="A2883" s="81" t="s">
        <v>4475</v>
      </c>
      <c r="B2883" s="80" t="s">
        <v>8910</v>
      </c>
    </row>
    <row r="2884" spans="1:2" ht="15">
      <c r="A2884" s="81" t="s">
        <v>4476</v>
      </c>
      <c r="B2884" s="80" t="s">
        <v>8910</v>
      </c>
    </row>
    <row r="2885" spans="1:2" ht="15">
      <c r="A2885" s="81" t="s">
        <v>4477</v>
      </c>
      <c r="B2885" s="80" t="s">
        <v>8910</v>
      </c>
    </row>
    <row r="2886" spans="1:2" ht="15">
      <c r="A2886" s="81" t="s">
        <v>4478</v>
      </c>
      <c r="B2886" s="80" t="s">
        <v>8910</v>
      </c>
    </row>
    <row r="2887" spans="1:2" ht="15">
      <c r="A2887" s="81" t="s">
        <v>4479</v>
      </c>
      <c r="B2887" s="80" t="s">
        <v>8910</v>
      </c>
    </row>
    <row r="2888" spans="1:2" ht="15">
      <c r="A2888" s="81" t="s">
        <v>4480</v>
      </c>
      <c r="B2888" s="80" t="s">
        <v>8910</v>
      </c>
    </row>
    <row r="2889" spans="1:2" ht="15">
      <c r="A2889" s="81" t="s">
        <v>4481</v>
      </c>
      <c r="B2889" s="80" t="s">
        <v>8910</v>
      </c>
    </row>
    <row r="2890" spans="1:2" ht="15">
      <c r="A2890" s="81" t="s">
        <v>4482</v>
      </c>
      <c r="B2890" s="80" t="s">
        <v>8910</v>
      </c>
    </row>
    <row r="2891" spans="1:2" ht="15">
      <c r="A2891" s="81" t="s">
        <v>4483</v>
      </c>
      <c r="B2891" s="80" t="s">
        <v>8910</v>
      </c>
    </row>
    <row r="2892" spans="1:2" ht="15">
      <c r="A2892" s="81" t="s">
        <v>4484</v>
      </c>
      <c r="B2892" s="80" t="s">
        <v>8910</v>
      </c>
    </row>
    <row r="2893" spans="1:2" ht="15">
      <c r="A2893" s="81" t="s">
        <v>4485</v>
      </c>
      <c r="B2893" s="80" t="s">
        <v>8910</v>
      </c>
    </row>
    <row r="2894" spans="1:2" ht="15">
      <c r="A2894" s="81" t="s">
        <v>4486</v>
      </c>
      <c r="B2894" s="80" t="s">
        <v>8910</v>
      </c>
    </row>
    <row r="2895" spans="1:2" ht="15">
      <c r="A2895" s="81" t="s">
        <v>4487</v>
      </c>
      <c r="B2895" s="80" t="s">
        <v>8910</v>
      </c>
    </row>
    <row r="2896" spans="1:2" ht="15">
      <c r="A2896" s="81" t="s">
        <v>4488</v>
      </c>
      <c r="B2896" s="80" t="s">
        <v>8910</v>
      </c>
    </row>
    <row r="2897" spans="1:2" ht="15">
      <c r="A2897" s="81" t="s">
        <v>4489</v>
      </c>
      <c r="B2897" s="80" t="s">
        <v>8910</v>
      </c>
    </row>
    <row r="2898" spans="1:2" ht="15">
      <c r="A2898" s="81" t="s">
        <v>4490</v>
      </c>
      <c r="B2898" s="80" t="s">
        <v>8910</v>
      </c>
    </row>
    <row r="2899" spans="1:2" ht="15">
      <c r="A2899" s="81" t="s">
        <v>4491</v>
      </c>
      <c r="B2899" s="80" t="s">
        <v>8910</v>
      </c>
    </row>
    <row r="2900" spans="1:2" ht="15">
      <c r="A2900" s="81" t="s">
        <v>4492</v>
      </c>
      <c r="B2900" s="80" t="s">
        <v>8910</v>
      </c>
    </row>
    <row r="2901" spans="1:2" ht="15">
      <c r="A2901" s="81" t="s">
        <v>4493</v>
      </c>
      <c r="B2901" s="80" t="s">
        <v>8910</v>
      </c>
    </row>
    <row r="2902" spans="1:2" ht="15">
      <c r="A2902" s="81" t="s">
        <v>4494</v>
      </c>
      <c r="B2902" s="80" t="s">
        <v>8910</v>
      </c>
    </row>
    <row r="2903" spans="1:2" ht="15">
      <c r="A2903" s="81" t="s">
        <v>4495</v>
      </c>
      <c r="B2903" s="80" t="s">
        <v>8910</v>
      </c>
    </row>
    <row r="2904" spans="1:2" ht="15">
      <c r="A2904" s="81" t="s">
        <v>4496</v>
      </c>
      <c r="B2904" s="80" t="s">
        <v>8910</v>
      </c>
    </row>
    <row r="2905" spans="1:2" ht="15">
      <c r="A2905" s="81" t="s">
        <v>4497</v>
      </c>
      <c r="B2905" s="80" t="s">
        <v>8910</v>
      </c>
    </row>
    <row r="2906" spans="1:2" ht="15">
      <c r="A2906" s="81" t="s">
        <v>4498</v>
      </c>
      <c r="B2906" s="80" t="s">
        <v>8910</v>
      </c>
    </row>
    <row r="2907" spans="1:2" ht="15">
      <c r="A2907" s="81" t="s">
        <v>4499</v>
      </c>
      <c r="B2907" s="80" t="s">
        <v>8910</v>
      </c>
    </row>
    <row r="2908" spans="1:2" ht="15">
      <c r="A2908" s="81" t="s">
        <v>4500</v>
      </c>
      <c r="B2908" s="80" t="s">
        <v>8910</v>
      </c>
    </row>
    <row r="2909" spans="1:2" ht="15">
      <c r="A2909" s="81" t="s">
        <v>4501</v>
      </c>
      <c r="B2909" s="80" t="s">
        <v>8910</v>
      </c>
    </row>
    <row r="2910" spans="1:2" ht="15">
      <c r="A2910" s="81" t="s">
        <v>4502</v>
      </c>
      <c r="B2910" s="80" t="s">
        <v>8910</v>
      </c>
    </row>
    <row r="2911" spans="1:2" ht="15">
      <c r="A2911" s="81" t="s">
        <v>4503</v>
      </c>
      <c r="B2911" s="80" t="s">
        <v>8910</v>
      </c>
    </row>
    <row r="2912" spans="1:2" ht="15">
      <c r="A2912" s="81" t="s">
        <v>4504</v>
      </c>
      <c r="B2912" s="80" t="s">
        <v>8910</v>
      </c>
    </row>
    <row r="2913" spans="1:2" ht="15">
      <c r="A2913" s="81" t="s">
        <v>4505</v>
      </c>
      <c r="B2913" s="80" t="s">
        <v>8910</v>
      </c>
    </row>
    <row r="2914" spans="1:2" ht="15">
      <c r="A2914" s="81" t="s">
        <v>4506</v>
      </c>
      <c r="B2914" s="80" t="s">
        <v>8910</v>
      </c>
    </row>
    <row r="2915" spans="1:2" ht="15">
      <c r="A2915" s="81" t="s">
        <v>4507</v>
      </c>
      <c r="B2915" s="80" t="s">
        <v>8910</v>
      </c>
    </row>
    <row r="2916" spans="1:2" ht="15">
      <c r="A2916" s="81" t="s">
        <v>4508</v>
      </c>
      <c r="B2916" s="80" t="s">
        <v>8910</v>
      </c>
    </row>
    <row r="2917" spans="1:2" ht="15">
      <c r="A2917" s="81" t="s">
        <v>4509</v>
      </c>
      <c r="B2917" s="80" t="s">
        <v>8910</v>
      </c>
    </row>
    <row r="2918" spans="1:2" ht="15">
      <c r="A2918" s="81" t="s">
        <v>4510</v>
      </c>
      <c r="B2918" s="80" t="s">
        <v>8910</v>
      </c>
    </row>
    <row r="2919" spans="1:2" ht="15">
      <c r="A2919" s="81" t="s">
        <v>4511</v>
      </c>
      <c r="B2919" s="80" t="s">
        <v>8910</v>
      </c>
    </row>
    <row r="2920" spans="1:2" ht="15">
      <c r="A2920" s="81" t="s">
        <v>4512</v>
      </c>
      <c r="B2920" s="80" t="s">
        <v>8910</v>
      </c>
    </row>
    <row r="2921" spans="1:2" ht="15">
      <c r="A2921" s="81" t="s">
        <v>4513</v>
      </c>
      <c r="B2921" s="80" t="s">
        <v>8910</v>
      </c>
    </row>
    <row r="2922" spans="1:2" ht="15">
      <c r="A2922" s="81" t="s">
        <v>4514</v>
      </c>
      <c r="B2922" s="80" t="s">
        <v>8910</v>
      </c>
    </row>
    <row r="2923" spans="1:2" ht="15">
      <c r="A2923" s="81" t="s">
        <v>4515</v>
      </c>
      <c r="B2923" s="80" t="s">
        <v>8910</v>
      </c>
    </row>
    <row r="2924" spans="1:2" ht="15">
      <c r="A2924" s="81" t="s">
        <v>4516</v>
      </c>
      <c r="B2924" s="80" t="s">
        <v>8910</v>
      </c>
    </row>
    <row r="2925" spans="1:2" ht="15">
      <c r="A2925" s="81" t="s">
        <v>4517</v>
      </c>
      <c r="B2925" s="80" t="s">
        <v>8910</v>
      </c>
    </row>
    <row r="2926" spans="1:2" ht="15">
      <c r="A2926" s="81" t="s">
        <v>4518</v>
      </c>
      <c r="B2926" s="80" t="s">
        <v>8910</v>
      </c>
    </row>
    <row r="2927" spans="1:2" ht="15">
      <c r="A2927" s="81" t="s">
        <v>4519</v>
      </c>
      <c r="B2927" s="80" t="s">
        <v>8910</v>
      </c>
    </row>
    <row r="2928" spans="1:2" ht="15">
      <c r="A2928" s="81" t="s">
        <v>4520</v>
      </c>
      <c r="B2928" s="80" t="s">
        <v>8910</v>
      </c>
    </row>
    <row r="2929" spans="1:2" ht="15">
      <c r="A2929" s="81" t="s">
        <v>4521</v>
      </c>
      <c r="B2929" s="80" t="s">
        <v>8910</v>
      </c>
    </row>
    <row r="2930" spans="1:2" ht="15">
      <c r="A2930" s="81" t="s">
        <v>4522</v>
      </c>
      <c r="B2930" s="80" t="s">
        <v>8910</v>
      </c>
    </row>
    <row r="2931" spans="1:2" ht="15">
      <c r="A2931" s="81" t="s">
        <v>4523</v>
      </c>
      <c r="B2931" s="80" t="s">
        <v>8910</v>
      </c>
    </row>
    <row r="2932" spans="1:2" ht="15">
      <c r="A2932" s="81" t="s">
        <v>4524</v>
      </c>
      <c r="B2932" s="80" t="s">
        <v>8910</v>
      </c>
    </row>
    <row r="2933" spans="1:2" ht="15">
      <c r="A2933" s="81" t="s">
        <v>4525</v>
      </c>
      <c r="B2933" s="80" t="s">
        <v>8910</v>
      </c>
    </row>
    <row r="2934" spans="1:2" ht="15">
      <c r="A2934" s="81" t="s">
        <v>4526</v>
      </c>
      <c r="B2934" s="80" t="s">
        <v>8910</v>
      </c>
    </row>
    <row r="2935" spans="1:2" ht="15">
      <c r="A2935" s="81" t="s">
        <v>4527</v>
      </c>
      <c r="B2935" s="80" t="s">
        <v>8910</v>
      </c>
    </row>
    <row r="2936" spans="1:2" ht="15">
      <c r="A2936" s="81" t="s">
        <v>4528</v>
      </c>
      <c r="B2936" s="80" t="s">
        <v>8910</v>
      </c>
    </row>
    <row r="2937" spans="1:2" ht="15">
      <c r="A2937" s="81" t="s">
        <v>4529</v>
      </c>
      <c r="B2937" s="80" t="s">
        <v>8910</v>
      </c>
    </row>
    <row r="2938" spans="1:2" ht="15">
      <c r="A2938" s="81" t="s">
        <v>4530</v>
      </c>
      <c r="B2938" s="80" t="s">
        <v>8910</v>
      </c>
    </row>
    <row r="2939" spans="1:2" ht="15">
      <c r="A2939" s="81" t="s">
        <v>4531</v>
      </c>
      <c r="B2939" s="80" t="s">
        <v>8910</v>
      </c>
    </row>
    <row r="2940" spans="1:2" ht="15">
      <c r="A2940" s="81" t="s">
        <v>4532</v>
      </c>
      <c r="B2940" s="80" t="s">
        <v>8910</v>
      </c>
    </row>
    <row r="2941" spans="1:2" ht="15">
      <c r="A2941" s="81" t="s">
        <v>4533</v>
      </c>
      <c r="B2941" s="80" t="s">
        <v>8910</v>
      </c>
    </row>
    <row r="2942" spans="1:2" ht="15">
      <c r="A2942" s="81" t="s">
        <v>4534</v>
      </c>
      <c r="B2942" s="80" t="s">
        <v>8910</v>
      </c>
    </row>
    <row r="2943" spans="1:2" ht="15">
      <c r="A2943" s="81" t="s">
        <v>4535</v>
      </c>
      <c r="B2943" s="80" t="s">
        <v>8910</v>
      </c>
    </row>
    <row r="2944" spans="1:2" ht="15">
      <c r="A2944" s="81" t="s">
        <v>4536</v>
      </c>
      <c r="B2944" s="80" t="s">
        <v>8910</v>
      </c>
    </row>
    <row r="2945" spans="1:2" ht="15">
      <c r="A2945" s="81" t="s">
        <v>4537</v>
      </c>
      <c r="B2945" s="80" t="s">
        <v>8910</v>
      </c>
    </row>
    <row r="2946" spans="1:2" ht="15">
      <c r="A2946" s="81" t="s">
        <v>4538</v>
      </c>
      <c r="B2946" s="80" t="s">
        <v>8910</v>
      </c>
    </row>
    <row r="2947" spans="1:2" ht="15">
      <c r="A2947" s="81" t="s">
        <v>4539</v>
      </c>
      <c r="B2947" s="80" t="s">
        <v>8910</v>
      </c>
    </row>
    <row r="2948" spans="1:2" ht="15">
      <c r="A2948" s="81" t="s">
        <v>4540</v>
      </c>
      <c r="B2948" s="80" t="s">
        <v>8910</v>
      </c>
    </row>
    <row r="2949" spans="1:2" ht="15">
      <c r="A2949" s="81" t="s">
        <v>4541</v>
      </c>
      <c r="B2949" s="80" t="s">
        <v>8910</v>
      </c>
    </row>
    <row r="2950" spans="1:2" ht="15">
      <c r="A2950" s="81" t="s">
        <v>4542</v>
      </c>
      <c r="B2950" s="80" t="s">
        <v>8910</v>
      </c>
    </row>
    <row r="2951" spans="1:2" ht="15">
      <c r="A2951" s="81" t="s">
        <v>4543</v>
      </c>
      <c r="B2951" s="80" t="s">
        <v>8910</v>
      </c>
    </row>
    <row r="2952" spans="1:2" ht="15">
      <c r="A2952" s="81" t="s">
        <v>4544</v>
      </c>
      <c r="B2952" s="80" t="s">
        <v>8910</v>
      </c>
    </row>
    <row r="2953" spans="1:2" ht="15">
      <c r="A2953" s="81" t="s">
        <v>4545</v>
      </c>
      <c r="B2953" s="80" t="s">
        <v>8910</v>
      </c>
    </row>
    <row r="2954" spans="1:2" ht="15">
      <c r="A2954" s="81" t="s">
        <v>4546</v>
      </c>
      <c r="B2954" s="80" t="s">
        <v>8910</v>
      </c>
    </row>
    <row r="2955" spans="1:2" ht="15">
      <c r="A2955" s="81" t="s">
        <v>4547</v>
      </c>
      <c r="B2955" s="80" t="s">
        <v>8910</v>
      </c>
    </row>
    <row r="2956" spans="1:2" ht="15">
      <c r="A2956" s="81" t="s">
        <v>4548</v>
      </c>
      <c r="B2956" s="80" t="s">
        <v>8910</v>
      </c>
    </row>
    <row r="2957" spans="1:2" ht="15">
      <c r="A2957" s="81" t="s">
        <v>4549</v>
      </c>
      <c r="B2957" s="80" t="s">
        <v>8910</v>
      </c>
    </row>
    <row r="2958" spans="1:2" ht="15">
      <c r="A2958" s="81" t="s">
        <v>4550</v>
      </c>
      <c r="B2958" s="80" t="s">
        <v>8910</v>
      </c>
    </row>
    <row r="2959" spans="1:2" ht="15">
      <c r="A2959" s="81" t="s">
        <v>4551</v>
      </c>
      <c r="B2959" s="80" t="s">
        <v>8910</v>
      </c>
    </row>
    <row r="2960" spans="1:2" ht="15">
      <c r="A2960" s="81" t="s">
        <v>4552</v>
      </c>
      <c r="B2960" s="80" t="s">
        <v>8910</v>
      </c>
    </row>
    <row r="2961" spans="1:2" ht="15">
      <c r="A2961" s="81" t="s">
        <v>4553</v>
      </c>
      <c r="B2961" s="80" t="s">
        <v>8910</v>
      </c>
    </row>
    <row r="2962" spans="1:2" ht="15">
      <c r="A2962" s="81" t="s">
        <v>4554</v>
      </c>
      <c r="B2962" s="80" t="s">
        <v>8910</v>
      </c>
    </row>
    <row r="2963" spans="1:2" ht="15">
      <c r="A2963" s="81" t="s">
        <v>4555</v>
      </c>
      <c r="B2963" s="80" t="s">
        <v>8910</v>
      </c>
    </row>
    <row r="2964" spans="1:2" ht="15">
      <c r="A2964" s="81" t="s">
        <v>4556</v>
      </c>
      <c r="B2964" s="80" t="s">
        <v>8910</v>
      </c>
    </row>
    <row r="2965" spans="1:2" ht="15">
      <c r="A2965" s="81" t="s">
        <v>4557</v>
      </c>
      <c r="B2965" s="80" t="s">
        <v>8910</v>
      </c>
    </row>
    <row r="2966" spans="1:2" ht="15">
      <c r="A2966" s="81" t="s">
        <v>4558</v>
      </c>
      <c r="B2966" s="80" t="s">
        <v>8910</v>
      </c>
    </row>
    <row r="2967" spans="1:2" ht="15">
      <c r="A2967" s="81" t="s">
        <v>4559</v>
      </c>
      <c r="B2967" s="80" t="s">
        <v>8910</v>
      </c>
    </row>
    <row r="2968" spans="1:2" ht="15">
      <c r="A2968" s="81" t="s">
        <v>4560</v>
      </c>
      <c r="B2968" s="80" t="s">
        <v>8910</v>
      </c>
    </row>
    <row r="2969" spans="1:2" ht="15">
      <c r="A2969" s="81" t="s">
        <v>4561</v>
      </c>
      <c r="B2969" s="80" t="s">
        <v>8910</v>
      </c>
    </row>
    <row r="2970" spans="1:2" ht="15">
      <c r="A2970" s="81" t="s">
        <v>4562</v>
      </c>
      <c r="B2970" s="80" t="s">
        <v>8910</v>
      </c>
    </row>
    <row r="2971" spans="1:2" ht="15">
      <c r="A2971" s="81" t="s">
        <v>4563</v>
      </c>
      <c r="B2971" s="80" t="s">
        <v>8910</v>
      </c>
    </row>
    <row r="2972" spans="1:2" ht="15">
      <c r="A2972" s="81" t="s">
        <v>4564</v>
      </c>
      <c r="B2972" s="80" t="s">
        <v>8910</v>
      </c>
    </row>
    <row r="2973" spans="1:2" ht="15">
      <c r="A2973" s="81" t="s">
        <v>4565</v>
      </c>
      <c r="B2973" s="80" t="s">
        <v>8910</v>
      </c>
    </row>
    <row r="2974" spans="1:2" ht="15">
      <c r="A2974" s="81" t="s">
        <v>4566</v>
      </c>
      <c r="B2974" s="80" t="s">
        <v>8910</v>
      </c>
    </row>
    <row r="2975" spans="1:2" ht="15">
      <c r="A2975" s="81" t="s">
        <v>4567</v>
      </c>
      <c r="B2975" s="80" t="s">
        <v>8910</v>
      </c>
    </row>
    <row r="2976" spans="1:2" ht="15">
      <c r="A2976" s="81" t="s">
        <v>4568</v>
      </c>
      <c r="B2976" s="80" t="s">
        <v>8910</v>
      </c>
    </row>
    <row r="2977" spans="1:2" ht="15">
      <c r="A2977" s="81" t="s">
        <v>4569</v>
      </c>
      <c r="B2977" s="80" t="s">
        <v>8910</v>
      </c>
    </row>
    <row r="2978" spans="1:2" ht="15">
      <c r="A2978" s="81" t="s">
        <v>4570</v>
      </c>
      <c r="B2978" s="80" t="s">
        <v>8910</v>
      </c>
    </row>
    <row r="2979" spans="1:2" ht="15">
      <c r="A2979" s="81" t="s">
        <v>4571</v>
      </c>
      <c r="B2979" s="80" t="s">
        <v>8910</v>
      </c>
    </row>
    <row r="2980" spans="1:2" ht="15">
      <c r="A2980" s="81" t="s">
        <v>4572</v>
      </c>
      <c r="B2980" s="80" t="s">
        <v>8910</v>
      </c>
    </row>
    <row r="2981" spans="1:2" ht="15">
      <c r="A2981" s="81" t="s">
        <v>4573</v>
      </c>
      <c r="B2981" s="80" t="s">
        <v>8910</v>
      </c>
    </row>
    <row r="2982" spans="1:2" ht="15">
      <c r="A2982" s="81" t="s">
        <v>4574</v>
      </c>
      <c r="B2982" s="80" t="s">
        <v>8910</v>
      </c>
    </row>
    <row r="2983" spans="1:2" ht="15">
      <c r="A2983" s="81" t="s">
        <v>4575</v>
      </c>
      <c r="B2983" s="80" t="s">
        <v>8910</v>
      </c>
    </row>
    <row r="2984" spans="1:2" ht="15">
      <c r="A2984" s="81" t="s">
        <v>4576</v>
      </c>
      <c r="B2984" s="80" t="s">
        <v>8910</v>
      </c>
    </row>
    <row r="2985" spans="1:2" ht="15">
      <c r="A2985" s="81" t="s">
        <v>4577</v>
      </c>
      <c r="B2985" s="80" t="s">
        <v>8910</v>
      </c>
    </row>
    <row r="2986" spans="1:2" ht="15">
      <c r="A2986" s="81" t="s">
        <v>4578</v>
      </c>
      <c r="B2986" s="80" t="s">
        <v>8910</v>
      </c>
    </row>
    <row r="2987" spans="1:2" ht="15">
      <c r="A2987" s="81" t="s">
        <v>4579</v>
      </c>
      <c r="B2987" s="80" t="s">
        <v>8910</v>
      </c>
    </row>
    <row r="2988" spans="1:2" ht="15">
      <c r="A2988" s="81" t="s">
        <v>4580</v>
      </c>
      <c r="B2988" s="80" t="s">
        <v>8910</v>
      </c>
    </row>
    <row r="2989" spans="1:2" ht="15">
      <c r="A2989" s="81" t="s">
        <v>4581</v>
      </c>
      <c r="B2989" s="80" t="s">
        <v>8910</v>
      </c>
    </row>
    <row r="2990" spans="1:2" ht="15">
      <c r="A2990" s="81" t="s">
        <v>4582</v>
      </c>
      <c r="B2990" s="80" t="s">
        <v>8910</v>
      </c>
    </row>
    <row r="2991" spans="1:2" ht="15">
      <c r="A2991" s="81" t="s">
        <v>4583</v>
      </c>
      <c r="B2991" s="80" t="s">
        <v>8910</v>
      </c>
    </row>
    <row r="2992" spans="1:2" ht="15">
      <c r="A2992" s="81" t="s">
        <v>4584</v>
      </c>
      <c r="B2992" s="80" t="s">
        <v>8910</v>
      </c>
    </row>
    <row r="2993" spans="1:2" ht="15">
      <c r="A2993" s="81" t="s">
        <v>4585</v>
      </c>
      <c r="B2993" s="80" t="s">
        <v>8910</v>
      </c>
    </row>
    <row r="2994" spans="1:2" ht="15">
      <c r="A2994" s="81" t="s">
        <v>4586</v>
      </c>
      <c r="B2994" s="80" t="s">
        <v>8910</v>
      </c>
    </row>
    <row r="2995" spans="1:2" ht="15">
      <c r="A2995" s="81" t="s">
        <v>4587</v>
      </c>
      <c r="B2995" s="80" t="s">
        <v>8910</v>
      </c>
    </row>
    <row r="2996" spans="1:2" ht="15">
      <c r="A2996" s="81" t="s">
        <v>4588</v>
      </c>
      <c r="B2996" s="80" t="s">
        <v>8910</v>
      </c>
    </row>
    <row r="2997" spans="1:2" ht="15">
      <c r="A2997" s="81" t="s">
        <v>4589</v>
      </c>
      <c r="B2997" s="80" t="s">
        <v>8910</v>
      </c>
    </row>
    <row r="2998" spans="1:2" ht="15">
      <c r="A2998" s="81" t="s">
        <v>4590</v>
      </c>
      <c r="B2998" s="80" t="s">
        <v>8910</v>
      </c>
    </row>
    <row r="2999" spans="1:2" ht="15">
      <c r="A2999" s="81" t="s">
        <v>4591</v>
      </c>
      <c r="B2999" s="80" t="s">
        <v>8910</v>
      </c>
    </row>
    <row r="3000" spans="1:2" ht="15">
      <c r="A3000" s="81" t="s">
        <v>4592</v>
      </c>
      <c r="B3000" s="80" t="s">
        <v>8910</v>
      </c>
    </row>
    <row r="3001" spans="1:2" ht="15">
      <c r="A3001" s="81" t="s">
        <v>4593</v>
      </c>
      <c r="B3001" s="80" t="s">
        <v>8910</v>
      </c>
    </row>
    <row r="3002" spans="1:2" ht="15">
      <c r="A3002" s="81" t="s">
        <v>4594</v>
      </c>
      <c r="B3002" s="80" t="s">
        <v>8910</v>
      </c>
    </row>
    <row r="3003" spans="1:2" ht="15">
      <c r="A3003" s="81" t="s">
        <v>4595</v>
      </c>
      <c r="B3003" s="80" t="s">
        <v>8910</v>
      </c>
    </row>
    <row r="3004" spans="1:2" ht="15">
      <c r="A3004" s="81" t="s">
        <v>4596</v>
      </c>
      <c r="B3004" s="80" t="s">
        <v>8910</v>
      </c>
    </row>
    <row r="3005" spans="1:2" ht="15">
      <c r="A3005" s="81" t="s">
        <v>4597</v>
      </c>
      <c r="B3005" s="80" t="s">
        <v>8910</v>
      </c>
    </row>
    <row r="3006" spans="1:2" ht="15">
      <c r="A3006" s="81" t="s">
        <v>4598</v>
      </c>
      <c r="B3006" s="80" t="s">
        <v>8910</v>
      </c>
    </row>
    <row r="3007" spans="1:2" ht="15">
      <c r="A3007" s="81" t="s">
        <v>4599</v>
      </c>
      <c r="B3007" s="80" t="s">
        <v>8910</v>
      </c>
    </row>
    <row r="3008" spans="1:2" ht="15">
      <c r="A3008" s="81" t="s">
        <v>4600</v>
      </c>
      <c r="B3008" s="80" t="s">
        <v>8910</v>
      </c>
    </row>
    <row r="3009" spans="1:2" ht="15">
      <c r="A3009" s="81" t="s">
        <v>4601</v>
      </c>
      <c r="B3009" s="80" t="s">
        <v>8910</v>
      </c>
    </row>
    <row r="3010" spans="1:2" ht="15">
      <c r="A3010" s="81" t="s">
        <v>4602</v>
      </c>
      <c r="B3010" s="80" t="s">
        <v>8910</v>
      </c>
    </row>
    <row r="3011" spans="1:2" ht="15">
      <c r="A3011" s="81" t="s">
        <v>4603</v>
      </c>
      <c r="B3011" s="80" t="s">
        <v>8910</v>
      </c>
    </row>
    <row r="3012" spans="1:2" ht="15">
      <c r="A3012" s="81" t="s">
        <v>4604</v>
      </c>
      <c r="B3012" s="80" t="s">
        <v>8910</v>
      </c>
    </row>
    <row r="3013" spans="1:2" ht="15">
      <c r="A3013" s="81" t="s">
        <v>4605</v>
      </c>
      <c r="B3013" s="80" t="s">
        <v>8910</v>
      </c>
    </row>
    <row r="3014" spans="1:2" ht="15">
      <c r="A3014" s="81" t="s">
        <v>4606</v>
      </c>
      <c r="B3014" s="80" t="s">
        <v>8910</v>
      </c>
    </row>
    <row r="3015" spans="1:2" ht="15">
      <c r="A3015" s="81" t="s">
        <v>4607</v>
      </c>
      <c r="B3015" s="80" t="s">
        <v>8910</v>
      </c>
    </row>
    <row r="3016" spans="1:2" ht="15">
      <c r="A3016" s="81" t="s">
        <v>4608</v>
      </c>
      <c r="B3016" s="80" t="s">
        <v>8910</v>
      </c>
    </row>
    <row r="3017" spans="1:2" ht="15">
      <c r="A3017" s="81" t="s">
        <v>4609</v>
      </c>
      <c r="B3017" s="80" t="s">
        <v>8910</v>
      </c>
    </row>
    <row r="3018" spans="1:2" ht="15">
      <c r="A3018" s="81" t="s">
        <v>4610</v>
      </c>
      <c r="B3018" s="80" t="s">
        <v>8910</v>
      </c>
    </row>
    <row r="3019" spans="1:2" ht="15">
      <c r="A3019" s="81" t="s">
        <v>4611</v>
      </c>
      <c r="B3019" s="80" t="s">
        <v>8910</v>
      </c>
    </row>
    <row r="3020" spans="1:2" ht="15">
      <c r="A3020" s="81" t="s">
        <v>4612</v>
      </c>
      <c r="B3020" s="80" t="s">
        <v>8910</v>
      </c>
    </row>
    <row r="3021" spans="1:2" ht="15">
      <c r="A3021" s="81" t="s">
        <v>4613</v>
      </c>
      <c r="B3021" s="80" t="s">
        <v>8910</v>
      </c>
    </row>
    <row r="3022" spans="1:2" ht="15">
      <c r="A3022" s="81" t="s">
        <v>4614</v>
      </c>
      <c r="B3022" s="80" t="s">
        <v>8910</v>
      </c>
    </row>
    <row r="3023" spans="1:2" ht="15">
      <c r="A3023" s="81" t="s">
        <v>4615</v>
      </c>
      <c r="B3023" s="80" t="s">
        <v>8910</v>
      </c>
    </row>
    <row r="3024" spans="1:2" ht="15">
      <c r="A3024" s="81" t="s">
        <v>4616</v>
      </c>
      <c r="B3024" s="80" t="s">
        <v>8910</v>
      </c>
    </row>
    <row r="3025" spans="1:2" ht="15">
      <c r="A3025" s="81" t="s">
        <v>4617</v>
      </c>
      <c r="B3025" s="80" t="s">
        <v>8910</v>
      </c>
    </row>
    <row r="3026" spans="1:2" ht="15">
      <c r="A3026" s="81" t="s">
        <v>4618</v>
      </c>
      <c r="B3026" s="80" t="s">
        <v>8910</v>
      </c>
    </row>
    <row r="3027" spans="1:2" ht="15">
      <c r="A3027" s="81" t="s">
        <v>4619</v>
      </c>
      <c r="B3027" s="80" t="s">
        <v>8910</v>
      </c>
    </row>
    <row r="3028" spans="1:2" ht="15">
      <c r="A3028" s="81" t="s">
        <v>4620</v>
      </c>
      <c r="B3028" s="80" t="s">
        <v>8910</v>
      </c>
    </row>
    <row r="3029" spans="1:2" ht="15">
      <c r="A3029" s="81" t="s">
        <v>4621</v>
      </c>
      <c r="B3029" s="80" t="s">
        <v>8910</v>
      </c>
    </row>
    <row r="3030" spans="1:2" ht="15">
      <c r="A3030" s="81" t="s">
        <v>4622</v>
      </c>
      <c r="B3030" s="80" t="s">
        <v>8910</v>
      </c>
    </row>
    <row r="3031" spans="1:2" ht="15">
      <c r="A3031" s="81" t="s">
        <v>4623</v>
      </c>
      <c r="B3031" s="80" t="s">
        <v>8910</v>
      </c>
    </row>
    <row r="3032" spans="1:2" ht="15">
      <c r="A3032" s="81" t="s">
        <v>4624</v>
      </c>
      <c r="B3032" s="80" t="s">
        <v>8910</v>
      </c>
    </row>
    <row r="3033" spans="1:2" ht="15">
      <c r="A3033" s="81" t="s">
        <v>4625</v>
      </c>
      <c r="B3033" s="80" t="s">
        <v>8910</v>
      </c>
    </row>
    <row r="3034" spans="1:2" ht="15">
      <c r="A3034" s="81" t="s">
        <v>4626</v>
      </c>
      <c r="B3034" s="80" t="s">
        <v>8910</v>
      </c>
    </row>
    <row r="3035" spans="1:2" ht="15">
      <c r="A3035" s="81" t="s">
        <v>4627</v>
      </c>
      <c r="B3035" s="80" t="s">
        <v>8910</v>
      </c>
    </row>
    <row r="3036" spans="1:2" ht="15">
      <c r="A3036" s="81" t="s">
        <v>4628</v>
      </c>
      <c r="B3036" s="80" t="s">
        <v>8910</v>
      </c>
    </row>
    <row r="3037" spans="1:2" ht="15">
      <c r="A3037" s="81" t="s">
        <v>4629</v>
      </c>
      <c r="B3037" s="80" t="s">
        <v>8910</v>
      </c>
    </row>
    <row r="3038" spans="1:2" ht="15">
      <c r="A3038" s="81" t="s">
        <v>4630</v>
      </c>
      <c r="B3038" s="80" t="s">
        <v>8910</v>
      </c>
    </row>
    <row r="3039" spans="1:2" ht="15">
      <c r="A3039" s="81" t="s">
        <v>4631</v>
      </c>
      <c r="B3039" s="80" t="s">
        <v>8910</v>
      </c>
    </row>
    <row r="3040" spans="1:2" ht="15">
      <c r="A3040" s="81" t="s">
        <v>4632</v>
      </c>
      <c r="B3040" s="80" t="s">
        <v>8910</v>
      </c>
    </row>
    <row r="3041" spans="1:2" ht="15">
      <c r="A3041" s="81" t="s">
        <v>4633</v>
      </c>
      <c r="B3041" s="80" t="s">
        <v>8910</v>
      </c>
    </row>
    <row r="3042" spans="1:2" ht="15">
      <c r="A3042" s="81" t="s">
        <v>4634</v>
      </c>
      <c r="B3042" s="80" t="s">
        <v>8910</v>
      </c>
    </row>
    <row r="3043" spans="1:2" ht="15">
      <c r="A3043" s="81" t="s">
        <v>4635</v>
      </c>
      <c r="B3043" s="80" t="s">
        <v>8910</v>
      </c>
    </row>
    <row r="3044" spans="1:2" ht="15">
      <c r="A3044" s="81" t="s">
        <v>4636</v>
      </c>
      <c r="B3044" s="80" t="s">
        <v>8910</v>
      </c>
    </row>
    <row r="3045" spans="1:2" ht="15">
      <c r="A3045" s="81" t="s">
        <v>4637</v>
      </c>
      <c r="B3045" s="80" t="s">
        <v>8910</v>
      </c>
    </row>
    <row r="3046" spans="1:2" ht="15">
      <c r="A3046" s="81" t="s">
        <v>4638</v>
      </c>
      <c r="B3046" s="80" t="s">
        <v>8910</v>
      </c>
    </row>
    <row r="3047" spans="1:2" ht="15">
      <c r="A3047" s="81" t="s">
        <v>4639</v>
      </c>
      <c r="B3047" s="80" t="s">
        <v>8910</v>
      </c>
    </row>
    <row r="3048" spans="1:2" ht="15">
      <c r="A3048" s="81" t="s">
        <v>4640</v>
      </c>
      <c r="B3048" s="80" t="s">
        <v>8910</v>
      </c>
    </row>
    <row r="3049" spans="1:2" ht="15">
      <c r="A3049" s="81" t="s">
        <v>4641</v>
      </c>
      <c r="B3049" s="80" t="s">
        <v>8910</v>
      </c>
    </row>
    <row r="3050" spans="1:2" ht="15">
      <c r="A3050" s="81" t="s">
        <v>4642</v>
      </c>
      <c r="B3050" s="80" t="s">
        <v>8910</v>
      </c>
    </row>
    <row r="3051" spans="1:2" ht="15">
      <c r="A3051" s="81" t="s">
        <v>4643</v>
      </c>
      <c r="B3051" s="80" t="s">
        <v>8910</v>
      </c>
    </row>
    <row r="3052" spans="1:2" ht="15">
      <c r="A3052" s="81" t="s">
        <v>4644</v>
      </c>
      <c r="B3052" s="80" t="s">
        <v>8910</v>
      </c>
    </row>
    <row r="3053" spans="1:2" ht="15">
      <c r="A3053" s="81" t="s">
        <v>4645</v>
      </c>
      <c r="B3053" s="80" t="s">
        <v>8910</v>
      </c>
    </row>
    <row r="3054" spans="1:2" ht="15">
      <c r="A3054" s="81" t="s">
        <v>4646</v>
      </c>
      <c r="B3054" s="80" t="s">
        <v>8910</v>
      </c>
    </row>
    <row r="3055" spans="1:2" ht="15">
      <c r="A3055" s="81" t="s">
        <v>4647</v>
      </c>
      <c r="B3055" s="80" t="s">
        <v>8910</v>
      </c>
    </row>
    <row r="3056" spans="1:2" ht="15">
      <c r="A3056" s="81" t="s">
        <v>4648</v>
      </c>
      <c r="B3056" s="80" t="s">
        <v>8910</v>
      </c>
    </row>
    <row r="3057" spans="1:2" ht="15">
      <c r="A3057" s="81" t="s">
        <v>4649</v>
      </c>
      <c r="B3057" s="80" t="s">
        <v>8910</v>
      </c>
    </row>
    <row r="3058" spans="1:2" ht="15">
      <c r="A3058" s="81" t="s">
        <v>4650</v>
      </c>
      <c r="B3058" s="80" t="s">
        <v>8910</v>
      </c>
    </row>
    <row r="3059" spans="1:2" ht="15">
      <c r="A3059" s="81" t="s">
        <v>4651</v>
      </c>
      <c r="B3059" s="80" t="s">
        <v>8910</v>
      </c>
    </row>
    <row r="3060" spans="1:2" ht="15">
      <c r="A3060" s="81" t="s">
        <v>4652</v>
      </c>
      <c r="B3060" s="80" t="s">
        <v>8910</v>
      </c>
    </row>
    <row r="3061" spans="1:2" ht="15">
      <c r="A3061" s="81" t="s">
        <v>4653</v>
      </c>
      <c r="B3061" s="80" t="s">
        <v>8910</v>
      </c>
    </row>
    <row r="3062" spans="1:2" ht="15">
      <c r="A3062" s="81" t="s">
        <v>4654</v>
      </c>
      <c r="B3062" s="80" t="s">
        <v>8910</v>
      </c>
    </row>
    <row r="3063" spans="1:2" ht="15">
      <c r="A3063" s="81" t="s">
        <v>4655</v>
      </c>
      <c r="B3063" s="80" t="s">
        <v>8910</v>
      </c>
    </row>
    <row r="3064" spans="1:2" ht="15">
      <c r="A3064" s="81" t="s">
        <v>4656</v>
      </c>
      <c r="B3064" s="80" t="s">
        <v>8910</v>
      </c>
    </row>
    <row r="3065" spans="1:2" ht="15">
      <c r="A3065" s="81" t="s">
        <v>4657</v>
      </c>
      <c r="B3065" s="80" t="s">
        <v>8910</v>
      </c>
    </row>
    <row r="3066" spans="1:2" ht="15">
      <c r="A3066" s="81" t="s">
        <v>4658</v>
      </c>
      <c r="B3066" s="80" t="s">
        <v>8910</v>
      </c>
    </row>
    <row r="3067" spans="1:2" ht="15">
      <c r="A3067" s="81" t="s">
        <v>4659</v>
      </c>
      <c r="B3067" s="80" t="s">
        <v>8910</v>
      </c>
    </row>
    <row r="3068" spans="1:2" ht="15">
      <c r="A3068" s="81" t="s">
        <v>4660</v>
      </c>
      <c r="B3068" s="80" t="s">
        <v>8910</v>
      </c>
    </row>
    <row r="3069" spans="1:2" ht="15">
      <c r="A3069" s="81" t="s">
        <v>4661</v>
      </c>
      <c r="B3069" s="80" t="s">
        <v>8910</v>
      </c>
    </row>
    <row r="3070" spans="1:2" ht="15">
      <c r="A3070" s="81" t="s">
        <v>4662</v>
      </c>
      <c r="B3070" s="80" t="s">
        <v>8910</v>
      </c>
    </row>
    <row r="3071" spans="1:2" ht="15">
      <c r="A3071" s="81" t="s">
        <v>4663</v>
      </c>
      <c r="B3071" s="80" t="s">
        <v>8910</v>
      </c>
    </row>
    <row r="3072" spans="1:2" ht="15">
      <c r="A3072" s="81" t="s">
        <v>4664</v>
      </c>
      <c r="B3072" s="80" t="s">
        <v>8910</v>
      </c>
    </row>
    <row r="3073" spans="1:2" ht="15">
      <c r="A3073" s="81" t="s">
        <v>4665</v>
      </c>
      <c r="B3073" s="80" t="s">
        <v>8910</v>
      </c>
    </row>
    <row r="3074" spans="1:2" ht="15">
      <c r="A3074" s="81" t="s">
        <v>4666</v>
      </c>
      <c r="B3074" s="80" t="s">
        <v>8910</v>
      </c>
    </row>
    <row r="3075" spans="1:2" ht="15">
      <c r="A3075" s="81" t="s">
        <v>4667</v>
      </c>
      <c r="B3075" s="80" t="s">
        <v>8910</v>
      </c>
    </row>
    <row r="3076" spans="1:2" ht="15">
      <c r="A3076" s="81" t="s">
        <v>4668</v>
      </c>
      <c r="B3076" s="80" t="s">
        <v>8910</v>
      </c>
    </row>
    <row r="3077" spans="1:2" ht="15">
      <c r="A3077" s="81" t="s">
        <v>4669</v>
      </c>
      <c r="B3077" s="80" t="s">
        <v>8910</v>
      </c>
    </row>
    <row r="3078" spans="1:2" ht="15">
      <c r="A3078" s="81" t="s">
        <v>4670</v>
      </c>
      <c r="B3078" s="80" t="s">
        <v>8910</v>
      </c>
    </row>
    <row r="3079" spans="1:2" ht="15">
      <c r="A3079" s="81" t="s">
        <v>4671</v>
      </c>
      <c r="B3079" s="80" t="s">
        <v>8910</v>
      </c>
    </row>
    <row r="3080" spans="1:2" ht="15">
      <c r="A3080" s="81" t="s">
        <v>4672</v>
      </c>
      <c r="B3080" s="80" t="s">
        <v>8910</v>
      </c>
    </row>
    <row r="3081" spans="1:2" ht="15">
      <c r="A3081" s="81" t="s">
        <v>4673</v>
      </c>
      <c r="B3081" s="80" t="s">
        <v>8910</v>
      </c>
    </row>
    <row r="3082" spans="1:2" ht="15">
      <c r="A3082" s="81" t="s">
        <v>4674</v>
      </c>
      <c r="B3082" s="80" t="s">
        <v>8910</v>
      </c>
    </row>
    <row r="3083" spans="1:2" ht="15">
      <c r="A3083" s="81" t="s">
        <v>4675</v>
      </c>
      <c r="B3083" s="80" t="s">
        <v>8910</v>
      </c>
    </row>
    <row r="3084" spans="1:2" ht="15">
      <c r="A3084" s="81" t="s">
        <v>4676</v>
      </c>
      <c r="B3084" s="80" t="s">
        <v>8910</v>
      </c>
    </row>
    <row r="3085" spans="1:2" ht="15">
      <c r="A3085" s="81" t="s">
        <v>4677</v>
      </c>
      <c r="B3085" s="80" t="s">
        <v>8910</v>
      </c>
    </row>
    <row r="3086" spans="1:2" ht="15">
      <c r="A3086" s="81" t="s">
        <v>4678</v>
      </c>
      <c r="B3086" s="80" t="s">
        <v>8910</v>
      </c>
    </row>
    <row r="3087" spans="1:2" ht="15">
      <c r="A3087" s="81" t="s">
        <v>4679</v>
      </c>
      <c r="B3087" s="80" t="s">
        <v>8910</v>
      </c>
    </row>
    <row r="3088" spans="1:2" ht="15">
      <c r="A3088" s="81" t="s">
        <v>4680</v>
      </c>
      <c r="B3088" s="80" t="s">
        <v>8910</v>
      </c>
    </row>
    <row r="3089" spans="1:2" ht="15">
      <c r="A3089" s="81" t="s">
        <v>4681</v>
      </c>
      <c r="B3089" s="80" t="s">
        <v>8910</v>
      </c>
    </row>
    <row r="3090" spans="1:2" ht="15">
      <c r="A3090" s="81" t="s">
        <v>4682</v>
      </c>
      <c r="B3090" s="80" t="s">
        <v>8910</v>
      </c>
    </row>
    <row r="3091" spans="1:2" ht="15">
      <c r="A3091" s="81" t="s">
        <v>4683</v>
      </c>
      <c r="B3091" s="80" t="s">
        <v>8910</v>
      </c>
    </row>
    <row r="3092" spans="1:2" ht="15">
      <c r="A3092" s="81" t="s">
        <v>4684</v>
      </c>
      <c r="B3092" s="80" t="s">
        <v>8910</v>
      </c>
    </row>
    <row r="3093" spans="1:2" ht="15">
      <c r="A3093" s="81" t="s">
        <v>4685</v>
      </c>
      <c r="B3093" s="80" t="s">
        <v>8910</v>
      </c>
    </row>
    <row r="3094" spans="1:2" ht="15">
      <c r="A3094" s="81" t="s">
        <v>4686</v>
      </c>
      <c r="B3094" s="80" t="s">
        <v>8910</v>
      </c>
    </row>
    <row r="3095" spans="1:2" ht="15">
      <c r="A3095" s="81" t="s">
        <v>4687</v>
      </c>
      <c r="B3095" s="80" t="s">
        <v>8910</v>
      </c>
    </row>
    <row r="3096" spans="1:2" ht="15">
      <c r="A3096" s="81" t="s">
        <v>4688</v>
      </c>
      <c r="B3096" s="80" t="s">
        <v>8910</v>
      </c>
    </row>
    <row r="3097" spans="1:2" ht="15">
      <c r="A3097" s="81" t="s">
        <v>4689</v>
      </c>
      <c r="B3097" s="80" t="s">
        <v>8910</v>
      </c>
    </row>
    <row r="3098" spans="1:2" ht="15">
      <c r="A3098" s="81" t="s">
        <v>4690</v>
      </c>
      <c r="B3098" s="80" t="s">
        <v>8910</v>
      </c>
    </row>
    <row r="3099" spans="1:2" ht="15">
      <c r="A3099" s="81" t="s">
        <v>4691</v>
      </c>
      <c r="B3099" s="80" t="s">
        <v>8910</v>
      </c>
    </row>
    <row r="3100" spans="1:2" ht="15">
      <c r="A3100" s="81" t="s">
        <v>4692</v>
      </c>
      <c r="B3100" s="80" t="s">
        <v>8910</v>
      </c>
    </row>
    <row r="3101" spans="1:2" ht="15">
      <c r="A3101" s="81" t="s">
        <v>4693</v>
      </c>
      <c r="B3101" s="80" t="s">
        <v>8910</v>
      </c>
    </row>
    <row r="3102" spans="1:2" ht="15">
      <c r="A3102" s="81" t="s">
        <v>4694</v>
      </c>
      <c r="B3102" s="80" t="s">
        <v>8910</v>
      </c>
    </row>
    <row r="3103" spans="1:2" ht="15">
      <c r="A3103" s="81" t="s">
        <v>4695</v>
      </c>
      <c r="B3103" s="80" t="s">
        <v>8910</v>
      </c>
    </row>
    <row r="3104" spans="1:2" ht="15">
      <c r="A3104" s="81" t="s">
        <v>4696</v>
      </c>
      <c r="B3104" s="80" t="s">
        <v>8910</v>
      </c>
    </row>
    <row r="3105" spans="1:2" ht="15">
      <c r="A3105" s="81" t="s">
        <v>4697</v>
      </c>
      <c r="B3105" s="80" t="s">
        <v>8910</v>
      </c>
    </row>
    <row r="3106" spans="1:2" ht="15">
      <c r="A3106" s="81" t="s">
        <v>4698</v>
      </c>
      <c r="B3106" s="80" t="s">
        <v>8910</v>
      </c>
    </row>
    <row r="3107" spans="1:2" ht="15">
      <c r="A3107" s="81" t="s">
        <v>4699</v>
      </c>
      <c r="B3107" s="80" t="s">
        <v>8910</v>
      </c>
    </row>
    <row r="3108" spans="1:2" ht="15">
      <c r="A3108" s="81" t="s">
        <v>4700</v>
      </c>
      <c r="B3108" s="80" t="s">
        <v>8910</v>
      </c>
    </row>
    <row r="3109" spans="1:2" ht="15">
      <c r="A3109" s="81" t="s">
        <v>4701</v>
      </c>
      <c r="B3109" s="80" t="s">
        <v>8910</v>
      </c>
    </row>
    <row r="3110" spans="1:2" ht="15">
      <c r="A3110" s="81" t="s">
        <v>4702</v>
      </c>
      <c r="B3110" s="80" t="s">
        <v>8910</v>
      </c>
    </row>
    <row r="3111" spans="1:2" ht="15">
      <c r="A3111" s="81" t="s">
        <v>4703</v>
      </c>
      <c r="B3111" s="80" t="s">
        <v>8910</v>
      </c>
    </row>
    <row r="3112" spans="1:2" ht="15">
      <c r="A3112" s="81" t="s">
        <v>4704</v>
      </c>
      <c r="B3112" s="80" t="s">
        <v>8910</v>
      </c>
    </row>
    <row r="3113" spans="1:2" ht="15">
      <c r="A3113" s="81" t="s">
        <v>4705</v>
      </c>
      <c r="B3113" s="80" t="s">
        <v>8910</v>
      </c>
    </row>
    <row r="3114" spans="1:2" ht="15">
      <c r="A3114" s="81" t="s">
        <v>4706</v>
      </c>
      <c r="B3114" s="80" t="s">
        <v>8910</v>
      </c>
    </row>
    <row r="3115" spans="1:2" ht="15">
      <c r="A3115" s="81" t="s">
        <v>4707</v>
      </c>
      <c r="B3115" s="80" t="s">
        <v>8910</v>
      </c>
    </row>
    <row r="3116" spans="1:2" ht="15">
      <c r="A3116" s="81" t="s">
        <v>4708</v>
      </c>
      <c r="B3116" s="80" t="s">
        <v>8910</v>
      </c>
    </row>
    <row r="3117" spans="1:2" ht="15">
      <c r="A3117" s="81" t="s">
        <v>4709</v>
      </c>
      <c r="B3117" s="80" t="s">
        <v>8910</v>
      </c>
    </row>
    <row r="3118" spans="1:2" ht="15">
      <c r="A3118" s="81" t="s">
        <v>4710</v>
      </c>
      <c r="B3118" s="80" t="s">
        <v>8910</v>
      </c>
    </row>
    <row r="3119" spans="1:2" ht="15">
      <c r="A3119" s="81" t="s">
        <v>4711</v>
      </c>
      <c r="B3119" s="80" t="s">
        <v>8910</v>
      </c>
    </row>
    <row r="3120" spans="1:2" ht="15">
      <c r="A3120" s="81" t="s">
        <v>4712</v>
      </c>
      <c r="B3120" s="80" t="s">
        <v>8910</v>
      </c>
    </row>
    <row r="3121" spans="1:2" ht="15">
      <c r="A3121" s="81" t="s">
        <v>4713</v>
      </c>
      <c r="B3121" s="80" t="s">
        <v>8910</v>
      </c>
    </row>
    <row r="3122" spans="1:2" ht="15">
      <c r="A3122" s="81" t="s">
        <v>4714</v>
      </c>
      <c r="B3122" s="80" t="s">
        <v>8910</v>
      </c>
    </row>
    <row r="3123" spans="1:2" ht="15">
      <c r="A3123" s="81" t="s">
        <v>4715</v>
      </c>
      <c r="B3123" s="80" t="s">
        <v>8910</v>
      </c>
    </row>
    <row r="3124" spans="1:2" ht="15">
      <c r="A3124" s="81" t="s">
        <v>4716</v>
      </c>
      <c r="B3124" s="80" t="s">
        <v>8910</v>
      </c>
    </row>
    <row r="3125" spans="1:2" ht="15">
      <c r="A3125" s="81" t="s">
        <v>4717</v>
      </c>
      <c r="B3125" s="80" t="s">
        <v>8910</v>
      </c>
    </row>
    <row r="3126" spans="1:2" ht="15">
      <c r="A3126" s="81" t="s">
        <v>4718</v>
      </c>
      <c r="B3126" s="80" t="s">
        <v>8910</v>
      </c>
    </row>
    <row r="3127" spans="1:2" ht="15">
      <c r="A3127" s="81" t="s">
        <v>4719</v>
      </c>
      <c r="B3127" s="80" t="s">
        <v>8910</v>
      </c>
    </row>
    <row r="3128" spans="1:2" ht="15">
      <c r="A3128" s="81" t="s">
        <v>4720</v>
      </c>
      <c r="B3128" s="80" t="s">
        <v>8910</v>
      </c>
    </row>
    <row r="3129" spans="1:2" ht="15">
      <c r="A3129" s="81" t="s">
        <v>4721</v>
      </c>
      <c r="B3129" s="80" t="s">
        <v>8910</v>
      </c>
    </row>
    <row r="3130" spans="1:2" ht="15">
      <c r="A3130" s="81" t="s">
        <v>4722</v>
      </c>
      <c r="B3130" s="80" t="s">
        <v>8910</v>
      </c>
    </row>
    <row r="3131" spans="1:2" ht="15">
      <c r="A3131" s="81" t="s">
        <v>4723</v>
      </c>
      <c r="B3131" s="80" t="s">
        <v>8910</v>
      </c>
    </row>
    <row r="3132" spans="1:2" ht="15">
      <c r="A3132" s="81" t="s">
        <v>4724</v>
      </c>
      <c r="B3132" s="80" t="s">
        <v>8910</v>
      </c>
    </row>
    <row r="3133" spans="1:2" ht="15">
      <c r="A3133" s="81" t="s">
        <v>4725</v>
      </c>
      <c r="B3133" s="80" t="s">
        <v>8910</v>
      </c>
    </row>
    <row r="3134" spans="1:2" ht="15">
      <c r="A3134" s="81" t="s">
        <v>4726</v>
      </c>
      <c r="B3134" s="80" t="s">
        <v>8910</v>
      </c>
    </row>
    <row r="3135" spans="1:2" ht="15">
      <c r="A3135" s="81" t="s">
        <v>4727</v>
      </c>
      <c r="B3135" s="80" t="s">
        <v>8910</v>
      </c>
    </row>
    <row r="3136" spans="1:2" ht="15">
      <c r="A3136" s="81" t="s">
        <v>4728</v>
      </c>
      <c r="B3136" s="80" t="s">
        <v>8910</v>
      </c>
    </row>
    <row r="3137" spans="1:2" ht="15">
      <c r="A3137" s="81" t="s">
        <v>4729</v>
      </c>
      <c r="B3137" s="80" t="s">
        <v>8910</v>
      </c>
    </row>
    <row r="3138" spans="1:2" ht="15">
      <c r="A3138" s="81" t="s">
        <v>4730</v>
      </c>
      <c r="B3138" s="80" t="s">
        <v>8910</v>
      </c>
    </row>
    <row r="3139" spans="1:2" ht="15">
      <c r="A3139" s="81" t="s">
        <v>4731</v>
      </c>
      <c r="B3139" s="80" t="s">
        <v>8910</v>
      </c>
    </row>
    <row r="3140" spans="1:2" ht="15">
      <c r="A3140" s="81" t="s">
        <v>4732</v>
      </c>
      <c r="B3140" s="80" t="s">
        <v>8910</v>
      </c>
    </row>
    <row r="3141" spans="1:2" ht="15">
      <c r="A3141" s="81" t="s">
        <v>4733</v>
      </c>
      <c r="B3141" s="80" t="s">
        <v>8910</v>
      </c>
    </row>
    <row r="3142" spans="1:2" ht="15">
      <c r="A3142" s="81" t="s">
        <v>4734</v>
      </c>
      <c r="B3142" s="80" t="s">
        <v>8910</v>
      </c>
    </row>
    <row r="3143" spans="1:2" ht="15">
      <c r="A3143" s="81" t="s">
        <v>4735</v>
      </c>
      <c r="B3143" s="80" t="s">
        <v>8910</v>
      </c>
    </row>
    <row r="3144" spans="1:2" ht="15">
      <c r="A3144" s="81" t="s">
        <v>4736</v>
      </c>
      <c r="B3144" s="80" t="s">
        <v>8910</v>
      </c>
    </row>
    <row r="3145" spans="1:2" ht="15">
      <c r="A3145" s="81" t="s">
        <v>4737</v>
      </c>
      <c r="B3145" s="80" t="s">
        <v>8910</v>
      </c>
    </row>
    <row r="3146" spans="1:2" ht="15">
      <c r="A3146" s="81" t="s">
        <v>4738</v>
      </c>
      <c r="B3146" s="80" t="s">
        <v>8910</v>
      </c>
    </row>
    <row r="3147" spans="1:2" ht="15">
      <c r="A3147" s="81" t="s">
        <v>4739</v>
      </c>
      <c r="B3147" s="80" t="s">
        <v>8910</v>
      </c>
    </row>
    <row r="3148" spans="1:2" ht="15">
      <c r="A3148" s="81" t="s">
        <v>4740</v>
      </c>
      <c r="B3148" s="80" t="s">
        <v>8910</v>
      </c>
    </row>
    <row r="3149" spans="1:2" ht="15">
      <c r="A3149" s="81" t="s">
        <v>4741</v>
      </c>
      <c r="B3149" s="80" t="s">
        <v>8910</v>
      </c>
    </row>
    <row r="3150" spans="1:2" ht="15">
      <c r="A3150" s="81" t="s">
        <v>4742</v>
      </c>
      <c r="B3150" s="80" t="s">
        <v>8910</v>
      </c>
    </row>
    <row r="3151" spans="1:2" ht="15">
      <c r="A3151" s="81" t="s">
        <v>4743</v>
      </c>
      <c r="B3151" s="80" t="s">
        <v>8910</v>
      </c>
    </row>
    <row r="3152" spans="1:2" ht="15">
      <c r="A3152" s="81" t="s">
        <v>4744</v>
      </c>
      <c r="B3152" s="80" t="s">
        <v>8910</v>
      </c>
    </row>
    <row r="3153" spans="1:2" ht="15">
      <c r="A3153" s="81" t="s">
        <v>4745</v>
      </c>
      <c r="B3153" s="80" t="s">
        <v>8910</v>
      </c>
    </row>
    <row r="3154" spans="1:2" ht="15">
      <c r="A3154" s="81" t="s">
        <v>4746</v>
      </c>
      <c r="B3154" s="80" t="s">
        <v>8910</v>
      </c>
    </row>
    <row r="3155" spans="1:2" ht="15">
      <c r="A3155" s="81" t="s">
        <v>4747</v>
      </c>
      <c r="B3155" s="80" t="s">
        <v>8910</v>
      </c>
    </row>
    <row r="3156" spans="1:2" ht="15">
      <c r="A3156" s="81" t="s">
        <v>4748</v>
      </c>
      <c r="B3156" s="80" t="s">
        <v>8910</v>
      </c>
    </row>
    <row r="3157" spans="1:2" ht="15">
      <c r="A3157" s="81" t="s">
        <v>4749</v>
      </c>
      <c r="B3157" s="80" t="s">
        <v>8910</v>
      </c>
    </row>
    <row r="3158" spans="1:2" ht="15">
      <c r="A3158" s="81" t="s">
        <v>4750</v>
      </c>
      <c r="B3158" s="80" t="s">
        <v>8910</v>
      </c>
    </row>
    <row r="3159" spans="1:2" ht="15">
      <c r="A3159" s="81" t="s">
        <v>4751</v>
      </c>
      <c r="B3159" s="80" t="s">
        <v>8910</v>
      </c>
    </row>
    <row r="3160" spans="1:2" ht="15">
      <c r="A3160" s="81" t="s">
        <v>4752</v>
      </c>
      <c r="B3160" s="80" t="s">
        <v>8910</v>
      </c>
    </row>
    <row r="3161" spans="1:2" ht="15">
      <c r="A3161" s="81" t="s">
        <v>4753</v>
      </c>
      <c r="B3161" s="80" t="s">
        <v>8910</v>
      </c>
    </row>
    <row r="3162" spans="1:2" ht="15">
      <c r="A3162" s="81" t="s">
        <v>4754</v>
      </c>
      <c r="B3162" s="80" t="s">
        <v>8910</v>
      </c>
    </row>
    <row r="3163" spans="1:2" ht="15">
      <c r="A3163" s="81" t="s">
        <v>4755</v>
      </c>
      <c r="B3163" s="80" t="s">
        <v>8910</v>
      </c>
    </row>
    <row r="3164" spans="1:2" ht="15">
      <c r="A3164" s="81" t="s">
        <v>4756</v>
      </c>
      <c r="B3164" s="80" t="s">
        <v>8910</v>
      </c>
    </row>
    <row r="3165" spans="1:2" ht="15">
      <c r="A3165" s="81" t="s">
        <v>4757</v>
      </c>
      <c r="B3165" s="80" t="s">
        <v>8910</v>
      </c>
    </row>
    <row r="3166" spans="1:2" ht="15">
      <c r="A3166" s="81" t="s">
        <v>4758</v>
      </c>
      <c r="B3166" s="80" t="s">
        <v>8910</v>
      </c>
    </row>
    <row r="3167" spans="1:2" ht="15">
      <c r="A3167" s="81" t="s">
        <v>4759</v>
      </c>
      <c r="B3167" s="80" t="s">
        <v>8910</v>
      </c>
    </row>
    <row r="3168" spans="1:2" ht="15">
      <c r="A3168" s="81" t="s">
        <v>4760</v>
      </c>
      <c r="B3168" s="80" t="s">
        <v>8910</v>
      </c>
    </row>
    <row r="3169" spans="1:2" ht="15">
      <c r="A3169" s="81" t="s">
        <v>4761</v>
      </c>
      <c r="B3169" s="80" t="s">
        <v>8910</v>
      </c>
    </row>
    <row r="3170" spans="1:2" ht="15">
      <c r="A3170" s="81" t="s">
        <v>4762</v>
      </c>
      <c r="B3170" s="80" t="s">
        <v>8910</v>
      </c>
    </row>
    <row r="3171" spans="1:2" ht="15">
      <c r="A3171" s="81" t="s">
        <v>4763</v>
      </c>
      <c r="B3171" s="80" t="s">
        <v>8910</v>
      </c>
    </row>
    <row r="3172" spans="1:2" ht="15">
      <c r="A3172" s="81" t="s">
        <v>4764</v>
      </c>
      <c r="B3172" s="80" t="s">
        <v>8910</v>
      </c>
    </row>
    <row r="3173" spans="1:2" ht="15">
      <c r="A3173" s="81" t="s">
        <v>4765</v>
      </c>
      <c r="B3173" s="80" t="s">
        <v>8910</v>
      </c>
    </row>
    <row r="3174" spans="1:2" ht="15">
      <c r="A3174" s="81" t="s">
        <v>4766</v>
      </c>
      <c r="B3174" s="80" t="s">
        <v>8910</v>
      </c>
    </row>
    <row r="3175" spans="1:2" ht="15">
      <c r="A3175" s="81" t="s">
        <v>4767</v>
      </c>
      <c r="B3175" s="80" t="s">
        <v>8910</v>
      </c>
    </row>
    <row r="3176" spans="1:2" ht="15">
      <c r="A3176" s="81" t="s">
        <v>4768</v>
      </c>
      <c r="B3176" s="80" t="s">
        <v>8910</v>
      </c>
    </row>
    <row r="3177" spans="1:2" ht="15">
      <c r="A3177" s="81" t="s">
        <v>4769</v>
      </c>
      <c r="B3177" s="80" t="s">
        <v>8910</v>
      </c>
    </row>
    <row r="3178" spans="1:2" ht="15">
      <c r="A3178" s="81" t="s">
        <v>4770</v>
      </c>
      <c r="B3178" s="80" t="s">
        <v>8910</v>
      </c>
    </row>
    <row r="3179" spans="1:2" ht="15">
      <c r="A3179" s="81" t="s">
        <v>4771</v>
      </c>
      <c r="B3179" s="80" t="s">
        <v>8910</v>
      </c>
    </row>
    <row r="3180" spans="1:2" ht="15">
      <c r="A3180" s="81" t="s">
        <v>4772</v>
      </c>
      <c r="B3180" s="80" t="s">
        <v>8910</v>
      </c>
    </row>
    <row r="3181" spans="1:2" ht="15">
      <c r="A3181" s="81" t="s">
        <v>4773</v>
      </c>
      <c r="B3181" s="80" t="s">
        <v>8910</v>
      </c>
    </row>
    <row r="3182" spans="1:2" ht="15">
      <c r="A3182" s="81" t="s">
        <v>4774</v>
      </c>
      <c r="B3182" s="80" t="s">
        <v>8910</v>
      </c>
    </row>
    <row r="3183" spans="1:2" ht="15">
      <c r="A3183" s="81" t="s">
        <v>4775</v>
      </c>
      <c r="B3183" s="80" t="s">
        <v>8910</v>
      </c>
    </row>
    <row r="3184" spans="1:2" ht="15">
      <c r="A3184" s="81" t="s">
        <v>4776</v>
      </c>
      <c r="B3184" s="80" t="s">
        <v>8910</v>
      </c>
    </row>
    <row r="3185" spans="1:2" ht="15">
      <c r="A3185" s="81" t="s">
        <v>4777</v>
      </c>
      <c r="B3185" s="80" t="s">
        <v>8910</v>
      </c>
    </row>
    <row r="3186" spans="1:2" ht="15">
      <c r="A3186" s="81" t="s">
        <v>4778</v>
      </c>
      <c r="B3186" s="80" t="s">
        <v>8910</v>
      </c>
    </row>
    <row r="3187" spans="1:2" ht="15">
      <c r="A3187" s="81" t="s">
        <v>4779</v>
      </c>
      <c r="B3187" s="80" t="s">
        <v>8910</v>
      </c>
    </row>
    <row r="3188" spans="1:2" ht="15">
      <c r="A3188" s="81" t="s">
        <v>4780</v>
      </c>
      <c r="B3188" s="80" t="s">
        <v>8910</v>
      </c>
    </row>
    <row r="3189" spans="1:2" ht="15">
      <c r="A3189" s="81" t="s">
        <v>4781</v>
      </c>
      <c r="B3189" s="80" t="s">
        <v>8910</v>
      </c>
    </row>
    <row r="3190" spans="1:2" ht="15">
      <c r="A3190" s="81" t="s">
        <v>4782</v>
      </c>
      <c r="B3190" s="80" t="s">
        <v>8910</v>
      </c>
    </row>
    <row r="3191" spans="1:2" ht="15">
      <c r="A3191" s="81" t="s">
        <v>4783</v>
      </c>
      <c r="B3191" s="80" t="s">
        <v>8910</v>
      </c>
    </row>
    <row r="3192" spans="1:2" ht="15">
      <c r="A3192" s="81" t="s">
        <v>4784</v>
      </c>
      <c r="B3192" s="80" t="s">
        <v>8910</v>
      </c>
    </row>
    <row r="3193" spans="1:2" ht="15">
      <c r="A3193" s="81" t="s">
        <v>4785</v>
      </c>
      <c r="B3193" s="80" t="s">
        <v>8910</v>
      </c>
    </row>
    <row r="3194" spans="1:2" ht="15">
      <c r="A3194" s="81" t="s">
        <v>4786</v>
      </c>
      <c r="B3194" s="80" t="s">
        <v>8910</v>
      </c>
    </row>
    <row r="3195" spans="1:2" ht="15">
      <c r="A3195" s="81" t="s">
        <v>4787</v>
      </c>
      <c r="B3195" s="80" t="s">
        <v>8910</v>
      </c>
    </row>
    <row r="3196" spans="1:2" ht="15">
      <c r="A3196" s="81" t="s">
        <v>4788</v>
      </c>
      <c r="B3196" s="80" t="s">
        <v>8910</v>
      </c>
    </row>
    <row r="3197" spans="1:2" ht="15">
      <c r="A3197" s="81" t="s">
        <v>4789</v>
      </c>
      <c r="B3197" s="80" t="s">
        <v>8910</v>
      </c>
    </row>
    <row r="3198" spans="1:2" ht="15">
      <c r="A3198" s="81" t="s">
        <v>4790</v>
      </c>
      <c r="B3198" s="80" t="s">
        <v>8910</v>
      </c>
    </row>
    <row r="3199" spans="1:2" ht="15">
      <c r="A3199" s="81" t="s">
        <v>4791</v>
      </c>
      <c r="B3199" s="80" t="s">
        <v>8910</v>
      </c>
    </row>
    <row r="3200" spans="1:2" ht="15">
      <c r="A3200" s="81" t="s">
        <v>4792</v>
      </c>
      <c r="B3200" s="80" t="s">
        <v>8910</v>
      </c>
    </row>
    <row r="3201" spans="1:2" ht="15">
      <c r="A3201" s="81" t="s">
        <v>4793</v>
      </c>
      <c r="B3201" s="80" t="s">
        <v>8910</v>
      </c>
    </row>
    <row r="3202" spans="1:2" ht="15">
      <c r="A3202" s="81" t="s">
        <v>4794</v>
      </c>
      <c r="B3202" s="80" t="s">
        <v>8910</v>
      </c>
    </row>
    <row r="3203" spans="1:2" ht="15">
      <c r="A3203" s="81" t="s">
        <v>4795</v>
      </c>
      <c r="B3203" s="80" t="s">
        <v>8910</v>
      </c>
    </row>
    <row r="3204" spans="1:2" ht="15">
      <c r="A3204" s="81" t="s">
        <v>4796</v>
      </c>
      <c r="B3204" s="80" t="s">
        <v>8910</v>
      </c>
    </row>
    <row r="3205" spans="1:2" ht="15">
      <c r="A3205" s="81" t="s">
        <v>4797</v>
      </c>
      <c r="B3205" s="80" t="s">
        <v>8910</v>
      </c>
    </row>
    <row r="3206" spans="1:2" ht="15">
      <c r="A3206" s="81" t="s">
        <v>4798</v>
      </c>
      <c r="B3206" s="80" t="s">
        <v>8910</v>
      </c>
    </row>
    <row r="3207" spans="1:2" ht="15">
      <c r="A3207" s="81" t="s">
        <v>4799</v>
      </c>
      <c r="B3207" s="80" t="s">
        <v>8910</v>
      </c>
    </row>
    <row r="3208" spans="1:2" ht="15">
      <c r="A3208" s="81" t="s">
        <v>4800</v>
      </c>
      <c r="B3208" s="80" t="s">
        <v>8910</v>
      </c>
    </row>
    <row r="3209" spans="1:2" ht="15">
      <c r="A3209" s="81" t="s">
        <v>4801</v>
      </c>
      <c r="B3209" s="80" t="s">
        <v>8910</v>
      </c>
    </row>
    <row r="3210" spans="1:2" ht="15">
      <c r="A3210" s="81" t="s">
        <v>4802</v>
      </c>
      <c r="B3210" s="80" t="s">
        <v>8910</v>
      </c>
    </row>
    <row r="3211" spans="1:2" ht="15">
      <c r="A3211" s="81" t="s">
        <v>4803</v>
      </c>
      <c r="B3211" s="80" t="s">
        <v>8910</v>
      </c>
    </row>
    <row r="3212" spans="1:2" ht="15">
      <c r="A3212" s="81" t="s">
        <v>4804</v>
      </c>
      <c r="B3212" s="80" t="s">
        <v>8910</v>
      </c>
    </row>
    <row r="3213" spans="1:2" ht="15">
      <c r="A3213" s="81" t="s">
        <v>4805</v>
      </c>
      <c r="B3213" s="80" t="s">
        <v>8910</v>
      </c>
    </row>
    <row r="3214" spans="1:2" ht="15">
      <c r="A3214" s="81" t="s">
        <v>4806</v>
      </c>
      <c r="B3214" s="80" t="s">
        <v>8910</v>
      </c>
    </row>
    <row r="3215" spans="1:2" ht="15">
      <c r="A3215" s="81" t="s">
        <v>4807</v>
      </c>
      <c r="B3215" s="80" t="s">
        <v>8910</v>
      </c>
    </row>
    <row r="3216" spans="1:2" ht="15">
      <c r="A3216" s="81" t="s">
        <v>4808</v>
      </c>
      <c r="B3216" s="80" t="s">
        <v>8910</v>
      </c>
    </row>
    <row r="3217" spans="1:2" ht="15">
      <c r="A3217" s="81" t="s">
        <v>4809</v>
      </c>
      <c r="B3217" s="80" t="s">
        <v>8910</v>
      </c>
    </row>
    <row r="3218" spans="1:2" ht="15">
      <c r="A3218" s="81" t="s">
        <v>4810</v>
      </c>
      <c r="B3218" s="80" t="s">
        <v>8910</v>
      </c>
    </row>
    <row r="3219" spans="1:2" ht="15">
      <c r="A3219" s="81" t="s">
        <v>4811</v>
      </c>
      <c r="B3219" s="80" t="s">
        <v>8910</v>
      </c>
    </row>
    <row r="3220" spans="1:2" ht="15">
      <c r="A3220" s="81" t="s">
        <v>4812</v>
      </c>
      <c r="B3220" s="80" t="s">
        <v>8910</v>
      </c>
    </row>
    <row r="3221" spans="1:2" ht="15">
      <c r="A3221" s="81" t="s">
        <v>4813</v>
      </c>
      <c r="B3221" s="80" t="s">
        <v>8910</v>
      </c>
    </row>
    <row r="3222" spans="1:2" ht="15">
      <c r="A3222" s="81" t="s">
        <v>4814</v>
      </c>
      <c r="B3222" s="80" t="s">
        <v>8910</v>
      </c>
    </row>
    <row r="3223" spans="1:2" ht="15">
      <c r="A3223" s="81" t="s">
        <v>4815</v>
      </c>
      <c r="B3223" s="80" t="s">
        <v>8910</v>
      </c>
    </row>
    <row r="3224" spans="1:2" ht="15">
      <c r="A3224" s="81" t="s">
        <v>4816</v>
      </c>
      <c r="B3224" s="80" t="s">
        <v>8910</v>
      </c>
    </row>
    <row r="3225" spans="1:2" ht="15">
      <c r="A3225" s="81" t="s">
        <v>4817</v>
      </c>
      <c r="B3225" s="80" t="s">
        <v>8910</v>
      </c>
    </row>
    <row r="3226" spans="1:2" ht="15">
      <c r="A3226" s="81" t="s">
        <v>4818</v>
      </c>
      <c r="B3226" s="80" t="s">
        <v>8910</v>
      </c>
    </row>
    <row r="3227" spans="1:2" ht="15">
      <c r="A3227" s="81" t="s">
        <v>4819</v>
      </c>
      <c r="B3227" s="80" t="s">
        <v>8910</v>
      </c>
    </row>
    <row r="3228" spans="1:2" ht="15">
      <c r="A3228" s="81" t="s">
        <v>4820</v>
      </c>
      <c r="B3228" s="80" t="s">
        <v>8910</v>
      </c>
    </row>
    <row r="3229" spans="1:2" ht="15">
      <c r="A3229" s="81" t="s">
        <v>4821</v>
      </c>
      <c r="B3229" s="80" t="s">
        <v>8910</v>
      </c>
    </row>
    <row r="3230" spans="1:2" ht="15">
      <c r="A3230" s="81" t="s">
        <v>4822</v>
      </c>
      <c r="B3230" s="80" t="s">
        <v>8910</v>
      </c>
    </row>
    <row r="3231" spans="1:2" ht="15">
      <c r="A3231" s="81" t="s">
        <v>4823</v>
      </c>
      <c r="B3231" s="80" t="s">
        <v>8910</v>
      </c>
    </row>
    <row r="3232" spans="1:2" ht="15">
      <c r="A3232" s="81" t="s">
        <v>4824</v>
      </c>
      <c r="B3232" s="80" t="s">
        <v>8910</v>
      </c>
    </row>
    <row r="3233" spans="1:2" ht="15">
      <c r="A3233" s="81" t="s">
        <v>4825</v>
      </c>
      <c r="B3233" s="80" t="s">
        <v>8910</v>
      </c>
    </row>
    <row r="3234" spans="1:2" ht="15">
      <c r="A3234" s="81" t="s">
        <v>4826</v>
      </c>
      <c r="B3234" s="80" t="s">
        <v>8910</v>
      </c>
    </row>
    <row r="3235" spans="1:2" ht="15">
      <c r="A3235" s="81" t="s">
        <v>4827</v>
      </c>
      <c r="B3235" s="80" t="s">
        <v>8910</v>
      </c>
    </row>
    <row r="3236" spans="1:2" ht="15">
      <c r="A3236" s="81" t="s">
        <v>4828</v>
      </c>
      <c r="B3236" s="80" t="s">
        <v>8910</v>
      </c>
    </row>
    <row r="3237" spans="1:2" ht="15">
      <c r="A3237" s="81" t="s">
        <v>4829</v>
      </c>
      <c r="B3237" s="80" t="s">
        <v>8910</v>
      </c>
    </row>
    <row r="3238" spans="1:2" ht="15">
      <c r="A3238" s="81" t="s">
        <v>4830</v>
      </c>
      <c r="B3238" s="80" t="s">
        <v>8910</v>
      </c>
    </row>
    <row r="3239" spans="1:2" ht="15">
      <c r="A3239" s="81" t="s">
        <v>4831</v>
      </c>
      <c r="B3239" s="80" t="s">
        <v>8910</v>
      </c>
    </row>
    <row r="3240" spans="1:2" ht="15">
      <c r="A3240" s="81" t="s">
        <v>4832</v>
      </c>
      <c r="B3240" s="80" t="s">
        <v>8910</v>
      </c>
    </row>
    <row r="3241" spans="1:2" ht="15">
      <c r="A3241" s="81" t="s">
        <v>4833</v>
      </c>
      <c r="B3241" s="80" t="s">
        <v>8910</v>
      </c>
    </row>
    <row r="3242" spans="1:2" ht="15">
      <c r="A3242" s="81" t="s">
        <v>4834</v>
      </c>
      <c r="B3242" s="80" t="s">
        <v>8910</v>
      </c>
    </row>
    <row r="3243" spans="1:2" ht="15">
      <c r="A3243" s="81" t="s">
        <v>4835</v>
      </c>
      <c r="B3243" s="80" t="s">
        <v>8910</v>
      </c>
    </row>
    <row r="3244" spans="1:2" ht="15">
      <c r="A3244" s="81" t="s">
        <v>4836</v>
      </c>
      <c r="B3244" s="80" t="s">
        <v>8910</v>
      </c>
    </row>
    <row r="3245" spans="1:2" ht="15">
      <c r="A3245" s="81" t="s">
        <v>4837</v>
      </c>
      <c r="B3245" s="80" t="s">
        <v>8910</v>
      </c>
    </row>
    <row r="3246" spans="1:2" ht="15">
      <c r="A3246" s="81" t="s">
        <v>4838</v>
      </c>
      <c r="B3246" s="80" t="s">
        <v>8910</v>
      </c>
    </row>
    <row r="3247" spans="1:2" ht="15">
      <c r="A3247" s="81" t="s">
        <v>4839</v>
      </c>
      <c r="B3247" s="80" t="s">
        <v>8910</v>
      </c>
    </row>
    <row r="3248" spans="1:2" ht="15">
      <c r="A3248" s="81" t="s">
        <v>4840</v>
      </c>
      <c r="B3248" s="80" t="s">
        <v>8910</v>
      </c>
    </row>
    <row r="3249" spans="1:2" ht="15">
      <c r="A3249" s="81" t="s">
        <v>4841</v>
      </c>
      <c r="B3249" s="80" t="s">
        <v>8910</v>
      </c>
    </row>
    <row r="3250" spans="1:2" ht="15">
      <c r="A3250" s="81" t="s">
        <v>4842</v>
      </c>
      <c r="B3250" s="80" t="s">
        <v>8910</v>
      </c>
    </row>
    <row r="3251" spans="1:2" ht="15">
      <c r="A3251" s="81" t="s">
        <v>4843</v>
      </c>
      <c r="B3251" s="80" t="s">
        <v>8910</v>
      </c>
    </row>
    <row r="3252" spans="1:2" ht="15">
      <c r="A3252" s="81" t="s">
        <v>4844</v>
      </c>
      <c r="B3252" s="80" t="s">
        <v>8910</v>
      </c>
    </row>
    <row r="3253" spans="1:2" ht="15">
      <c r="A3253" s="81" t="s">
        <v>4845</v>
      </c>
      <c r="B3253" s="80" t="s">
        <v>8910</v>
      </c>
    </row>
    <row r="3254" spans="1:2" ht="15">
      <c r="A3254" s="81" t="s">
        <v>4846</v>
      </c>
      <c r="B3254" s="80" t="s">
        <v>8910</v>
      </c>
    </row>
    <row r="3255" spans="1:2" ht="15">
      <c r="A3255" s="81" t="s">
        <v>4847</v>
      </c>
      <c r="B3255" s="80" t="s">
        <v>8910</v>
      </c>
    </row>
    <row r="3256" spans="1:2" ht="15">
      <c r="A3256" s="81" t="s">
        <v>4848</v>
      </c>
      <c r="B3256" s="80" t="s">
        <v>8910</v>
      </c>
    </row>
    <row r="3257" spans="1:2" ht="15">
      <c r="A3257" s="81" t="s">
        <v>4849</v>
      </c>
      <c r="B3257" s="80" t="s">
        <v>8910</v>
      </c>
    </row>
    <row r="3258" spans="1:2" ht="15">
      <c r="A3258" s="81" t="s">
        <v>4850</v>
      </c>
      <c r="B3258" s="80" t="s">
        <v>8910</v>
      </c>
    </row>
    <row r="3259" spans="1:2" ht="15">
      <c r="A3259" s="81" t="s">
        <v>4851</v>
      </c>
      <c r="B3259" s="80" t="s">
        <v>8910</v>
      </c>
    </row>
    <row r="3260" spans="1:2" ht="15">
      <c r="A3260" s="81" t="s">
        <v>4852</v>
      </c>
      <c r="B3260" s="80" t="s">
        <v>8910</v>
      </c>
    </row>
    <row r="3261" spans="1:2" ht="15">
      <c r="A3261" s="81" t="s">
        <v>4853</v>
      </c>
      <c r="B3261" s="80" t="s">
        <v>8910</v>
      </c>
    </row>
    <row r="3262" spans="1:2" ht="15">
      <c r="A3262" s="81" t="s">
        <v>4854</v>
      </c>
      <c r="B3262" s="80" t="s">
        <v>8910</v>
      </c>
    </row>
    <row r="3263" spans="1:2" ht="15">
      <c r="A3263" s="81" t="s">
        <v>4855</v>
      </c>
      <c r="B3263" s="80" t="s">
        <v>8910</v>
      </c>
    </row>
    <row r="3264" spans="1:2" ht="15">
      <c r="A3264" s="81" t="s">
        <v>4856</v>
      </c>
      <c r="B3264" s="80" t="s">
        <v>8910</v>
      </c>
    </row>
    <row r="3265" spans="1:2" ht="15">
      <c r="A3265" s="81" t="s">
        <v>4857</v>
      </c>
      <c r="B3265" s="80" t="s">
        <v>8910</v>
      </c>
    </row>
    <row r="3266" spans="1:2" ht="15">
      <c r="A3266" s="81" t="s">
        <v>4858</v>
      </c>
      <c r="B3266" s="80" t="s">
        <v>8910</v>
      </c>
    </row>
    <row r="3267" spans="1:2" ht="15">
      <c r="A3267" s="81" t="s">
        <v>4859</v>
      </c>
      <c r="B3267" s="80" t="s">
        <v>8910</v>
      </c>
    </row>
    <row r="3268" spans="1:2" ht="15">
      <c r="A3268" s="81" t="s">
        <v>4860</v>
      </c>
      <c r="B3268" s="80" t="s">
        <v>8910</v>
      </c>
    </row>
    <row r="3269" spans="1:2" ht="15">
      <c r="A3269" s="81" t="s">
        <v>4861</v>
      </c>
      <c r="B3269" s="80" t="s">
        <v>8910</v>
      </c>
    </row>
    <row r="3270" spans="1:2" ht="15">
      <c r="A3270" s="81" t="s">
        <v>4862</v>
      </c>
      <c r="B3270" s="80" t="s">
        <v>8910</v>
      </c>
    </row>
    <row r="3271" spans="1:2" ht="15">
      <c r="A3271" s="81" t="s">
        <v>4863</v>
      </c>
      <c r="B3271" s="80" t="s">
        <v>8910</v>
      </c>
    </row>
    <row r="3272" spans="1:2" ht="15">
      <c r="A3272" s="81" t="s">
        <v>4864</v>
      </c>
      <c r="B3272" s="80" t="s">
        <v>8910</v>
      </c>
    </row>
    <row r="3273" spans="1:2" ht="15">
      <c r="A3273" s="81" t="s">
        <v>4865</v>
      </c>
      <c r="B3273" s="80" t="s">
        <v>8910</v>
      </c>
    </row>
    <row r="3274" spans="1:2" ht="15">
      <c r="A3274" s="81" t="s">
        <v>4866</v>
      </c>
      <c r="B3274" s="80" t="s">
        <v>8910</v>
      </c>
    </row>
    <row r="3275" spans="1:2" ht="15">
      <c r="A3275" s="81" t="s">
        <v>4867</v>
      </c>
      <c r="B3275" s="80" t="s">
        <v>8910</v>
      </c>
    </row>
    <row r="3276" spans="1:2" ht="15">
      <c r="A3276" s="81" t="s">
        <v>4868</v>
      </c>
      <c r="B3276" s="80" t="s">
        <v>8910</v>
      </c>
    </row>
    <row r="3277" spans="1:2" ht="15">
      <c r="A3277" s="81" t="s">
        <v>4869</v>
      </c>
      <c r="B3277" s="80" t="s">
        <v>8910</v>
      </c>
    </row>
    <row r="3278" spans="1:2" ht="15">
      <c r="A3278" s="81" t="s">
        <v>4870</v>
      </c>
      <c r="B3278" s="80" t="s">
        <v>8910</v>
      </c>
    </row>
    <row r="3279" spans="1:2" ht="15">
      <c r="A3279" s="81" t="s">
        <v>4871</v>
      </c>
      <c r="B3279" s="80" t="s">
        <v>8910</v>
      </c>
    </row>
    <row r="3280" spans="1:2" ht="15">
      <c r="A3280" s="81" t="s">
        <v>4872</v>
      </c>
      <c r="B3280" s="80" t="s">
        <v>8910</v>
      </c>
    </row>
    <row r="3281" spans="1:2" ht="15">
      <c r="A3281" s="81" t="s">
        <v>4873</v>
      </c>
      <c r="B3281" s="80" t="s">
        <v>8910</v>
      </c>
    </row>
    <row r="3282" spans="1:2" ht="15">
      <c r="A3282" s="81" t="s">
        <v>4874</v>
      </c>
      <c r="B3282" s="80" t="s">
        <v>8910</v>
      </c>
    </row>
    <row r="3283" spans="1:2" ht="15">
      <c r="A3283" s="81" t="s">
        <v>4875</v>
      </c>
      <c r="B3283" s="80" t="s">
        <v>8910</v>
      </c>
    </row>
    <row r="3284" spans="1:2" ht="15">
      <c r="A3284" s="81" t="s">
        <v>4876</v>
      </c>
      <c r="B3284" s="80" t="s">
        <v>8910</v>
      </c>
    </row>
    <row r="3285" spans="1:2" ht="15">
      <c r="A3285" s="81" t="s">
        <v>4877</v>
      </c>
      <c r="B3285" s="80" t="s">
        <v>8910</v>
      </c>
    </row>
    <row r="3286" spans="1:2" ht="15">
      <c r="A3286" s="81" t="s">
        <v>4878</v>
      </c>
      <c r="B3286" s="80" t="s">
        <v>8910</v>
      </c>
    </row>
    <row r="3287" spans="1:2" ht="15">
      <c r="A3287" s="81" t="s">
        <v>4879</v>
      </c>
      <c r="B3287" s="80" t="s">
        <v>8910</v>
      </c>
    </row>
    <row r="3288" spans="1:2" ht="15">
      <c r="A3288" s="81" t="s">
        <v>4880</v>
      </c>
      <c r="B3288" s="80" t="s">
        <v>8910</v>
      </c>
    </row>
    <row r="3289" spans="1:2" ht="15">
      <c r="A3289" s="81" t="s">
        <v>4881</v>
      </c>
      <c r="B3289" s="80" t="s">
        <v>8910</v>
      </c>
    </row>
    <row r="3290" spans="1:2" ht="15">
      <c r="A3290" s="81" t="s">
        <v>4882</v>
      </c>
      <c r="B3290" s="80" t="s">
        <v>8910</v>
      </c>
    </row>
    <row r="3291" spans="1:2" ht="15">
      <c r="A3291" s="81" t="s">
        <v>4883</v>
      </c>
      <c r="B3291" s="80" t="s">
        <v>8910</v>
      </c>
    </row>
    <row r="3292" spans="1:2" ht="15">
      <c r="A3292" s="81" t="s">
        <v>4884</v>
      </c>
      <c r="B3292" s="80" t="s">
        <v>8910</v>
      </c>
    </row>
    <row r="3293" spans="1:2" ht="15">
      <c r="A3293" s="81" t="s">
        <v>4885</v>
      </c>
      <c r="B3293" s="80" t="s">
        <v>8910</v>
      </c>
    </row>
    <row r="3294" spans="1:2" ht="15">
      <c r="A3294" s="81" t="s">
        <v>4886</v>
      </c>
      <c r="B3294" s="80" t="s">
        <v>8910</v>
      </c>
    </row>
    <row r="3295" spans="1:2" ht="15">
      <c r="A3295" s="81" t="s">
        <v>4887</v>
      </c>
      <c r="B3295" s="80" t="s">
        <v>8910</v>
      </c>
    </row>
    <row r="3296" spans="1:2" ht="15">
      <c r="A3296" s="81" t="s">
        <v>4888</v>
      </c>
      <c r="B3296" s="80" t="s">
        <v>8910</v>
      </c>
    </row>
    <row r="3297" spans="1:2" ht="15">
      <c r="A3297" s="81" t="s">
        <v>4889</v>
      </c>
      <c r="B3297" s="80" t="s">
        <v>8910</v>
      </c>
    </row>
    <row r="3298" spans="1:2" ht="15">
      <c r="A3298" s="81" t="s">
        <v>4890</v>
      </c>
      <c r="B3298" s="80" t="s">
        <v>8910</v>
      </c>
    </row>
    <row r="3299" spans="1:2" ht="15">
      <c r="A3299" s="81" t="s">
        <v>4891</v>
      </c>
      <c r="B3299" s="80" t="s">
        <v>8910</v>
      </c>
    </row>
    <row r="3300" spans="1:2" ht="15">
      <c r="A3300" s="81" t="s">
        <v>4892</v>
      </c>
      <c r="B3300" s="80" t="s">
        <v>8910</v>
      </c>
    </row>
    <row r="3301" spans="1:2" ht="15">
      <c r="A3301" s="81" t="s">
        <v>4893</v>
      </c>
      <c r="B3301" s="80" t="s">
        <v>8910</v>
      </c>
    </row>
    <row r="3302" spans="1:2" ht="15">
      <c r="A3302" s="81" t="s">
        <v>4894</v>
      </c>
      <c r="B3302" s="80" t="s">
        <v>8910</v>
      </c>
    </row>
    <row r="3303" spans="1:2" ht="15">
      <c r="A3303" s="81" t="s">
        <v>4895</v>
      </c>
      <c r="B3303" s="80" t="s">
        <v>8910</v>
      </c>
    </row>
    <row r="3304" spans="1:2" ht="15">
      <c r="A3304" s="81" t="s">
        <v>4896</v>
      </c>
      <c r="B3304" s="80" t="s">
        <v>8910</v>
      </c>
    </row>
    <row r="3305" spans="1:2" ht="15">
      <c r="A3305" s="81" t="s">
        <v>4897</v>
      </c>
      <c r="B3305" s="80" t="s">
        <v>8910</v>
      </c>
    </row>
    <row r="3306" spans="1:2" ht="15">
      <c r="A3306" s="81" t="s">
        <v>4898</v>
      </c>
      <c r="B3306" s="80" t="s">
        <v>8910</v>
      </c>
    </row>
    <row r="3307" spans="1:2" ht="15">
      <c r="A3307" s="81" t="s">
        <v>4899</v>
      </c>
      <c r="B3307" s="80" t="s">
        <v>8910</v>
      </c>
    </row>
    <row r="3308" spans="1:2" ht="15">
      <c r="A3308" s="81" t="s">
        <v>4900</v>
      </c>
      <c r="B3308" s="80" t="s">
        <v>8910</v>
      </c>
    </row>
    <row r="3309" spans="1:2" ht="15">
      <c r="A3309" s="81" t="s">
        <v>4901</v>
      </c>
      <c r="B3309" s="80" t="s">
        <v>8910</v>
      </c>
    </row>
    <row r="3310" spans="1:2" ht="15">
      <c r="A3310" s="81" t="s">
        <v>4902</v>
      </c>
      <c r="B3310" s="80" t="s">
        <v>8910</v>
      </c>
    </row>
    <row r="3311" spans="1:2" ht="15">
      <c r="A3311" s="81" t="s">
        <v>4903</v>
      </c>
      <c r="B3311" s="80" t="s">
        <v>8910</v>
      </c>
    </row>
    <row r="3312" spans="1:2" ht="15">
      <c r="A3312" s="81" t="s">
        <v>4904</v>
      </c>
      <c r="B3312" s="80" t="s">
        <v>8910</v>
      </c>
    </row>
    <row r="3313" spans="1:2" ht="15">
      <c r="A3313" s="81" t="s">
        <v>4905</v>
      </c>
      <c r="B3313" s="80" t="s">
        <v>8910</v>
      </c>
    </row>
    <row r="3314" spans="1:2" ht="15">
      <c r="A3314" s="81" t="s">
        <v>4906</v>
      </c>
      <c r="B3314" s="80" t="s">
        <v>8910</v>
      </c>
    </row>
    <row r="3315" spans="1:2" ht="15">
      <c r="A3315" s="81" t="s">
        <v>4907</v>
      </c>
      <c r="B3315" s="80" t="s">
        <v>8910</v>
      </c>
    </row>
    <row r="3316" spans="1:2" ht="15">
      <c r="A3316" s="81" t="s">
        <v>4908</v>
      </c>
      <c r="B3316" s="80" t="s">
        <v>8910</v>
      </c>
    </row>
    <row r="3317" spans="1:2" ht="15">
      <c r="A3317" s="81" t="s">
        <v>4909</v>
      </c>
      <c r="B3317" s="80" t="s">
        <v>8910</v>
      </c>
    </row>
    <row r="3318" spans="1:2" ht="15">
      <c r="A3318" s="81" t="s">
        <v>4910</v>
      </c>
      <c r="B3318" s="80" t="s">
        <v>8910</v>
      </c>
    </row>
    <row r="3319" spans="1:2" ht="15">
      <c r="A3319" s="81" t="s">
        <v>4911</v>
      </c>
      <c r="B3319" s="80" t="s">
        <v>8910</v>
      </c>
    </row>
    <row r="3320" spans="1:2" ht="15">
      <c r="A3320" s="81" t="s">
        <v>4912</v>
      </c>
      <c r="B3320" s="80" t="s">
        <v>8910</v>
      </c>
    </row>
    <row r="3321" spans="1:2" ht="15">
      <c r="A3321" s="81" t="s">
        <v>4913</v>
      </c>
      <c r="B3321" s="80" t="s">
        <v>8910</v>
      </c>
    </row>
    <row r="3322" spans="1:2" ht="15">
      <c r="A3322" s="81" t="s">
        <v>4914</v>
      </c>
      <c r="B3322" s="80" t="s">
        <v>8910</v>
      </c>
    </row>
    <row r="3323" spans="1:2" ht="15">
      <c r="A3323" s="81" t="s">
        <v>4915</v>
      </c>
      <c r="B3323" s="80" t="s">
        <v>8910</v>
      </c>
    </row>
    <row r="3324" spans="1:2" ht="15">
      <c r="A3324" s="81" t="s">
        <v>4916</v>
      </c>
      <c r="B3324" s="80" t="s">
        <v>8910</v>
      </c>
    </row>
    <row r="3325" spans="1:2" ht="15">
      <c r="A3325" s="81" t="s">
        <v>4917</v>
      </c>
      <c r="B3325" s="80" t="s">
        <v>8910</v>
      </c>
    </row>
    <row r="3326" spans="1:2" ht="15">
      <c r="A3326" s="81" t="s">
        <v>4918</v>
      </c>
      <c r="B3326" s="80" t="s">
        <v>8910</v>
      </c>
    </row>
    <row r="3327" spans="1:2" ht="15">
      <c r="A3327" s="81" t="s">
        <v>4919</v>
      </c>
      <c r="B3327" s="80" t="s">
        <v>8910</v>
      </c>
    </row>
    <row r="3328" spans="1:2" ht="15">
      <c r="A3328" s="81" t="s">
        <v>4920</v>
      </c>
      <c r="B3328" s="80" t="s">
        <v>8910</v>
      </c>
    </row>
    <row r="3329" spans="1:2" ht="15">
      <c r="A3329" s="81" t="s">
        <v>4921</v>
      </c>
      <c r="B3329" s="80" t="s">
        <v>8910</v>
      </c>
    </row>
    <row r="3330" spans="1:2" ht="15">
      <c r="A3330" s="81" t="s">
        <v>4922</v>
      </c>
      <c r="B3330" s="80" t="s">
        <v>8910</v>
      </c>
    </row>
    <row r="3331" spans="1:2" ht="15">
      <c r="A3331" s="81" t="s">
        <v>4923</v>
      </c>
      <c r="B3331" s="80" t="s">
        <v>8910</v>
      </c>
    </row>
    <row r="3332" spans="1:2" ht="15">
      <c r="A3332" s="81" t="s">
        <v>4924</v>
      </c>
      <c r="B3332" s="80" t="s">
        <v>8910</v>
      </c>
    </row>
    <row r="3333" spans="1:2" ht="15">
      <c r="A3333" s="81" t="s">
        <v>4925</v>
      </c>
      <c r="B3333" s="80" t="s">
        <v>8910</v>
      </c>
    </row>
    <row r="3334" spans="1:2" ht="15">
      <c r="A3334" s="81" t="s">
        <v>4926</v>
      </c>
      <c r="B3334" s="80" t="s">
        <v>8910</v>
      </c>
    </row>
    <row r="3335" spans="1:2" ht="15">
      <c r="A3335" s="81" t="s">
        <v>4927</v>
      </c>
      <c r="B3335" s="80" t="s">
        <v>8910</v>
      </c>
    </row>
    <row r="3336" spans="1:2" ht="15">
      <c r="A3336" s="81" t="s">
        <v>4928</v>
      </c>
      <c r="B3336" s="80" t="s">
        <v>8910</v>
      </c>
    </row>
    <row r="3337" spans="1:2" ht="15">
      <c r="A3337" s="81" t="s">
        <v>4929</v>
      </c>
      <c r="B3337" s="80" t="s">
        <v>8910</v>
      </c>
    </row>
    <row r="3338" spans="1:2" ht="15">
      <c r="A3338" s="81" t="s">
        <v>4930</v>
      </c>
      <c r="B3338" s="80" t="s">
        <v>8910</v>
      </c>
    </row>
    <row r="3339" spans="1:2" ht="15">
      <c r="A3339" s="81" t="s">
        <v>4931</v>
      </c>
      <c r="B3339" s="80" t="s">
        <v>8910</v>
      </c>
    </row>
    <row r="3340" spans="1:2" ht="15">
      <c r="A3340" s="81" t="s">
        <v>4932</v>
      </c>
      <c r="B3340" s="80" t="s">
        <v>8910</v>
      </c>
    </row>
    <row r="3341" spans="1:2" ht="15">
      <c r="A3341" s="81" t="s">
        <v>4933</v>
      </c>
      <c r="B3341" s="80" t="s">
        <v>8910</v>
      </c>
    </row>
    <row r="3342" spans="1:2" ht="15">
      <c r="A3342" s="81" t="s">
        <v>4934</v>
      </c>
      <c r="B3342" s="80" t="s">
        <v>8910</v>
      </c>
    </row>
    <row r="3343" spans="1:2" ht="15">
      <c r="A3343" s="81" t="s">
        <v>4935</v>
      </c>
      <c r="B3343" s="80" t="s">
        <v>8910</v>
      </c>
    </row>
    <row r="3344" spans="1:2" ht="15">
      <c r="A3344" s="81" t="s">
        <v>4936</v>
      </c>
      <c r="B3344" s="80" t="s">
        <v>8910</v>
      </c>
    </row>
    <row r="3345" spans="1:2" ht="15">
      <c r="A3345" s="81" t="s">
        <v>4937</v>
      </c>
      <c r="B3345" s="80" t="s">
        <v>8910</v>
      </c>
    </row>
    <row r="3346" spans="1:2" ht="15">
      <c r="A3346" s="81" t="s">
        <v>4938</v>
      </c>
      <c r="B3346" s="80" t="s">
        <v>8910</v>
      </c>
    </row>
    <row r="3347" spans="1:2" ht="15">
      <c r="A3347" s="81" t="s">
        <v>4939</v>
      </c>
      <c r="B3347" s="80" t="s">
        <v>8910</v>
      </c>
    </row>
    <row r="3348" spans="1:2" ht="15">
      <c r="A3348" s="81" t="s">
        <v>4940</v>
      </c>
      <c r="B3348" s="80" t="s">
        <v>8910</v>
      </c>
    </row>
    <row r="3349" spans="1:2" ht="15">
      <c r="A3349" s="81" t="s">
        <v>4941</v>
      </c>
      <c r="B3349" s="80" t="s">
        <v>8910</v>
      </c>
    </row>
    <row r="3350" spans="1:2" ht="15">
      <c r="A3350" s="81" t="s">
        <v>4942</v>
      </c>
      <c r="B3350" s="80" t="s">
        <v>8910</v>
      </c>
    </row>
    <row r="3351" spans="1:2" ht="15">
      <c r="A3351" s="81" t="s">
        <v>4943</v>
      </c>
      <c r="B3351" s="80" t="s">
        <v>8910</v>
      </c>
    </row>
    <row r="3352" spans="1:2" ht="15">
      <c r="A3352" s="81" t="s">
        <v>4944</v>
      </c>
      <c r="B3352" s="80" t="s">
        <v>8910</v>
      </c>
    </row>
    <row r="3353" spans="1:2" ht="15">
      <c r="A3353" s="81" t="s">
        <v>4945</v>
      </c>
      <c r="B3353" s="80" t="s">
        <v>8910</v>
      </c>
    </row>
    <row r="3354" spans="1:2" ht="15">
      <c r="A3354" s="81" t="s">
        <v>4946</v>
      </c>
      <c r="B3354" s="80" t="s">
        <v>8910</v>
      </c>
    </row>
    <row r="3355" spans="1:2" ht="15">
      <c r="A3355" s="81" t="s">
        <v>4947</v>
      </c>
      <c r="B3355" s="80" t="s">
        <v>8910</v>
      </c>
    </row>
    <row r="3356" spans="1:2" ht="15">
      <c r="A3356" s="81" t="s">
        <v>4948</v>
      </c>
      <c r="B3356" s="80" t="s">
        <v>8910</v>
      </c>
    </row>
    <row r="3357" spans="1:2" ht="15">
      <c r="A3357" s="81" t="s">
        <v>4949</v>
      </c>
      <c r="B3357" s="80" t="s">
        <v>8910</v>
      </c>
    </row>
    <row r="3358" spans="1:2" ht="15">
      <c r="A3358" s="81" t="s">
        <v>4950</v>
      </c>
      <c r="B3358" s="80" t="s">
        <v>8910</v>
      </c>
    </row>
    <row r="3359" spans="1:2" ht="15">
      <c r="A3359" s="81" t="s">
        <v>4951</v>
      </c>
      <c r="B3359" s="80" t="s">
        <v>8910</v>
      </c>
    </row>
    <row r="3360" spans="1:2" ht="15">
      <c r="A3360" s="81" t="s">
        <v>4952</v>
      </c>
      <c r="B3360" s="80" t="s">
        <v>8910</v>
      </c>
    </row>
    <row r="3361" spans="1:2" ht="15">
      <c r="A3361" s="81" t="s">
        <v>4953</v>
      </c>
      <c r="B3361" s="80" t="s">
        <v>8910</v>
      </c>
    </row>
    <row r="3362" spans="1:2" ht="15">
      <c r="A3362" s="81" t="s">
        <v>4954</v>
      </c>
      <c r="B3362" s="80" t="s">
        <v>8910</v>
      </c>
    </row>
    <row r="3363" spans="1:2" ht="15">
      <c r="A3363" s="81" t="s">
        <v>4955</v>
      </c>
      <c r="B3363" s="80" t="s">
        <v>8910</v>
      </c>
    </row>
    <row r="3364" spans="1:2" ht="15">
      <c r="A3364" s="81" t="s">
        <v>4956</v>
      </c>
      <c r="B3364" s="80" t="s">
        <v>8910</v>
      </c>
    </row>
    <row r="3365" spans="1:2" ht="15">
      <c r="A3365" s="81" t="s">
        <v>4957</v>
      </c>
      <c r="B3365" s="80" t="s">
        <v>8910</v>
      </c>
    </row>
    <row r="3366" spans="1:2" ht="15">
      <c r="A3366" s="81" t="s">
        <v>4958</v>
      </c>
      <c r="B3366" s="80" t="s">
        <v>8910</v>
      </c>
    </row>
    <row r="3367" spans="1:2" ht="15">
      <c r="A3367" s="81" t="s">
        <v>4959</v>
      </c>
      <c r="B3367" s="80" t="s">
        <v>8910</v>
      </c>
    </row>
    <row r="3368" spans="1:2" ht="15">
      <c r="A3368" s="81" t="s">
        <v>4960</v>
      </c>
      <c r="B3368" s="80" t="s">
        <v>8910</v>
      </c>
    </row>
    <row r="3369" spans="1:2" ht="15">
      <c r="A3369" s="81" t="s">
        <v>4961</v>
      </c>
      <c r="B3369" s="80" t="s">
        <v>8910</v>
      </c>
    </row>
    <row r="3370" spans="1:2" ht="15">
      <c r="A3370" s="81" t="s">
        <v>4962</v>
      </c>
      <c r="B3370" s="80" t="s">
        <v>8910</v>
      </c>
    </row>
    <row r="3371" spans="1:2" ht="15">
      <c r="A3371" s="81" t="s">
        <v>4963</v>
      </c>
      <c r="B3371" s="80" t="s">
        <v>8910</v>
      </c>
    </row>
    <row r="3372" spans="1:2" ht="15">
      <c r="A3372" s="81" t="s">
        <v>4964</v>
      </c>
      <c r="B3372" s="80" t="s">
        <v>8910</v>
      </c>
    </row>
    <row r="3373" spans="1:2" ht="15">
      <c r="A3373" s="81" t="s">
        <v>4965</v>
      </c>
      <c r="B3373" s="80" t="s">
        <v>8910</v>
      </c>
    </row>
    <row r="3374" spans="1:2" ht="15">
      <c r="A3374" s="81" t="s">
        <v>4966</v>
      </c>
      <c r="B3374" s="80" t="s">
        <v>8910</v>
      </c>
    </row>
    <row r="3375" spans="1:2" ht="15">
      <c r="A3375" s="81" t="s">
        <v>4967</v>
      </c>
      <c r="B3375" s="80" t="s">
        <v>8910</v>
      </c>
    </row>
    <row r="3376" spans="1:2" ht="15">
      <c r="A3376" s="81" t="s">
        <v>4968</v>
      </c>
      <c r="B3376" s="80" t="s">
        <v>8910</v>
      </c>
    </row>
    <row r="3377" spans="1:2" ht="15">
      <c r="A3377" s="81" t="s">
        <v>4969</v>
      </c>
      <c r="B3377" s="80" t="s">
        <v>8910</v>
      </c>
    </row>
    <row r="3378" spans="1:2" ht="15">
      <c r="A3378" s="81" t="s">
        <v>4970</v>
      </c>
      <c r="B3378" s="80" t="s">
        <v>8910</v>
      </c>
    </row>
    <row r="3379" spans="1:2" ht="15">
      <c r="A3379" s="81" t="s">
        <v>4971</v>
      </c>
      <c r="B3379" s="80" t="s">
        <v>8910</v>
      </c>
    </row>
    <row r="3380" spans="1:2" ht="15">
      <c r="A3380" s="81" t="s">
        <v>4972</v>
      </c>
      <c r="B3380" s="80" t="s">
        <v>8910</v>
      </c>
    </row>
    <row r="3381" spans="1:2" ht="15">
      <c r="A3381" s="81" t="s">
        <v>4973</v>
      </c>
      <c r="B3381" s="80" t="s">
        <v>8910</v>
      </c>
    </row>
    <row r="3382" spans="1:2" ht="15">
      <c r="A3382" s="81" t="s">
        <v>4974</v>
      </c>
      <c r="B3382" s="80" t="s">
        <v>8910</v>
      </c>
    </row>
    <row r="3383" spans="1:2" ht="15">
      <c r="A3383" s="81" t="s">
        <v>4975</v>
      </c>
      <c r="B3383" s="80" t="s">
        <v>8910</v>
      </c>
    </row>
    <row r="3384" spans="1:2" ht="15">
      <c r="A3384" s="81" t="s">
        <v>4976</v>
      </c>
      <c r="B3384" s="80" t="s">
        <v>8910</v>
      </c>
    </row>
    <row r="3385" spans="1:2" ht="15">
      <c r="A3385" s="81" t="s">
        <v>4977</v>
      </c>
      <c r="B3385" s="80" t="s">
        <v>8910</v>
      </c>
    </row>
    <row r="3386" spans="1:2" ht="15">
      <c r="A3386" s="81" t="s">
        <v>4978</v>
      </c>
      <c r="B3386" s="80" t="s">
        <v>8910</v>
      </c>
    </row>
    <row r="3387" spans="1:2" ht="15">
      <c r="A3387" s="81" t="s">
        <v>4979</v>
      </c>
      <c r="B3387" s="80" t="s">
        <v>8910</v>
      </c>
    </row>
    <row r="3388" spans="1:2" ht="15">
      <c r="A3388" s="81" t="s">
        <v>4980</v>
      </c>
      <c r="B3388" s="80" t="s">
        <v>8910</v>
      </c>
    </row>
    <row r="3389" spans="1:2" ht="15">
      <c r="A3389" s="81" t="s">
        <v>4981</v>
      </c>
      <c r="B3389" s="80" t="s">
        <v>8910</v>
      </c>
    </row>
    <row r="3390" spans="1:2" ht="15">
      <c r="A3390" s="81" t="s">
        <v>4982</v>
      </c>
      <c r="B3390" s="80" t="s">
        <v>8910</v>
      </c>
    </row>
    <row r="3391" spans="1:2" ht="15">
      <c r="A3391" s="81" t="s">
        <v>4983</v>
      </c>
      <c r="B3391" s="80" t="s">
        <v>8910</v>
      </c>
    </row>
    <row r="3392" spans="1:2" ht="15">
      <c r="A3392" s="81" t="s">
        <v>4984</v>
      </c>
      <c r="B3392" s="80" t="s">
        <v>8910</v>
      </c>
    </row>
    <row r="3393" spans="1:2" ht="15">
      <c r="A3393" s="81" t="s">
        <v>4985</v>
      </c>
      <c r="B3393" s="80" t="s">
        <v>8910</v>
      </c>
    </row>
    <row r="3394" spans="1:2" ht="15">
      <c r="A3394" s="81" t="s">
        <v>4986</v>
      </c>
      <c r="B3394" s="80" t="s">
        <v>8910</v>
      </c>
    </row>
    <row r="3395" spans="1:2" ht="15">
      <c r="A3395" s="81" t="s">
        <v>4987</v>
      </c>
      <c r="B3395" s="80" t="s">
        <v>8910</v>
      </c>
    </row>
    <row r="3396" spans="1:2" ht="15">
      <c r="A3396" s="81" t="s">
        <v>4988</v>
      </c>
      <c r="B3396" s="80" t="s">
        <v>8910</v>
      </c>
    </row>
    <row r="3397" spans="1:2" ht="15">
      <c r="A3397" s="81" t="s">
        <v>4989</v>
      </c>
      <c r="B3397" s="80" t="s">
        <v>8910</v>
      </c>
    </row>
    <row r="3398" spans="1:2" ht="15">
      <c r="A3398" s="81" t="s">
        <v>4990</v>
      </c>
      <c r="B3398" s="80" t="s">
        <v>8910</v>
      </c>
    </row>
    <row r="3399" spans="1:2" ht="15">
      <c r="A3399" s="81" t="s">
        <v>4991</v>
      </c>
      <c r="B3399" s="80" t="s">
        <v>8910</v>
      </c>
    </row>
    <row r="3400" spans="1:2" ht="15">
      <c r="A3400" s="81" t="s">
        <v>4992</v>
      </c>
      <c r="B3400" s="80" t="s">
        <v>8910</v>
      </c>
    </row>
    <row r="3401" spans="1:2" ht="15">
      <c r="A3401" s="81" t="s">
        <v>4993</v>
      </c>
      <c r="B3401" s="80" t="s">
        <v>8910</v>
      </c>
    </row>
    <row r="3402" spans="1:2" ht="15">
      <c r="A3402" s="81" t="s">
        <v>4994</v>
      </c>
      <c r="B3402" s="80" t="s">
        <v>8910</v>
      </c>
    </row>
    <row r="3403" spans="1:2" ht="15">
      <c r="A3403" s="81" t="s">
        <v>4995</v>
      </c>
      <c r="B3403" s="80" t="s">
        <v>8910</v>
      </c>
    </row>
    <row r="3404" spans="1:2" ht="15">
      <c r="A3404" s="81" t="s">
        <v>4996</v>
      </c>
      <c r="B3404" s="80" t="s">
        <v>8910</v>
      </c>
    </row>
    <row r="3405" spans="1:2" ht="15">
      <c r="A3405" s="81" t="s">
        <v>4997</v>
      </c>
      <c r="B3405" s="80" t="s">
        <v>8910</v>
      </c>
    </row>
    <row r="3406" spans="1:2" ht="15">
      <c r="A3406" s="81" t="s">
        <v>4998</v>
      </c>
      <c r="B3406" s="80" t="s">
        <v>8910</v>
      </c>
    </row>
    <row r="3407" spans="1:2" ht="15">
      <c r="A3407" s="81" t="s">
        <v>4999</v>
      </c>
      <c r="B3407" s="80" t="s">
        <v>8910</v>
      </c>
    </row>
    <row r="3408" spans="1:2" ht="15">
      <c r="A3408" s="81" t="s">
        <v>5000</v>
      </c>
      <c r="B3408" s="80" t="s">
        <v>8910</v>
      </c>
    </row>
    <row r="3409" spans="1:2" ht="15">
      <c r="A3409" s="81" t="s">
        <v>5001</v>
      </c>
      <c r="B3409" s="80" t="s">
        <v>8910</v>
      </c>
    </row>
    <row r="3410" spans="1:2" ht="15">
      <c r="A3410" s="81" t="s">
        <v>5002</v>
      </c>
      <c r="B3410" s="80" t="s">
        <v>8910</v>
      </c>
    </row>
    <row r="3411" spans="1:2" ht="15">
      <c r="A3411" s="81" t="s">
        <v>5003</v>
      </c>
      <c r="B3411" s="80" t="s">
        <v>8910</v>
      </c>
    </row>
    <row r="3412" spans="1:2" ht="15">
      <c r="A3412" s="81" t="s">
        <v>5004</v>
      </c>
      <c r="B3412" s="80" t="s">
        <v>8910</v>
      </c>
    </row>
    <row r="3413" spans="1:2" ht="15">
      <c r="A3413" s="81" t="s">
        <v>5005</v>
      </c>
      <c r="B3413" s="80" t="s">
        <v>8910</v>
      </c>
    </row>
    <row r="3414" spans="1:2" ht="15">
      <c r="A3414" s="81" t="s">
        <v>5006</v>
      </c>
      <c r="B3414" s="80" t="s">
        <v>8910</v>
      </c>
    </row>
    <row r="3415" spans="1:2" ht="15">
      <c r="A3415" s="81" t="s">
        <v>5007</v>
      </c>
      <c r="B3415" s="80" t="s">
        <v>8910</v>
      </c>
    </row>
    <row r="3416" spans="1:2" ht="15">
      <c r="A3416" s="81" t="s">
        <v>5008</v>
      </c>
      <c r="B3416" s="80" t="s">
        <v>8910</v>
      </c>
    </row>
    <row r="3417" spans="1:2" ht="15">
      <c r="A3417" s="81" t="s">
        <v>5009</v>
      </c>
      <c r="B3417" s="80" t="s">
        <v>8910</v>
      </c>
    </row>
    <row r="3418" spans="1:2" ht="15">
      <c r="A3418" s="81" t="s">
        <v>5010</v>
      </c>
      <c r="B3418" s="80" t="s">
        <v>8910</v>
      </c>
    </row>
    <row r="3419" spans="1:2" ht="15">
      <c r="A3419" s="81" t="s">
        <v>5011</v>
      </c>
      <c r="B3419" s="80" t="s">
        <v>8910</v>
      </c>
    </row>
    <row r="3420" spans="1:2" ht="15">
      <c r="A3420" s="81" t="s">
        <v>5012</v>
      </c>
      <c r="B3420" s="80" t="s">
        <v>8910</v>
      </c>
    </row>
    <row r="3421" spans="1:2" ht="15">
      <c r="A3421" s="81" t="s">
        <v>5013</v>
      </c>
      <c r="B3421" s="80" t="s">
        <v>8910</v>
      </c>
    </row>
    <row r="3422" spans="1:2" ht="15">
      <c r="A3422" s="81" t="s">
        <v>5014</v>
      </c>
      <c r="B3422" s="80" t="s">
        <v>8910</v>
      </c>
    </row>
    <row r="3423" spans="1:2" ht="15">
      <c r="A3423" s="81" t="s">
        <v>5015</v>
      </c>
      <c r="B3423" s="80" t="s">
        <v>8910</v>
      </c>
    </row>
    <row r="3424" spans="1:2" ht="15">
      <c r="A3424" s="81" t="s">
        <v>5016</v>
      </c>
      <c r="B3424" s="80" t="s">
        <v>8910</v>
      </c>
    </row>
    <row r="3425" spans="1:2" ht="15">
      <c r="A3425" s="81" t="s">
        <v>5017</v>
      </c>
      <c r="B3425" s="80" t="s">
        <v>8910</v>
      </c>
    </row>
    <row r="3426" spans="1:2" ht="15">
      <c r="A3426" s="81" t="s">
        <v>5018</v>
      </c>
      <c r="B3426" s="80" t="s">
        <v>8910</v>
      </c>
    </row>
    <row r="3427" spans="1:2" ht="15">
      <c r="A3427" s="81" t="s">
        <v>5019</v>
      </c>
      <c r="B3427" s="80" t="s">
        <v>8910</v>
      </c>
    </row>
    <row r="3428" spans="1:2" ht="15">
      <c r="A3428" s="81" t="s">
        <v>5020</v>
      </c>
      <c r="B3428" s="80" t="s">
        <v>8910</v>
      </c>
    </row>
    <row r="3429" spans="1:2" ht="15">
      <c r="A3429" s="81" t="s">
        <v>5021</v>
      </c>
      <c r="B3429" s="80" t="s">
        <v>8910</v>
      </c>
    </row>
    <row r="3430" spans="1:2" ht="15">
      <c r="A3430" s="81" t="s">
        <v>5022</v>
      </c>
      <c r="B3430" s="80" t="s">
        <v>8910</v>
      </c>
    </row>
    <row r="3431" spans="1:2" ht="15">
      <c r="A3431" s="81" t="s">
        <v>5023</v>
      </c>
      <c r="B3431" s="80" t="s">
        <v>8910</v>
      </c>
    </row>
    <row r="3432" spans="1:2" ht="15">
      <c r="A3432" s="81" t="s">
        <v>5024</v>
      </c>
      <c r="B3432" s="80" t="s">
        <v>8910</v>
      </c>
    </row>
    <row r="3433" spans="1:2" ht="15">
      <c r="A3433" s="81" t="s">
        <v>5025</v>
      </c>
      <c r="B3433" s="80" t="s">
        <v>8910</v>
      </c>
    </row>
    <row r="3434" spans="1:2" ht="15">
      <c r="A3434" s="81" t="s">
        <v>5026</v>
      </c>
      <c r="B3434" s="80" t="s">
        <v>8910</v>
      </c>
    </row>
    <row r="3435" spans="1:2" ht="15">
      <c r="A3435" s="81" t="s">
        <v>5027</v>
      </c>
      <c r="B3435" s="80" t="s">
        <v>8910</v>
      </c>
    </row>
    <row r="3436" spans="1:2" ht="15">
      <c r="A3436" s="81" t="s">
        <v>5028</v>
      </c>
      <c r="B3436" s="80" t="s">
        <v>8910</v>
      </c>
    </row>
    <row r="3437" spans="1:2" ht="15">
      <c r="A3437" s="81" t="s">
        <v>5029</v>
      </c>
      <c r="B3437" s="80" t="s">
        <v>8910</v>
      </c>
    </row>
    <row r="3438" spans="1:2" ht="15">
      <c r="A3438" s="81" t="s">
        <v>5030</v>
      </c>
      <c r="B3438" s="80" t="s">
        <v>8910</v>
      </c>
    </row>
    <row r="3439" spans="1:2" ht="15">
      <c r="A3439" s="81" t="s">
        <v>5031</v>
      </c>
      <c r="B3439" s="80" t="s">
        <v>8910</v>
      </c>
    </row>
    <row r="3440" spans="1:2" ht="15">
      <c r="A3440" s="81" t="s">
        <v>5032</v>
      </c>
      <c r="B3440" s="80" t="s">
        <v>8910</v>
      </c>
    </row>
    <row r="3441" spans="1:2" ht="15">
      <c r="A3441" s="81" t="s">
        <v>5033</v>
      </c>
      <c r="B3441" s="80" t="s">
        <v>8910</v>
      </c>
    </row>
    <row r="3442" spans="1:2" ht="15">
      <c r="A3442" s="81" t="s">
        <v>5034</v>
      </c>
      <c r="B3442" s="80" t="s">
        <v>8910</v>
      </c>
    </row>
    <row r="3443" spans="1:2" ht="15">
      <c r="A3443" s="81" t="s">
        <v>5035</v>
      </c>
      <c r="B3443" s="80" t="s">
        <v>8910</v>
      </c>
    </row>
    <row r="3444" spans="1:2" ht="15">
      <c r="A3444" s="81" t="s">
        <v>5036</v>
      </c>
      <c r="B3444" s="80" t="s">
        <v>8910</v>
      </c>
    </row>
    <row r="3445" spans="1:2" ht="15">
      <c r="A3445" s="81" t="s">
        <v>5037</v>
      </c>
      <c r="B3445" s="80" t="s">
        <v>8910</v>
      </c>
    </row>
    <row r="3446" spans="1:2" ht="15">
      <c r="A3446" s="81" t="s">
        <v>5038</v>
      </c>
      <c r="B3446" s="80" t="s">
        <v>8910</v>
      </c>
    </row>
    <row r="3447" spans="1:2" ht="15">
      <c r="A3447" s="81" t="s">
        <v>5039</v>
      </c>
      <c r="B3447" s="80" t="s">
        <v>8910</v>
      </c>
    </row>
    <row r="3448" spans="1:2" ht="15">
      <c r="A3448" s="81" t="s">
        <v>5040</v>
      </c>
      <c r="B3448" s="80" t="s">
        <v>8910</v>
      </c>
    </row>
    <row r="3449" spans="1:2" ht="15">
      <c r="A3449" s="81" t="s">
        <v>5041</v>
      </c>
      <c r="B3449" s="80" t="s">
        <v>8910</v>
      </c>
    </row>
    <row r="3450" spans="1:2" ht="15">
      <c r="A3450" s="81" t="s">
        <v>5042</v>
      </c>
      <c r="B3450" s="80" t="s">
        <v>8910</v>
      </c>
    </row>
    <row r="3451" spans="1:2" ht="15">
      <c r="A3451" s="81" t="s">
        <v>5043</v>
      </c>
      <c r="B3451" s="80" t="s">
        <v>8910</v>
      </c>
    </row>
    <row r="3452" spans="1:2" ht="15">
      <c r="A3452" s="81" t="s">
        <v>5044</v>
      </c>
      <c r="B3452" s="80" t="s">
        <v>8910</v>
      </c>
    </row>
    <row r="3453" spans="1:2" ht="15">
      <c r="A3453" s="81" t="s">
        <v>5045</v>
      </c>
      <c r="B3453" s="80" t="s">
        <v>8910</v>
      </c>
    </row>
    <row r="3454" spans="1:2" ht="15">
      <c r="A3454" s="81" t="s">
        <v>5046</v>
      </c>
      <c r="B3454" s="80" t="s">
        <v>8910</v>
      </c>
    </row>
    <row r="3455" spans="1:2" ht="15">
      <c r="A3455" s="81" t="s">
        <v>5047</v>
      </c>
      <c r="B3455" s="80" t="s">
        <v>8910</v>
      </c>
    </row>
    <row r="3456" spans="1:2" ht="15">
      <c r="A3456" s="81" t="s">
        <v>5048</v>
      </c>
      <c r="B3456" s="80" t="s">
        <v>8910</v>
      </c>
    </row>
    <row r="3457" spans="1:2" ht="15">
      <c r="A3457" s="81" t="s">
        <v>5049</v>
      </c>
      <c r="B3457" s="80" t="s">
        <v>8910</v>
      </c>
    </row>
    <row r="3458" spans="1:2" ht="15">
      <c r="A3458" s="81" t="s">
        <v>5050</v>
      </c>
      <c r="B3458" s="80" t="s">
        <v>8910</v>
      </c>
    </row>
    <row r="3459" spans="1:2" ht="15">
      <c r="A3459" s="81" t="s">
        <v>5051</v>
      </c>
      <c r="B3459" s="80" t="s">
        <v>8910</v>
      </c>
    </row>
    <row r="3460" spans="1:2" ht="15">
      <c r="A3460" s="81" t="s">
        <v>5052</v>
      </c>
      <c r="B3460" s="80" t="s">
        <v>8910</v>
      </c>
    </row>
    <row r="3461" spans="1:2" ht="15">
      <c r="A3461" s="81" t="s">
        <v>5053</v>
      </c>
      <c r="B3461" s="80" t="s">
        <v>8910</v>
      </c>
    </row>
    <row r="3462" spans="1:2" ht="15">
      <c r="A3462" s="81" t="s">
        <v>5054</v>
      </c>
      <c r="B3462" s="80" t="s">
        <v>8910</v>
      </c>
    </row>
    <row r="3463" spans="1:2" ht="15">
      <c r="A3463" s="81" t="s">
        <v>5055</v>
      </c>
      <c r="B3463" s="80" t="s">
        <v>8910</v>
      </c>
    </row>
    <row r="3464" spans="1:2" ht="15">
      <c r="A3464" s="81" t="s">
        <v>5056</v>
      </c>
      <c r="B3464" s="80" t="s">
        <v>8910</v>
      </c>
    </row>
    <row r="3465" spans="1:2" ht="15">
      <c r="A3465" s="81" t="s">
        <v>5057</v>
      </c>
      <c r="B3465" s="80" t="s">
        <v>8910</v>
      </c>
    </row>
    <row r="3466" spans="1:2" ht="15">
      <c r="A3466" s="81" t="s">
        <v>5058</v>
      </c>
      <c r="B3466" s="80" t="s">
        <v>8910</v>
      </c>
    </row>
    <row r="3467" spans="1:2" ht="15">
      <c r="A3467" s="81" t="s">
        <v>5059</v>
      </c>
      <c r="B3467" s="80" t="s">
        <v>8910</v>
      </c>
    </row>
    <row r="3468" spans="1:2" ht="15">
      <c r="A3468" s="81" t="s">
        <v>5060</v>
      </c>
      <c r="B3468" s="80" t="s">
        <v>8910</v>
      </c>
    </row>
    <row r="3469" spans="1:2" ht="15">
      <c r="A3469" s="81" t="s">
        <v>5061</v>
      </c>
      <c r="B3469" s="80" t="s">
        <v>8910</v>
      </c>
    </row>
    <row r="3470" spans="1:2" ht="15">
      <c r="A3470" s="81" t="s">
        <v>5062</v>
      </c>
      <c r="B3470" s="80" t="s">
        <v>8910</v>
      </c>
    </row>
    <row r="3471" spans="1:2" ht="15">
      <c r="A3471" s="81" t="s">
        <v>5063</v>
      </c>
      <c r="B3471" s="80" t="s">
        <v>8910</v>
      </c>
    </row>
    <row r="3472" spans="1:2" ht="15">
      <c r="A3472" s="81" t="s">
        <v>5064</v>
      </c>
      <c r="B3472" s="80" t="s">
        <v>8910</v>
      </c>
    </row>
    <row r="3473" spans="1:2" ht="15">
      <c r="A3473" s="81" t="s">
        <v>5065</v>
      </c>
      <c r="B3473" s="80" t="s">
        <v>8910</v>
      </c>
    </row>
    <row r="3474" spans="1:2" ht="15">
      <c r="A3474" s="81" t="s">
        <v>5066</v>
      </c>
      <c r="B3474" s="80" t="s">
        <v>8910</v>
      </c>
    </row>
    <row r="3475" spans="1:2" ht="15">
      <c r="A3475" s="81" t="s">
        <v>5067</v>
      </c>
      <c r="B3475" s="80" t="s">
        <v>8910</v>
      </c>
    </row>
    <row r="3476" spans="1:2" ht="15">
      <c r="A3476" s="81" t="s">
        <v>5068</v>
      </c>
      <c r="B3476" s="80" t="s">
        <v>8910</v>
      </c>
    </row>
    <row r="3477" spans="1:2" ht="15">
      <c r="A3477" s="81" t="s">
        <v>5069</v>
      </c>
      <c r="B3477" s="80" t="s">
        <v>8910</v>
      </c>
    </row>
    <row r="3478" spans="1:2" ht="15">
      <c r="A3478" s="81" t="s">
        <v>5070</v>
      </c>
      <c r="B3478" s="80" t="s">
        <v>8910</v>
      </c>
    </row>
    <row r="3479" spans="1:2" ht="15">
      <c r="A3479" s="81" t="s">
        <v>5071</v>
      </c>
      <c r="B3479" s="80" t="s">
        <v>8910</v>
      </c>
    </row>
    <row r="3480" spans="1:2" ht="15">
      <c r="A3480" s="81" t="s">
        <v>5072</v>
      </c>
      <c r="B3480" s="80" t="s">
        <v>8910</v>
      </c>
    </row>
    <row r="3481" spans="1:2" ht="15">
      <c r="A3481" s="81" t="s">
        <v>5073</v>
      </c>
      <c r="B3481" s="80" t="s">
        <v>8910</v>
      </c>
    </row>
    <row r="3482" spans="1:2" ht="15">
      <c r="A3482" s="81" t="s">
        <v>5074</v>
      </c>
      <c r="B3482" s="80" t="s">
        <v>8910</v>
      </c>
    </row>
    <row r="3483" spans="1:2" ht="15">
      <c r="A3483" s="81" t="s">
        <v>5075</v>
      </c>
      <c r="B3483" s="80" t="s">
        <v>8910</v>
      </c>
    </row>
    <row r="3484" spans="1:2" ht="15">
      <c r="A3484" s="81" t="s">
        <v>5076</v>
      </c>
      <c r="B3484" s="80" t="s">
        <v>8910</v>
      </c>
    </row>
    <row r="3485" spans="1:2" ht="15">
      <c r="A3485" s="81" t="s">
        <v>5077</v>
      </c>
      <c r="B3485" s="80" t="s">
        <v>8910</v>
      </c>
    </row>
    <row r="3486" spans="1:2" ht="15">
      <c r="A3486" s="81" t="s">
        <v>5078</v>
      </c>
      <c r="B3486" s="80" t="s">
        <v>8910</v>
      </c>
    </row>
    <row r="3487" spans="1:2" ht="15">
      <c r="A3487" s="81" t="s">
        <v>5079</v>
      </c>
      <c r="B3487" s="80" t="s">
        <v>8910</v>
      </c>
    </row>
    <row r="3488" spans="1:2" ht="15">
      <c r="A3488" s="81" t="s">
        <v>5080</v>
      </c>
      <c r="B3488" s="80" t="s">
        <v>8910</v>
      </c>
    </row>
    <row r="3489" spans="1:2" ht="15">
      <c r="A3489" s="81" t="s">
        <v>5081</v>
      </c>
      <c r="B3489" s="80" t="s">
        <v>8910</v>
      </c>
    </row>
    <row r="3490" spans="1:2" ht="15">
      <c r="A3490" s="81" t="s">
        <v>5082</v>
      </c>
      <c r="B3490" s="80" t="s">
        <v>8910</v>
      </c>
    </row>
    <row r="3491" spans="1:2" ht="15">
      <c r="A3491" s="81" t="s">
        <v>5083</v>
      </c>
      <c r="B3491" s="80" t="s">
        <v>8910</v>
      </c>
    </row>
    <row r="3492" spans="1:2" ht="15">
      <c r="A3492" s="81" t="s">
        <v>5084</v>
      </c>
      <c r="B3492" s="80" t="s">
        <v>8910</v>
      </c>
    </row>
    <row r="3493" spans="1:2" ht="15">
      <c r="A3493" s="81" t="s">
        <v>5085</v>
      </c>
      <c r="B3493" s="80" t="s">
        <v>8910</v>
      </c>
    </row>
    <row r="3494" spans="1:2" ht="15">
      <c r="A3494" s="81" t="s">
        <v>5086</v>
      </c>
      <c r="B3494" s="80" t="s">
        <v>8910</v>
      </c>
    </row>
    <row r="3495" spans="1:2" ht="15">
      <c r="A3495" s="81" t="s">
        <v>5087</v>
      </c>
      <c r="B3495" s="80" t="s">
        <v>8910</v>
      </c>
    </row>
    <row r="3496" spans="1:2" ht="15">
      <c r="A3496" s="81" t="s">
        <v>5088</v>
      </c>
      <c r="B3496" s="80" t="s">
        <v>8910</v>
      </c>
    </row>
    <row r="3497" spans="1:2" ht="15">
      <c r="A3497" s="81" t="s">
        <v>5089</v>
      </c>
      <c r="B3497" s="80" t="s">
        <v>8910</v>
      </c>
    </row>
    <row r="3498" spans="1:2" ht="15">
      <c r="A3498" s="81" t="s">
        <v>5090</v>
      </c>
      <c r="B3498" s="80" t="s">
        <v>8910</v>
      </c>
    </row>
    <row r="3499" spans="1:2" ht="15">
      <c r="A3499" s="81" t="s">
        <v>5091</v>
      </c>
      <c r="B3499" s="80" t="s">
        <v>8910</v>
      </c>
    </row>
    <row r="3500" spans="1:2" ht="15">
      <c r="A3500" s="81" t="s">
        <v>5092</v>
      </c>
      <c r="B3500" s="80" t="s">
        <v>8910</v>
      </c>
    </row>
    <row r="3501" spans="1:2" ht="15">
      <c r="A3501" s="81" t="s">
        <v>5093</v>
      </c>
      <c r="B3501" s="80" t="s">
        <v>8910</v>
      </c>
    </row>
    <row r="3502" spans="1:2" ht="15">
      <c r="A3502" s="81" t="s">
        <v>5094</v>
      </c>
      <c r="B3502" s="80" t="s">
        <v>8910</v>
      </c>
    </row>
    <row r="3503" spans="1:2" ht="15">
      <c r="A3503" s="81" t="s">
        <v>5095</v>
      </c>
      <c r="B3503" s="80" t="s">
        <v>8910</v>
      </c>
    </row>
    <row r="3504" spans="1:2" ht="15">
      <c r="A3504" s="81" t="s">
        <v>5096</v>
      </c>
      <c r="B3504" s="80" t="s">
        <v>8910</v>
      </c>
    </row>
    <row r="3505" spans="1:2" ht="15">
      <c r="A3505" s="81" t="s">
        <v>5097</v>
      </c>
      <c r="B3505" s="80" t="s">
        <v>8910</v>
      </c>
    </row>
    <row r="3506" spans="1:2" ht="15">
      <c r="A3506" s="81" t="s">
        <v>5098</v>
      </c>
      <c r="B3506" s="80" t="s">
        <v>8910</v>
      </c>
    </row>
    <row r="3507" spans="1:2" ht="15">
      <c r="A3507" s="81" t="s">
        <v>5099</v>
      </c>
      <c r="B3507" s="80" t="s">
        <v>8910</v>
      </c>
    </row>
    <row r="3508" spans="1:2" ht="15">
      <c r="A3508" s="81" t="s">
        <v>5100</v>
      </c>
      <c r="B3508" s="80" t="s">
        <v>8910</v>
      </c>
    </row>
    <row r="3509" spans="1:2" ht="15">
      <c r="A3509" s="81" t="s">
        <v>5101</v>
      </c>
      <c r="B3509" s="80" t="s">
        <v>8910</v>
      </c>
    </row>
    <row r="3510" spans="1:2" ht="15">
      <c r="A3510" s="81" t="s">
        <v>5102</v>
      </c>
      <c r="B3510" s="80" t="s">
        <v>8910</v>
      </c>
    </row>
    <row r="3511" spans="1:2" ht="15">
      <c r="A3511" s="81" t="s">
        <v>5103</v>
      </c>
      <c r="B3511" s="80" t="s">
        <v>8910</v>
      </c>
    </row>
    <row r="3512" spans="1:2" ht="15">
      <c r="A3512" s="81" t="s">
        <v>5104</v>
      </c>
      <c r="B3512" s="80" t="s">
        <v>8910</v>
      </c>
    </row>
    <row r="3513" spans="1:2" ht="15">
      <c r="A3513" s="81" t="s">
        <v>5105</v>
      </c>
      <c r="B3513" s="80" t="s">
        <v>8910</v>
      </c>
    </row>
    <row r="3514" spans="1:2" ht="15">
      <c r="A3514" s="81" t="s">
        <v>5106</v>
      </c>
      <c r="B3514" s="80" t="s">
        <v>8910</v>
      </c>
    </row>
    <row r="3515" spans="1:2" ht="15">
      <c r="A3515" s="81" t="s">
        <v>5107</v>
      </c>
      <c r="B3515" s="80" t="s">
        <v>8910</v>
      </c>
    </row>
    <row r="3516" spans="1:2" ht="15">
      <c r="A3516" s="81" t="s">
        <v>5108</v>
      </c>
      <c r="B3516" s="80" t="s">
        <v>8910</v>
      </c>
    </row>
    <row r="3517" spans="1:2" ht="15">
      <c r="A3517" s="81" t="s">
        <v>5109</v>
      </c>
      <c r="B3517" s="80" t="s">
        <v>8910</v>
      </c>
    </row>
    <row r="3518" spans="1:2" ht="15">
      <c r="A3518" s="81" t="s">
        <v>5110</v>
      </c>
      <c r="B3518" s="80" t="s">
        <v>8910</v>
      </c>
    </row>
    <row r="3519" spans="1:2" ht="15">
      <c r="A3519" s="81" t="s">
        <v>5111</v>
      </c>
      <c r="B3519" s="80" t="s">
        <v>8910</v>
      </c>
    </row>
    <row r="3520" spans="1:2" ht="15">
      <c r="A3520" s="81" t="s">
        <v>5112</v>
      </c>
      <c r="B3520" s="80" t="s">
        <v>8910</v>
      </c>
    </row>
    <row r="3521" spans="1:2" ht="15">
      <c r="A3521" s="81" t="s">
        <v>5113</v>
      </c>
      <c r="B3521" s="80" t="s">
        <v>8910</v>
      </c>
    </row>
    <row r="3522" spans="1:2" ht="15">
      <c r="A3522" s="81" t="s">
        <v>5114</v>
      </c>
      <c r="B3522" s="80" t="s">
        <v>8910</v>
      </c>
    </row>
    <row r="3523" spans="1:2" ht="15">
      <c r="A3523" s="81" t="s">
        <v>5115</v>
      </c>
      <c r="B3523" s="80" t="s">
        <v>8910</v>
      </c>
    </row>
    <row r="3524" spans="1:2" ht="15">
      <c r="A3524" s="81" t="s">
        <v>5116</v>
      </c>
      <c r="B3524" s="80" t="s">
        <v>8910</v>
      </c>
    </row>
    <row r="3525" spans="1:2" ht="15">
      <c r="A3525" s="81" t="s">
        <v>5117</v>
      </c>
      <c r="B3525" s="80" t="s">
        <v>8910</v>
      </c>
    </row>
    <row r="3526" spans="1:2" ht="15">
      <c r="A3526" s="81" t="s">
        <v>5118</v>
      </c>
      <c r="B3526" s="80" t="s">
        <v>8910</v>
      </c>
    </row>
    <row r="3527" spans="1:2" ht="15">
      <c r="A3527" s="81" t="s">
        <v>5119</v>
      </c>
      <c r="B3527" s="80" t="s">
        <v>8910</v>
      </c>
    </row>
    <row r="3528" spans="1:2" ht="15">
      <c r="A3528" s="81" t="s">
        <v>5120</v>
      </c>
      <c r="B3528" s="80" t="s">
        <v>8910</v>
      </c>
    </row>
    <row r="3529" spans="1:2" ht="15">
      <c r="A3529" s="81" t="s">
        <v>5121</v>
      </c>
      <c r="B3529" s="80" t="s">
        <v>8910</v>
      </c>
    </row>
    <row r="3530" spans="1:2" ht="15">
      <c r="A3530" s="81" t="s">
        <v>5122</v>
      </c>
      <c r="B3530" s="80" t="s">
        <v>8910</v>
      </c>
    </row>
    <row r="3531" spans="1:2" ht="15">
      <c r="A3531" s="81" t="s">
        <v>5123</v>
      </c>
      <c r="B3531" s="80" t="s">
        <v>8910</v>
      </c>
    </row>
    <row r="3532" spans="1:2" ht="15">
      <c r="A3532" s="81" t="s">
        <v>5124</v>
      </c>
      <c r="B3532" s="80" t="s">
        <v>8910</v>
      </c>
    </row>
    <row r="3533" spans="1:2" ht="15">
      <c r="A3533" s="81" t="s">
        <v>5125</v>
      </c>
      <c r="B3533" s="80" t="s">
        <v>8910</v>
      </c>
    </row>
    <row r="3534" spans="1:2" ht="15">
      <c r="A3534" s="81" t="s">
        <v>5126</v>
      </c>
      <c r="B3534" s="80" t="s">
        <v>8910</v>
      </c>
    </row>
    <row r="3535" spans="1:2" ht="15">
      <c r="A3535" s="81" t="s">
        <v>5127</v>
      </c>
      <c r="B3535" s="80" t="s">
        <v>8910</v>
      </c>
    </row>
    <row r="3536" spans="1:2" ht="15">
      <c r="A3536" s="81" t="s">
        <v>5128</v>
      </c>
      <c r="B3536" s="80" t="s">
        <v>8910</v>
      </c>
    </row>
    <row r="3537" spans="1:2" ht="15">
      <c r="A3537" s="81" t="s">
        <v>5129</v>
      </c>
      <c r="B3537" s="80" t="s">
        <v>8910</v>
      </c>
    </row>
    <row r="3538" spans="1:2" ht="15">
      <c r="A3538" s="81" t="s">
        <v>5130</v>
      </c>
      <c r="B3538" s="80" t="s">
        <v>8910</v>
      </c>
    </row>
    <row r="3539" spans="1:2" ht="15">
      <c r="A3539" s="81" t="s">
        <v>5131</v>
      </c>
      <c r="B3539" s="80" t="s">
        <v>8910</v>
      </c>
    </row>
    <row r="3540" spans="1:2" ht="15">
      <c r="A3540" s="81" t="s">
        <v>5132</v>
      </c>
      <c r="B3540" s="80" t="s">
        <v>8910</v>
      </c>
    </row>
    <row r="3541" spans="1:2" ht="15">
      <c r="A3541" s="81" t="s">
        <v>5133</v>
      </c>
      <c r="B3541" s="80" t="s">
        <v>8910</v>
      </c>
    </row>
    <row r="3542" spans="1:2" ht="15">
      <c r="A3542" s="81" t="s">
        <v>5134</v>
      </c>
      <c r="B3542" s="80" t="s">
        <v>8910</v>
      </c>
    </row>
    <row r="3543" spans="1:2" ht="15">
      <c r="A3543" s="81" t="s">
        <v>5135</v>
      </c>
      <c r="B3543" s="80" t="s">
        <v>8910</v>
      </c>
    </row>
    <row r="3544" spans="1:2" ht="15">
      <c r="A3544" s="81" t="s">
        <v>5136</v>
      </c>
      <c r="B3544" s="80" t="s">
        <v>8910</v>
      </c>
    </row>
    <row r="3545" spans="1:2" ht="15">
      <c r="A3545" s="81" t="s">
        <v>5137</v>
      </c>
      <c r="B3545" s="80" t="s">
        <v>8910</v>
      </c>
    </row>
    <row r="3546" spans="1:2" ht="15">
      <c r="A3546" s="81" t="s">
        <v>5138</v>
      </c>
      <c r="B3546" s="80" t="s">
        <v>8910</v>
      </c>
    </row>
    <row r="3547" spans="1:2" ht="15">
      <c r="A3547" s="81" t="s">
        <v>5139</v>
      </c>
      <c r="B3547" s="80" t="s">
        <v>8910</v>
      </c>
    </row>
    <row r="3548" spans="1:2" ht="15">
      <c r="A3548" s="81" t="s">
        <v>5140</v>
      </c>
      <c r="B3548" s="80" t="s">
        <v>8910</v>
      </c>
    </row>
    <row r="3549" spans="1:2" ht="15">
      <c r="A3549" s="81" t="s">
        <v>5141</v>
      </c>
      <c r="B3549" s="80" t="s">
        <v>8910</v>
      </c>
    </row>
    <row r="3550" spans="1:2" ht="15">
      <c r="A3550" s="81" t="s">
        <v>5142</v>
      </c>
      <c r="B3550" s="80" t="s">
        <v>8910</v>
      </c>
    </row>
    <row r="3551" spans="1:2" ht="15">
      <c r="A3551" s="81" t="s">
        <v>5143</v>
      </c>
      <c r="B3551" s="80" t="s">
        <v>8910</v>
      </c>
    </row>
    <row r="3552" spans="1:2" ht="15">
      <c r="A3552" s="81" t="s">
        <v>5144</v>
      </c>
      <c r="B3552" s="80" t="s">
        <v>8910</v>
      </c>
    </row>
    <row r="3553" spans="1:2" ht="15">
      <c r="A3553" s="81" t="s">
        <v>5145</v>
      </c>
      <c r="B3553" s="80" t="s">
        <v>8910</v>
      </c>
    </row>
    <row r="3554" spans="1:2" ht="15">
      <c r="A3554" s="81" t="s">
        <v>5146</v>
      </c>
      <c r="B3554" s="80" t="s">
        <v>8910</v>
      </c>
    </row>
    <row r="3555" spans="1:2" ht="15">
      <c r="A3555" s="81" t="s">
        <v>5147</v>
      </c>
      <c r="B3555" s="80" t="s">
        <v>8910</v>
      </c>
    </row>
    <row r="3556" spans="1:2" ht="15">
      <c r="A3556" s="81" t="s">
        <v>5148</v>
      </c>
      <c r="B3556" s="80" t="s">
        <v>8910</v>
      </c>
    </row>
    <row r="3557" spans="1:2" ht="15">
      <c r="A3557" s="81" t="s">
        <v>5149</v>
      </c>
      <c r="B3557" s="80" t="s">
        <v>8910</v>
      </c>
    </row>
    <row r="3558" spans="1:2" ht="15">
      <c r="A3558" s="81" t="s">
        <v>5150</v>
      </c>
      <c r="B3558" s="80" t="s">
        <v>8910</v>
      </c>
    </row>
    <row r="3559" spans="1:2" ht="15">
      <c r="A3559" s="81" t="s">
        <v>5151</v>
      </c>
      <c r="B3559" s="80" t="s">
        <v>8910</v>
      </c>
    </row>
    <row r="3560" spans="1:2" ht="15">
      <c r="A3560" s="81" t="s">
        <v>5152</v>
      </c>
      <c r="B3560" s="80" t="s">
        <v>8910</v>
      </c>
    </row>
    <row r="3561" spans="1:2" ht="15">
      <c r="A3561" s="81" t="s">
        <v>5153</v>
      </c>
      <c r="B3561" s="80" t="s">
        <v>8910</v>
      </c>
    </row>
    <row r="3562" spans="1:2" ht="15">
      <c r="A3562" s="81" t="s">
        <v>5154</v>
      </c>
      <c r="B3562" s="80" t="s">
        <v>8910</v>
      </c>
    </row>
    <row r="3563" spans="1:2" ht="15">
      <c r="A3563" s="81" t="s">
        <v>5155</v>
      </c>
      <c r="B3563" s="80" t="s">
        <v>8910</v>
      </c>
    </row>
    <row r="3564" spans="1:2" ht="15">
      <c r="A3564" s="81" t="s">
        <v>5156</v>
      </c>
      <c r="B3564" s="80" t="s">
        <v>8910</v>
      </c>
    </row>
    <row r="3565" spans="1:2" ht="15">
      <c r="A3565" s="81" t="s">
        <v>5157</v>
      </c>
      <c r="B3565" s="80" t="s">
        <v>8910</v>
      </c>
    </row>
    <row r="3566" spans="1:2" ht="15">
      <c r="A3566" s="81" t="s">
        <v>5158</v>
      </c>
      <c r="B3566" s="80" t="s">
        <v>8910</v>
      </c>
    </row>
    <row r="3567" spans="1:2" ht="15">
      <c r="A3567" s="81" t="s">
        <v>5159</v>
      </c>
      <c r="B3567" s="80" t="s">
        <v>8910</v>
      </c>
    </row>
    <row r="3568" spans="1:2" ht="15">
      <c r="A3568" s="81" t="s">
        <v>5160</v>
      </c>
      <c r="B3568" s="80" t="s">
        <v>8910</v>
      </c>
    </row>
    <row r="3569" spans="1:2" ht="15">
      <c r="A3569" s="81" t="s">
        <v>5161</v>
      </c>
      <c r="B3569" s="80" t="s">
        <v>8910</v>
      </c>
    </row>
    <row r="3570" spans="1:2" ht="15">
      <c r="A3570" s="81" t="s">
        <v>5162</v>
      </c>
      <c r="B3570" s="80" t="s">
        <v>8910</v>
      </c>
    </row>
    <row r="3571" spans="1:2" ht="15">
      <c r="A3571" s="81" t="s">
        <v>5163</v>
      </c>
      <c r="B3571" s="80" t="s">
        <v>8910</v>
      </c>
    </row>
    <row r="3572" spans="1:2" ht="15">
      <c r="A3572" s="81" t="s">
        <v>5164</v>
      </c>
      <c r="B3572" s="80" t="s">
        <v>8910</v>
      </c>
    </row>
    <row r="3573" spans="1:2" ht="15">
      <c r="A3573" s="81" t="s">
        <v>5165</v>
      </c>
      <c r="B3573" s="80" t="s">
        <v>8910</v>
      </c>
    </row>
    <row r="3574" spans="1:2" ht="15">
      <c r="A3574" s="81" t="s">
        <v>5166</v>
      </c>
      <c r="B3574" s="80" t="s">
        <v>8910</v>
      </c>
    </row>
    <row r="3575" spans="1:2" ht="15">
      <c r="A3575" s="81" t="s">
        <v>5167</v>
      </c>
      <c r="B3575" s="80" t="s">
        <v>8910</v>
      </c>
    </row>
    <row r="3576" spans="1:2" ht="15">
      <c r="A3576" s="81" t="s">
        <v>5168</v>
      </c>
      <c r="B3576" s="80" t="s">
        <v>8910</v>
      </c>
    </row>
    <row r="3577" spans="1:2" ht="15">
      <c r="A3577" s="81" t="s">
        <v>5169</v>
      </c>
      <c r="B3577" s="80" t="s">
        <v>8910</v>
      </c>
    </row>
    <row r="3578" spans="1:2" ht="15">
      <c r="A3578" s="81" t="s">
        <v>5170</v>
      </c>
      <c r="B3578" s="80" t="s">
        <v>8910</v>
      </c>
    </row>
    <row r="3579" spans="1:2" ht="15">
      <c r="A3579" s="81" t="s">
        <v>5171</v>
      </c>
      <c r="B3579" s="80" t="s">
        <v>8910</v>
      </c>
    </row>
    <row r="3580" spans="1:2" ht="15">
      <c r="A3580" s="81" t="s">
        <v>5172</v>
      </c>
      <c r="B3580" s="80" t="s">
        <v>8910</v>
      </c>
    </row>
    <row r="3581" spans="1:2" ht="15">
      <c r="A3581" s="81" t="s">
        <v>5173</v>
      </c>
      <c r="B3581" s="80" t="s">
        <v>8910</v>
      </c>
    </row>
    <row r="3582" spans="1:2" ht="15">
      <c r="A3582" s="81" t="s">
        <v>5174</v>
      </c>
      <c r="B3582" s="80" t="s">
        <v>8910</v>
      </c>
    </row>
    <row r="3583" spans="1:2" ht="15">
      <c r="A3583" s="81" t="s">
        <v>5175</v>
      </c>
      <c r="B3583" s="80" t="s">
        <v>8910</v>
      </c>
    </row>
    <row r="3584" spans="1:2" ht="15">
      <c r="A3584" s="81" t="s">
        <v>5176</v>
      </c>
      <c r="B3584" s="80" t="s">
        <v>8910</v>
      </c>
    </row>
    <row r="3585" spans="1:2" ht="15">
      <c r="A3585" s="81" t="s">
        <v>5177</v>
      </c>
      <c r="B3585" s="80" t="s">
        <v>8910</v>
      </c>
    </row>
    <row r="3586" spans="1:2" ht="15">
      <c r="A3586" s="81" t="s">
        <v>5178</v>
      </c>
      <c r="B3586" s="80" t="s">
        <v>8910</v>
      </c>
    </row>
    <row r="3587" spans="1:2" ht="15">
      <c r="A3587" s="81" t="s">
        <v>5179</v>
      </c>
      <c r="B3587" s="80" t="s">
        <v>8910</v>
      </c>
    </row>
    <row r="3588" spans="1:2" ht="15">
      <c r="A3588" s="81" t="s">
        <v>5180</v>
      </c>
      <c r="B3588" s="80" t="s">
        <v>8910</v>
      </c>
    </row>
    <row r="3589" spans="1:2" ht="15">
      <c r="A3589" s="81" t="s">
        <v>5181</v>
      </c>
      <c r="B3589" s="80" t="s">
        <v>8910</v>
      </c>
    </row>
    <row r="3590" spans="1:2" ht="15">
      <c r="A3590" s="81" t="s">
        <v>5182</v>
      </c>
      <c r="B3590" s="80" t="s">
        <v>8910</v>
      </c>
    </row>
    <row r="3591" spans="1:2" ht="15">
      <c r="A3591" s="81" t="s">
        <v>5183</v>
      </c>
      <c r="B3591" s="80" t="s">
        <v>8910</v>
      </c>
    </row>
    <row r="3592" spans="1:2" ht="15">
      <c r="A3592" s="81" t="s">
        <v>5184</v>
      </c>
      <c r="B3592" s="80" t="s">
        <v>8910</v>
      </c>
    </row>
    <row r="3593" spans="1:2" ht="15">
      <c r="A3593" s="81" t="s">
        <v>5185</v>
      </c>
      <c r="B3593" s="80" t="s">
        <v>8910</v>
      </c>
    </row>
    <row r="3594" spans="1:2" ht="15">
      <c r="A3594" s="81" t="s">
        <v>5186</v>
      </c>
      <c r="B3594" s="80" t="s">
        <v>8910</v>
      </c>
    </row>
    <row r="3595" spans="1:2" ht="15">
      <c r="A3595" s="81" t="s">
        <v>5187</v>
      </c>
      <c r="B3595" s="80" t="s">
        <v>8910</v>
      </c>
    </row>
    <row r="3596" spans="1:2" ht="15">
      <c r="A3596" s="81" t="s">
        <v>5188</v>
      </c>
      <c r="B3596" s="80" t="s">
        <v>8910</v>
      </c>
    </row>
    <row r="3597" spans="1:2" ht="15">
      <c r="A3597" s="81" t="s">
        <v>5189</v>
      </c>
      <c r="B3597" s="80" t="s">
        <v>8910</v>
      </c>
    </row>
    <row r="3598" spans="1:2" ht="15">
      <c r="A3598" s="81" t="s">
        <v>5190</v>
      </c>
      <c r="B3598" s="80" t="s">
        <v>8910</v>
      </c>
    </row>
    <row r="3599" spans="1:2" ht="15">
      <c r="A3599" s="81" t="s">
        <v>5191</v>
      </c>
      <c r="B3599" s="80" t="s">
        <v>8910</v>
      </c>
    </row>
    <row r="3600" spans="1:2" ht="15">
      <c r="A3600" s="81" t="s">
        <v>5192</v>
      </c>
      <c r="B3600" s="80" t="s">
        <v>8910</v>
      </c>
    </row>
    <row r="3601" spans="1:2" ht="15">
      <c r="A3601" s="81" t="s">
        <v>5193</v>
      </c>
      <c r="B3601" s="80" t="s">
        <v>8910</v>
      </c>
    </row>
    <row r="3602" spans="1:2" ht="15">
      <c r="A3602" s="81" t="s">
        <v>5194</v>
      </c>
      <c r="B3602" s="80" t="s">
        <v>8910</v>
      </c>
    </row>
    <row r="3603" spans="1:2" ht="15">
      <c r="A3603" s="81" t="s">
        <v>5195</v>
      </c>
      <c r="B3603" s="80" t="s">
        <v>8910</v>
      </c>
    </row>
    <row r="3604" spans="1:2" ht="15">
      <c r="A3604" s="81" t="s">
        <v>5196</v>
      </c>
      <c r="B3604" s="80" t="s">
        <v>8910</v>
      </c>
    </row>
    <row r="3605" spans="1:2" ht="15">
      <c r="A3605" s="81" t="s">
        <v>5197</v>
      </c>
      <c r="B3605" s="80" t="s">
        <v>8910</v>
      </c>
    </row>
    <row r="3606" spans="1:2" ht="15">
      <c r="A3606" s="81" t="s">
        <v>5198</v>
      </c>
      <c r="B3606" s="80" t="s">
        <v>8910</v>
      </c>
    </row>
    <row r="3607" spans="1:2" ht="15">
      <c r="A3607" s="81" t="s">
        <v>5199</v>
      </c>
      <c r="B3607" s="80" t="s">
        <v>8910</v>
      </c>
    </row>
    <row r="3608" spans="1:2" ht="15">
      <c r="A3608" s="81" t="s">
        <v>5200</v>
      </c>
      <c r="B3608" s="80" t="s">
        <v>8910</v>
      </c>
    </row>
    <row r="3609" spans="1:2" ht="15">
      <c r="A3609" s="81" t="s">
        <v>5201</v>
      </c>
      <c r="B3609" s="80" t="s">
        <v>8910</v>
      </c>
    </row>
    <row r="3610" spans="1:2" ht="15">
      <c r="A3610" s="81" t="s">
        <v>5202</v>
      </c>
      <c r="B3610" s="80" t="s">
        <v>8910</v>
      </c>
    </row>
    <row r="3611" spans="1:2" ht="15">
      <c r="A3611" s="81" t="s">
        <v>5203</v>
      </c>
      <c r="B3611" s="80" t="s">
        <v>8910</v>
      </c>
    </row>
    <row r="3612" spans="1:2" ht="15">
      <c r="A3612" s="81" t="s">
        <v>5204</v>
      </c>
      <c r="B3612" s="80" t="s">
        <v>8910</v>
      </c>
    </row>
    <row r="3613" spans="1:2" ht="15">
      <c r="A3613" s="81" t="s">
        <v>5205</v>
      </c>
      <c r="B3613" s="80" t="s">
        <v>8910</v>
      </c>
    </row>
    <row r="3614" spans="1:2" ht="15">
      <c r="A3614" s="81" t="s">
        <v>5206</v>
      </c>
      <c r="B3614" s="80" t="s">
        <v>8910</v>
      </c>
    </row>
    <row r="3615" spans="1:2" ht="15">
      <c r="A3615" s="81" t="s">
        <v>5207</v>
      </c>
      <c r="B3615" s="80" t="s">
        <v>8910</v>
      </c>
    </row>
    <row r="3616" spans="1:2" ht="15">
      <c r="A3616" s="81" t="s">
        <v>5208</v>
      </c>
      <c r="B3616" s="80" t="s">
        <v>8910</v>
      </c>
    </row>
    <row r="3617" spans="1:2" ht="15">
      <c r="A3617" s="81" t="s">
        <v>5209</v>
      </c>
      <c r="B3617" s="80" t="s">
        <v>8910</v>
      </c>
    </row>
    <row r="3618" spans="1:2" ht="15">
      <c r="A3618" s="81" t="s">
        <v>5210</v>
      </c>
      <c r="B3618" s="80" t="s">
        <v>8910</v>
      </c>
    </row>
    <row r="3619" spans="1:2" ht="15">
      <c r="A3619" s="81" t="s">
        <v>5211</v>
      </c>
      <c r="B3619" s="80" t="s">
        <v>8910</v>
      </c>
    </row>
    <row r="3620" spans="1:2" ht="15">
      <c r="A3620" s="81" t="s">
        <v>5212</v>
      </c>
      <c r="B3620" s="80" t="s">
        <v>8910</v>
      </c>
    </row>
    <row r="3621" spans="1:2" ht="15">
      <c r="A3621" s="81" t="s">
        <v>5213</v>
      </c>
      <c r="B3621" s="80" t="s">
        <v>8910</v>
      </c>
    </row>
    <row r="3622" spans="1:2" ht="15">
      <c r="A3622" s="81" t="s">
        <v>5214</v>
      </c>
      <c r="B3622" s="80" t="s">
        <v>8910</v>
      </c>
    </row>
    <row r="3623" spans="1:2" ht="15">
      <c r="A3623" s="81" t="s">
        <v>5215</v>
      </c>
      <c r="B3623" s="80" t="s">
        <v>8910</v>
      </c>
    </row>
    <row r="3624" spans="1:2" ht="15">
      <c r="A3624" s="81" t="s">
        <v>5216</v>
      </c>
      <c r="B3624" s="80" t="s">
        <v>8910</v>
      </c>
    </row>
    <row r="3625" spans="1:2" ht="15">
      <c r="A3625" s="81" t="s">
        <v>5217</v>
      </c>
      <c r="B3625" s="80" t="s">
        <v>8910</v>
      </c>
    </row>
    <row r="3626" spans="1:2" ht="15">
      <c r="A3626" s="81" t="s">
        <v>5218</v>
      </c>
      <c r="B3626" s="80" t="s">
        <v>8910</v>
      </c>
    </row>
    <row r="3627" spans="1:2" ht="15">
      <c r="A3627" s="81" t="s">
        <v>5219</v>
      </c>
      <c r="B3627" s="80" t="s">
        <v>8910</v>
      </c>
    </row>
    <row r="3628" spans="1:2" ht="15">
      <c r="A3628" s="81" t="s">
        <v>5220</v>
      </c>
      <c r="B3628" s="80" t="s">
        <v>8910</v>
      </c>
    </row>
    <row r="3629" spans="1:2" ht="15">
      <c r="A3629" s="81" t="s">
        <v>5221</v>
      </c>
      <c r="B3629" s="80" t="s">
        <v>8910</v>
      </c>
    </row>
    <row r="3630" spans="1:2" ht="15">
      <c r="A3630" s="81" t="s">
        <v>5222</v>
      </c>
      <c r="B3630" s="80" t="s">
        <v>8910</v>
      </c>
    </row>
    <row r="3631" spans="1:2" ht="15">
      <c r="A3631" s="81" t="s">
        <v>5223</v>
      </c>
      <c r="B3631" s="80" t="s">
        <v>8910</v>
      </c>
    </row>
    <row r="3632" spans="1:2" ht="15">
      <c r="A3632" s="81" t="s">
        <v>5224</v>
      </c>
      <c r="B3632" s="80" t="s">
        <v>8910</v>
      </c>
    </row>
    <row r="3633" spans="1:2" ht="15">
      <c r="A3633" s="81" t="s">
        <v>5225</v>
      </c>
      <c r="B3633" s="80" t="s">
        <v>8910</v>
      </c>
    </row>
    <row r="3634" spans="1:2" ht="15">
      <c r="A3634" s="81" t="s">
        <v>5226</v>
      </c>
      <c r="B3634" s="80" t="s">
        <v>8910</v>
      </c>
    </row>
    <row r="3635" spans="1:2" ht="15">
      <c r="A3635" s="81" t="s">
        <v>5227</v>
      </c>
      <c r="B3635" s="80" t="s">
        <v>8910</v>
      </c>
    </row>
    <row r="3636" spans="1:2" ht="15">
      <c r="A3636" s="81" t="s">
        <v>5228</v>
      </c>
      <c r="B3636" s="80" t="s">
        <v>8910</v>
      </c>
    </row>
    <row r="3637" spans="1:2" ht="15">
      <c r="A3637" s="81" t="s">
        <v>5229</v>
      </c>
      <c r="B3637" s="80" t="s">
        <v>8910</v>
      </c>
    </row>
    <row r="3638" spans="1:2" ht="15">
      <c r="A3638" s="81" t="s">
        <v>5230</v>
      </c>
      <c r="B3638" s="80" t="s">
        <v>8910</v>
      </c>
    </row>
    <row r="3639" spans="1:2" ht="15">
      <c r="A3639" s="81" t="s">
        <v>5231</v>
      </c>
      <c r="B3639" s="80" t="s">
        <v>8910</v>
      </c>
    </row>
    <row r="3640" spans="1:2" ht="15">
      <c r="A3640" s="81" t="s">
        <v>5232</v>
      </c>
      <c r="B3640" s="80" t="s">
        <v>8910</v>
      </c>
    </row>
    <row r="3641" spans="1:2" ht="15">
      <c r="A3641" s="81" t="s">
        <v>5233</v>
      </c>
      <c r="B3641" s="80" t="s">
        <v>8910</v>
      </c>
    </row>
    <row r="3642" spans="1:2" ht="15">
      <c r="A3642" s="81" t="s">
        <v>5234</v>
      </c>
      <c r="B3642" s="80" t="s">
        <v>8910</v>
      </c>
    </row>
    <row r="3643" spans="1:2" ht="15">
      <c r="A3643" s="81" t="s">
        <v>5235</v>
      </c>
      <c r="B3643" s="80" t="s">
        <v>8910</v>
      </c>
    </row>
    <row r="3644" spans="1:2" ht="15">
      <c r="A3644" s="81" t="s">
        <v>5236</v>
      </c>
      <c r="B3644" s="80" t="s">
        <v>8910</v>
      </c>
    </row>
    <row r="3645" spans="1:2" ht="15">
      <c r="A3645" s="81" t="s">
        <v>5237</v>
      </c>
      <c r="B3645" s="80" t="s">
        <v>8910</v>
      </c>
    </row>
    <row r="3646" spans="1:2" ht="15">
      <c r="A3646" s="81" t="s">
        <v>5238</v>
      </c>
      <c r="B3646" s="80" t="s">
        <v>8910</v>
      </c>
    </row>
    <row r="3647" spans="1:2" ht="15">
      <c r="A3647" s="81" t="s">
        <v>5239</v>
      </c>
      <c r="B3647" s="80" t="s">
        <v>8910</v>
      </c>
    </row>
    <row r="3648" spans="1:2" ht="15">
      <c r="A3648" s="81" t="s">
        <v>5240</v>
      </c>
      <c r="B3648" s="80" t="s">
        <v>8910</v>
      </c>
    </row>
    <row r="3649" spans="1:2" ht="15">
      <c r="A3649" s="81" t="s">
        <v>5241</v>
      </c>
      <c r="B3649" s="80" t="s">
        <v>8910</v>
      </c>
    </row>
    <row r="3650" spans="1:2" ht="15">
      <c r="A3650" s="81" t="s">
        <v>5242</v>
      </c>
      <c r="B3650" s="80" t="s">
        <v>8910</v>
      </c>
    </row>
    <row r="3651" spans="1:2" ht="15">
      <c r="A3651" s="81" t="s">
        <v>5243</v>
      </c>
      <c r="B3651" s="80" t="s">
        <v>8910</v>
      </c>
    </row>
    <row r="3652" spans="1:2" ht="15">
      <c r="A3652" s="81" t="s">
        <v>5244</v>
      </c>
      <c r="B3652" s="80" t="s">
        <v>8910</v>
      </c>
    </row>
    <row r="3653" spans="1:2" ht="15">
      <c r="A3653" s="81" t="s">
        <v>5245</v>
      </c>
      <c r="B3653" s="80" t="s">
        <v>8910</v>
      </c>
    </row>
    <row r="3654" spans="1:2" ht="15">
      <c r="A3654" s="81" t="s">
        <v>5246</v>
      </c>
      <c r="B3654" s="80" t="s">
        <v>8910</v>
      </c>
    </row>
    <row r="3655" spans="1:2" ht="15">
      <c r="A3655" s="81" t="s">
        <v>5247</v>
      </c>
      <c r="B3655" s="80" t="s">
        <v>8910</v>
      </c>
    </row>
    <row r="3656" spans="1:2" ht="15">
      <c r="A3656" s="81" t="s">
        <v>5248</v>
      </c>
      <c r="B3656" s="80" t="s">
        <v>8910</v>
      </c>
    </row>
    <row r="3657" spans="1:2" ht="15">
      <c r="A3657" s="81" t="s">
        <v>5249</v>
      </c>
      <c r="B3657" s="80" t="s">
        <v>8910</v>
      </c>
    </row>
    <row r="3658" spans="1:2" ht="15">
      <c r="A3658" s="81" t="s">
        <v>5250</v>
      </c>
      <c r="B3658" s="80" t="s">
        <v>8910</v>
      </c>
    </row>
    <row r="3659" spans="1:2" ht="15">
      <c r="A3659" s="81" t="s">
        <v>5251</v>
      </c>
      <c r="B3659" s="80" t="s">
        <v>8910</v>
      </c>
    </row>
    <row r="3660" spans="1:2" ht="15">
      <c r="A3660" s="81" t="s">
        <v>5252</v>
      </c>
      <c r="B3660" s="80" t="s">
        <v>8910</v>
      </c>
    </row>
    <row r="3661" spans="1:2" ht="15">
      <c r="A3661" s="81" t="s">
        <v>5253</v>
      </c>
      <c r="B3661" s="80" t="s">
        <v>8910</v>
      </c>
    </row>
    <row r="3662" spans="1:2" ht="15">
      <c r="A3662" s="81" t="s">
        <v>5254</v>
      </c>
      <c r="B3662" s="80" t="s">
        <v>8910</v>
      </c>
    </row>
    <row r="3663" spans="1:2" ht="15">
      <c r="A3663" s="81" t="s">
        <v>5255</v>
      </c>
      <c r="B3663" s="80" t="s">
        <v>8910</v>
      </c>
    </row>
    <row r="3664" spans="1:2" ht="15">
      <c r="A3664" s="81" t="s">
        <v>5256</v>
      </c>
      <c r="B3664" s="80" t="s">
        <v>8910</v>
      </c>
    </row>
    <row r="3665" spans="1:2" ht="15">
      <c r="A3665" s="81" t="s">
        <v>5257</v>
      </c>
      <c r="B3665" s="80" t="s">
        <v>8910</v>
      </c>
    </row>
    <row r="3666" spans="1:2" ht="15">
      <c r="A3666" s="81" t="s">
        <v>5258</v>
      </c>
      <c r="B3666" s="80" t="s">
        <v>8910</v>
      </c>
    </row>
    <row r="3667" spans="1:2" ht="15">
      <c r="A3667" s="81" t="s">
        <v>5259</v>
      </c>
      <c r="B3667" s="80" t="s">
        <v>8910</v>
      </c>
    </row>
    <row r="3668" spans="1:2" ht="15">
      <c r="A3668" s="81" t="s">
        <v>5260</v>
      </c>
      <c r="B3668" s="80" t="s">
        <v>8910</v>
      </c>
    </row>
    <row r="3669" spans="1:2" ht="15">
      <c r="A3669" s="81" t="s">
        <v>5261</v>
      </c>
      <c r="B3669" s="80" t="s">
        <v>8910</v>
      </c>
    </row>
    <row r="3670" spans="1:2" ht="15">
      <c r="A3670" s="81" t="s">
        <v>5262</v>
      </c>
      <c r="B3670" s="80" t="s">
        <v>8910</v>
      </c>
    </row>
    <row r="3671" spans="1:2" ht="15">
      <c r="A3671" s="81" t="s">
        <v>5263</v>
      </c>
      <c r="B3671" s="80" t="s">
        <v>8910</v>
      </c>
    </row>
    <row r="3672" spans="1:2" ht="15">
      <c r="A3672" s="81" t="s">
        <v>5264</v>
      </c>
      <c r="B3672" s="80" t="s">
        <v>8910</v>
      </c>
    </row>
    <row r="3673" spans="1:2" ht="15">
      <c r="A3673" s="81" t="s">
        <v>5265</v>
      </c>
      <c r="B3673" s="80" t="s">
        <v>8910</v>
      </c>
    </row>
    <row r="3674" spans="1:2" ht="15">
      <c r="A3674" s="81" t="s">
        <v>5266</v>
      </c>
      <c r="B3674" s="80" t="s">
        <v>8910</v>
      </c>
    </row>
    <row r="3675" spans="1:2" ht="15">
      <c r="A3675" s="81" t="s">
        <v>5267</v>
      </c>
      <c r="B3675" s="80" t="s">
        <v>8910</v>
      </c>
    </row>
    <row r="3676" spans="1:2" ht="15">
      <c r="A3676" s="81" t="s">
        <v>5268</v>
      </c>
      <c r="B3676" s="80" t="s">
        <v>8910</v>
      </c>
    </row>
    <row r="3677" spans="1:2" ht="15">
      <c r="A3677" s="81" t="s">
        <v>5269</v>
      </c>
      <c r="B3677" s="80" t="s">
        <v>8910</v>
      </c>
    </row>
    <row r="3678" spans="1:2" ht="15">
      <c r="A3678" s="81" t="s">
        <v>5270</v>
      </c>
      <c r="B3678" s="80" t="s">
        <v>8910</v>
      </c>
    </row>
    <row r="3679" spans="1:2" ht="15">
      <c r="A3679" s="81" t="s">
        <v>5271</v>
      </c>
      <c r="B3679" s="80" t="s">
        <v>8910</v>
      </c>
    </row>
    <row r="3680" spans="1:2" ht="15">
      <c r="A3680" s="81" t="s">
        <v>5272</v>
      </c>
      <c r="B3680" s="80" t="s">
        <v>8910</v>
      </c>
    </row>
    <row r="3681" spans="1:2" ht="15">
      <c r="A3681" s="81" t="s">
        <v>5273</v>
      </c>
      <c r="B3681" s="80" t="s">
        <v>8910</v>
      </c>
    </row>
    <row r="3682" spans="1:2" ht="15">
      <c r="A3682" s="81" t="s">
        <v>5274</v>
      </c>
      <c r="B3682" s="80" t="s">
        <v>8910</v>
      </c>
    </row>
    <row r="3683" spans="1:2" ht="15">
      <c r="A3683" s="81" t="s">
        <v>5275</v>
      </c>
      <c r="B3683" s="80" t="s">
        <v>8910</v>
      </c>
    </row>
    <row r="3684" spans="1:2" ht="15">
      <c r="A3684" s="81" t="s">
        <v>5276</v>
      </c>
      <c r="B3684" s="80" t="s">
        <v>8910</v>
      </c>
    </row>
    <row r="3685" spans="1:2" ht="15">
      <c r="A3685" s="81" t="s">
        <v>5277</v>
      </c>
      <c r="B3685" s="80" t="s">
        <v>8910</v>
      </c>
    </row>
    <row r="3686" spans="1:2" ht="15">
      <c r="A3686" s="81" t="s">
        <v>5278</v>
      </c>
      <c r="B3686" s="80" t="s">
        <v>8910</v>
      </c>
    </row>
    <row r="3687" spans="1:2" ht="15">
      <c r="A3687" s="81" t="s">
        <v>5279</v>
      </c>
      <c r="B3687" s="80" t="s">
        <v>8910</v>
      </c>
    </row>
    <row r="3688" spans="1:2" ht="15">
      <c r="A3688" s="81" t="s">
        <v>5280</v>
      </c>
      <c r="B3688" s="80" t="s">
        <v>8910</v>
      </c>
    </row>
    <row r="3689" spans="1:2" ht="15">
      <c r="A3689" s="81" t="s">
        <v>5281</v>
      </c>
      <c r="B3689" s="80" t="s">
        <v>8910</v>
      </c>
    </row>
    <row r="3690" spans="1:2" ht="15">
      <c r="A3690" s="81" t="s">
        <v>5282</v>
      </c>
      <c r="B3690" s="80" t="s">
        <v>8910</v>
      </c>
    </row>
    <row r="3691" spans="1:2" ht="15">
      <c r="A3691" s="81" t="s">
        <v>5283</v>
      </c>
      <c r="B3691" s="80" t="s">
        <v>8910</v>
      </c>
    </row>
    <row r="3692" spans="1:2" ht="15">
      <c r="A3692" s="81" t="s">
        <v>5284</v>
      </c>
      <c r="B3692" s="80" t="s">
        <v>8910</v>
      </c>
    </row>
    <row r="3693" spans="1:2" ht="15">
      <c r="A3693" s="81" t="s">
        <v>5285</v>
      </c>
      <c r="B3693" s="80" t="s">
        <v>8910</v>
      </c>
    </row>
    <row r="3694" spans="1:2" ht="15">
      <c r="A3694" s="81" t="s">
        <v>5286</v>
      </c>
      <c r="B3694" s="80" t="s">
        <v>8910</v>
      </c>
    </row>
    <row r="3695" spans="1:2" ht="15">
      <c r="A3695" s="81" t="s">
        <v>5287</v>
      </c>
      <c r="B3695" s="80" t="s">
        <v>8910</v>
      </c>
    </row>
    <row r="3696" spans="1:2" ht="15">
      <c r="A3696" s="81" t="s">
        <v>5288</v>
      </c>
      <c r="B3696" s="80" t="s">
        <v>8910</v>
      </c>
    </row>
    <row r="3697" spans="1:2" ht="15">
      <c r="A3697" s="81" t="s">
        <v>5289</v>
      </c>
      <c r="B3697" s="80" t="s">
        <v>8910</v>
      </c>
    </row>
    <row r="3698" spans="1:2" ht="15">
      <c r="A3698" s="81" t="s">
        <v>5290</v>
      </c>
      <c r="B3698" s="80" t="s">
        <v>8910</v>
      </c>
    </row>
    <row r="3699" spans="1:2" ht="15">
      <c r="A3699" s="81" t="s">
        <v>5291</v>
      </c>
      <c r="B3699" s="80" t="s">
        <v>8910</v>
      </c>
    </row>
    <row r="3700" spans="1:2" ht="15">
      <c r="A3700" s="81" t="s">
        <v>5292</v>
      </c>
      <c r="B3700" s="80" t="s">
        <v>8910</v>
      </c>
    </row>
    <row r="3701" spans="1:2" ht="15">
      <c r="A3701" s="81" t="s">
        <v>5293</v>
      </c>
      <c r="B3701" s="80" t="s">
        <v>8910</v>
      </c>
    </row>
    <row r="3702" spans="1:2" ht="15">
      <c r="A3702" s="81" t="s">
        <v>5294</v>
      </c>
      <c r="B3702" s="80" t="s">
        <v>8910</v>
      </c>
    </row>
    <row r="3703" spans="1:2" ht="15">
      <c r="A3703" s="81" t="s">
        <v>5295</v>
      </c>
      <c r="B3703" s="80" t="s">
        <v>8910</v>
      </c>
    </row>
    <row r="3704" spans="1:2" ht="15">
      <c r="A3704" s="81" t="s">
        <v>5296</v>
      </c>
      <c r="B3704" s="80" t="s">
        <v>8910</v>
      </c>
    </row>
    <row r="3705" spans="1:2" ht="15">
      <c r="A3705" s="81" t="s">
        <v>5297</v>
      </c>
      <c r="B3705" s="80" t="s">
        <v>8910</v>
      </c>
    </row>
    <row r="3706" spans="1:2" ht="15">
      <c r="A3706" s="81" t="s">
        <v>5298</v>
      </c>
      <c r="B3706" s="80" t="s">
        <v>8910</v>
      </c>
    </row>
    <row r="3707" spans="1:2" ht="15">
      <c r="A3707" s="81" t="s">
        <v>5299</v>
      </c>
      <c r="B3707" s="80" t="s">
        <v>8910</v>
      </c>
    </row>
    <row r="3708" spans="1:2" ht="15">
      <c r="A3708" s="81" t="s">
        <v>5300</v>
      </c>
      <c r="B3708" s="80" t="s">
        <v>8910</v>
      </c>
    </row>
    <row r="3709" spans="1:2" ht="15">
      <c r="A3709" s="81" t="s">
        <v>5301</v>
      </c>
      <c r="B3709" s="80" t="s">
        <v>8910</v>
      </c>
    </row>
    <row r="3710" spans="1:2" ht="15">
      <c r="A3710" s="81" t="s">
        <v>5302</v>
      </c>
      <c r="B3710" s="80" t="s">
        <v>8910</v>
      </c>
    </row>
    <row r="3711" spans="1:2" ht="15">
      <c r="A3711" s="81" t="s">
        <v>5303</v>
      </c>
      <c r="B3711" s="80" t="s">
        <v>8910</v>
      </c>
    </row>
    <row r="3712" spans="1:2" ht="15">
      <c r="A3712" s="81" t="s">
        <v>5304</v>
      </c>
      <c r="B3712" s="80" t="s">
        <v>8910</v>
      </c>
    </row>
    <row r="3713" spans="1:2" ht="15">
      <c r="A3713" s="81" t="s">
        <v>5305</v>
      </c>
      <c r="B3713" s="80" t="s">
        <v>8910</v>
      </c>
    </row>
    <row r="3714" spans="1:2" ht="15">
      <c r="A3714" s="81" t="s">
        <v>5306</v>
      </c>
      <c r="B3714" s="80" t="s">
        <v>8910</v>
      </c>
    </row>
    <row r="3715" spans="1:2" ht="15">
      <c r="A3715" s="81" t="s">
        <v>5307</v>
      </c>
      <c r="B3715" s="80" t="s">
        <v>8910</v>
      </c>
    </row>
    <row r="3716" spans="1:2" ht="15">
      <c r="A3716" s="81" t="s">
        <v>5308</v>
      </c>
      <c r="B3716" s="80" t="s">
        <v>8910</v>
      </c>
    </row>
    <row r="3717" spans="1:2" ht="15">
      <c r="A3717" s="81" t="s">
        <v>5309</v>
      </c>
      <c r="B3717" s="80" t="s">
        <v>8910</v>
      </c>
    </row>
    <row r="3718" spans="1:2" ht="15">
      <c r="A3718" s="81" t="s">
        <v>5310</v>
      </c>
      <c r="B3718" s="80" t="s">
        <v>8910</v>
      </c>
    </row>
    <row r="3719" spans="1:2" ht="15">
      <c r="A3719" s="81" t="s">
        <v>5311</v>
      </c>
      <c r="B3719" s="80" t="s">
        <v>8910</v>
      </c>
    </row>
    <row r="3720" spans="1:2" ht="15">
      <c r="A3720" s="81" t="s">
        <v>5312</v>
      </c>
      <c r="B3720" s="80" t="s">
        <v>8910</v>
      </c>
    </row>
    <row r="3721" spans="1:2" ht="15">
      <c r="A3721" s="81" t="s">
        <v>5313</v>
      </c>
      <c r="B3721" s="80" t="s">
        <v>8910</v>
      </c>
    </row>
    <row r="3722" spans="1:2" ht="15">
      <c r="A3722" s="81" t="s">
        <v>5314</v>
      </c>
      <c r="B3722" s="80" t="s">
        <v>8910</v>
      </c>
    </row>
    <row r="3723" spans="1:2" ht="15">
      <c r="A3723" s="81" t="s">
        <v>5315</v>
      </c>
      <c r="B3723" s="80" t="s">
        <v>8910</v>
      </c>
    </row>
    <row r="3724" spans="1:2" ht="15">
      <c r="A3724" s="81" t="s">
        <v>5316</v>
      </c>
      <c r="B3724" s="80" t="s">
        <v>8910</v>
      </c>
    </row>
    <row r="3725" spans="1:2" ht="15">
      <c r="A3725" s="81" t="s">
        <v>5317</v>
      </c>
      <c r="B3725" s="80" t="s">
        <v>8910</v>
      </c>
    </row>
    <row r="3726" spans="1:2" ht="15">
      <c r="A3726" s="81" t="s">
        <v>5318</v>
      </c>
      <c r="B3726" s="80" t="s">
        <v>8910</v>
      </c>
    </row>
    <row r="3727" spans="1:2" ht="15">
      <c r="A3727" s="81" t="s">
        <v>5319</v>
      </c>
      <c r="B3727" s="80" t="s">
        <v>8910</v>
      </c>
    </row>
    <row r="3728" spans="1:2" ht="15">
      <c r="A3728" s="81" t="s">
        <v>5320</v>
      </c>
      <c r="B3728" s="80" t="s">
        <v>8910</v>
      </c>
    </row>
    <row r="3729" spans="1:2" ht="15">
      <c r="A3729" s="81" t="s">
        <v>5321</v>
      </c>
      <c r="B3729" s="80" t="s">
        <v>8910</v>
      </c>
    </row>
    <row r="3730" spans="1:2" ht="15">
      <c r="A3730" s="81" t="s">
        <v>5322</v>
      </c>
      <c r="B3730" s="80" t="s">
        <v>8910</v>
      </c>
    </row>
    <row r="3731" spans="1:2" ht="15">
      <c r="A3731" s="81" t="s">
        <v>5323</v>
      </c>
      <c r="B3731" s="80" t="s">
        <v>8910</v>
      </c>
    </row>
    <row r="3732" spans="1:2" ht="15">
      <c r="A3732" s="81" t="s">
        <v>5324</v>
      </c>
      <c r="B3732" s="80" t="s">
        <v>8910</v>
      </c>
    </row>
    <row r="3733" spans="1:2" ht="15">
      <c r="A3733" s="81" t="s">
        <v>5325</v>
      </c>
      <c r="B3733" s="80" t="s">
        <v>8910</v>
      </c>
    </row>
    <row r="3734" spans="1:2" ht="15">
      <c r="A3734" s="81" t="s">
        <v>5326</v>
      </c>
      <c r="B3734" s="80" t="s">
        <v>8910</v>
      </c>
    </row>
    <row r="3735" spans="1:2" ht="15">
      <c r="A3735" s="81" t="s">
        <v>5327</v>
      </c>
      <c r="B3735" s="80" t="s">
        <v>8910</v>
      </c>
    </row>
    <row r="3736" spans="1:2" ht="15">
      <c r="A3736" s="81" t="s">
        <v>5328</v>
      </c>
      <c r="B3736" s="80" t="s">
        <v>8910</v>
      </c>
    </row>
    <row r="3737" spans="1:2" ht="15">
      <c r="A3737" s="81" t="s">
        <v>5329</v>
      </c>
      <c r="B3737" s="80" t="s">
        <v>8910</v>
      </c>
    </row>
    <row r="3738" spans="1:2" ht="15">
      <c r="A3738" s="81" t="s">
        <v>5330</v>
      </c>
      <c r="B3738" s="80" t="s">
        <v>8910</v>
      </c>
    </row>
    <row r="3739" spans="1:2" ht="15">
      <c r="A3739" s="81" t="s">
        <v>5331</v>
      </c>
      <c r="B3739" s="80" t="s">
        <v>8910</v>
      </c>
    </row>
    <row r="3740" spans="1:2" ht="15">
      <c r="A3740" s="81" t="s">
        <v>5332</v>
      </c>
      <c r="B3740" s="80" t="s">
        <v>8910</v>
      </c>
    </row>
    <row r="3741" spans="1:2" ht="15">
      <c r="A3741" s="81" t="s">
        <v>5333</v>
      </c>
      <c r="B3741" s="80" t="s">
        <v>8910</v>
      </c>
    </row>
    <row r="3742" spans="1:2" ht="15">
      <c r="A3742" s="81" t="s">
        <v>5334</v>
      </c>
      <c r="B3742" s="80" t="s">
        <v>8910</v>
      </c>
    </row>
    <row r="3743" spans="1:2" ht="15">
      <c r="A3743" s="81" t="s">
        <v>5335</v>
      </c>
      <c r="B3743" s="80" t="s">
        <v>8910</v>
      </c>
    </row>
    <row r="3744" spans="1:2" ht="15">
      <c r="A3744" s="81" t="s">
        <v>5336</v>
      </c>
      <c r="B3744" s="80" t="s">
        <v>8910</v>
      </c>
    </row>
    <row r="3745" spans="1:2" ht="15">
      <c r="A3745" s="81" t="s">
        <v>5337</v>
      </c>
      <c r="B3745" s="80" t="s">
        <v>8910</v>
      </c>
    </row>
    <row r="3746" spans="1:2" ht="15">
      <c r="A3746" s="81" t="s">
        <v>5338</v>
      </c>
      <c r="B3746" s="80" t="s">
        <v>8910</v>
      </c>
    </row>
    <row r="3747" spans="1:2" ht="15">
      <c r="A3747" s="81" t="s">
        <v>5339</v>
      </c>
      <c r="B3747" s="80" t="s">
        <v>8910</v>
      </c>
    </row>
    <row r="3748" spans="1:2" ht="15">
      <c r="A3748" s="81" t="s">
        <v>5340</v>
      </c>
      <c r="B3748" s="80" t="s">
        <v>8910</v>
      </c>
    </row>
    <row r="3749" spans="1:2" ht="15">
      <c r="A3749" s="81" t="s">
        <v>5341</v>
      </c>
      <c r="B3749" s="80" t="s">
        <v>8910</v>
      </c>
    </row>
    <row r="3750" spans="1:2" ht="15">
      <c r="A3750" s="81" t="s">
        <v>5342</v>
      </c>
      <c r="B3750" s="80" t="s">
        <v>8910</v>
      </c>
    </row>
    <row r="3751" spans="1:2" ht="15">
      <c r="A3751" s="81" t="s">
        <v>5343</v>
      </c>
      <c r="B3751" s="80" t="s">
        <v>8910</v>
      </c>
    </row>
    <row r="3752" spans="1:2" ht="15">
      <c r="A3752" s="81" t="s">
        <v>5344</v>
      </c>
      <c r="B3752" s="80" t="s">
        <v>8910</v>
      </c>
    </row>
    <row r="3753" spans="1:2" ht="15">
      <c r="A3753" s="81" t="s">
        <v>5345</v>
      </c>
      <c r="B3753" s="80" t="s">
        <v>8910</v>
      </c>
    </row>
    <row r="3754" spans="1:2" ht="15">
      <c r="A3754" s="81" t="s">
        <v>5346</v>
      </c>
      <c r="B3754" s="80" t="s">
        <v>8910</v>
      </c>
    </row>
    <row r="3755" spans="1:2" ht="15">
      <c r="A3755" s="81" t="s">
        <v>5347</v>
      </c>
      <c r="B3755" s="80" t="s">
        <v>8910</v>
      </c>
    </row>
    <row r="3756" spans="1:2" ht="15">
      <c r="A3756" s="81" t="s">
        <v>5348</v>
      </c>
      <c r="B3756" s="80" t="s">
        <v>8910</v>
      </c>
    </row>
    <row r="3757" spans="1:2" ht="15">
      <c r="A3757" s="81" t="s">
        <v>5349</v>
      </c>
      <c r="B3757" s="80" t="s">
        <v>8910</v>
      </c>
    </row>
    <row r="3758" spans="1:2" ht="15">
      <c r="A3758" s="81" t="s">
        <v>5350</v>
      </c>
      <c r="B3758" s="80" t="s">
        <v>8910</v>
      </c>
    </row>
    <row r="3759" spans="1:2" ht="15">
      <c r="A3759" s="81" t="s">
        <v>5351</v>
      </c>
      <c r="B3759" s="80" t="s">
        <v>8910</v>
      </c>
    </row>
    <row r="3760" spans="1:2" ht="15">
      <c r="A3760" s="81" t="s">
        <v>5352</v>
      </c>
      <c r="B3760" s="80" t="s">
        <v>8910</v>
      </c>
    </row>
    <row r="3761" spans="1:2" ht="15">
      <c r="A3761" s="81" t="s">
        <v>5353</v>
      </c>
      <c r="B3761" s="80" t="s">
        <v>8910</v>
      </c>
    </row>
    <row r="3762" spans="1:2" ht="15">
      <c r="A3762" s="81" t="s">
        <v>5354</v>
      </c>
      <c r="B3762" s="80" t="s">
        <v>8910</v>
      </c>
    </row>
    <row r="3763" spans="1:2" ht="15">
      <c r="A3763" s="81" t="s">
        <v>5355</v>
      </c>
      <c r="B3763" s="80" t="s">
        <v>8910</v>
      </c>
    </row>
    <row r="3764" spans="1:2" ht="15">
      <c r="A3764" s="81" t="s">
        <v>5356</v>
      </c>
      <c r="B3764" s="80" t="s">
        <v>8910</v>
      </c>
    </row>
    <row r="3765" spans="1:2" ht="15">
      <c r="A3765" s="81" t="s">
        <v>5357</v>
      </c>
      <c r="B3765" s="80" t="s">
        <v>8910</v>
      </c>
    </row>
    <row r="3766" spans="1:2" ht="15">
      <c r="A3766" s="81" t="s">
        <v>5358</v>
      </c>
      <c r="B3766" s="80" t="s">
        <v>8910</v>
      </c>
    </row>
    <row r="3767" spans="1:2" ht="15">
      <c r="A3767" s="81" t="s">
        <v>5359</v>
      </c>
      <c r="B3767" s="80" t="s">
        <v>8910</v>
      </c>
    </row>
    <row r="3768" spans="1:2" ht="15">
      <c r="A3768" s="81" t="s">
        <v>5360</v>
      </c>
      <c r="B3768" s="80" t="s">
        <v>8910</v>
      </c>
    </row>
    <row r="3769" spans="1:2" ht="15">
      <c r="A3769" s="81" t="s">
        <v>5361</v>
      </c>
      <c r="B3769" s="80" t="s">
        <v>8910</v>
      </c>
    </row>
    <row r="3770" spans="1:2" ht="15">
      <c r="A3770" s="81" t="s">
        <v>5362</v>
      </c>
      <c r="B3770" s="80" t="s">
        <v>8910</v>
      </c>
    </row>
    <row r="3771" spans="1:2" ht="15">
      <c r="A3771" s="81" t="s">
        <v>5363</v>
      </c>
      <c r="B3771" s="80" t="s">
        <v>8910</v>
      </c>
    </row>
    <row r="3772" spans="1:2" ht="15">
      <c r="A3772" s="81" t="s">
        <v>5364</v>
      </c>
      <c r="B3772" s="80" t="s">
        <v>8910</v>
      </c>
    </row>
    <row r="3773" spans="1:2" ht="15">
      <c r="A3773" s="81" t="s">
        <v>5365</v>
      </c>
      <c r="B3773" s="80" t="s">
        <v>8910</v>
      </c>
    </row>
    <row r="3774" spans="1:2" ht="15">
      <c r="A3774" s="81" t="s">
        <v>5366</v>
      </c>
      <c r="B3774" s="80" t="s">
        <v>8910</v>
      </c>
    </row>
    <row r="3775" spans="1:2" ht="15">
      <c r="A3775" s="81" t="s">
        <v>5367</v>
      </c>
      <c r="B3775" s="80" t="s">
        <v>8910</v>
      </c>
    </row>
    <row r="3776" spans="1:2" ht="15">
      <c r="A3776" s="81" t="s">
        <v>5368</v>
      </c>
      <c r="B3776" s="80" t="s">
        <v>8910</v>
      </c>
    </row>
    <row r="3777" spans="1:2" ht="15">
      <c r="A3777" s="81" t="s">
        <v>5369</v>
      </c>
      <c r="B3777" s="80" t="s">
        <v>8910</v>
      </c>
    </row>
    <row r="3778" spans="1:2" ht="15">
      <c r="A3778" s="81" t="s">
        <v>5370</v>
      </c>
      <c r="B3778" s="80" t="s">
        <v>8910</v>
      </c>
    </row>
    <row r="3779" spans="1:2" ht="15">
      <c r="A3779" s="81" t="s">
        <v>5371</v>
      </c>
      <c r="B3779" s="80" t="s">
        <v>8910</v>
      </c>
    </row>
    <row r="3780" spans="1:2" ht="15">
      <c r="A3780" s="81" t="s">
        <v>5372</v>
      </c>
      <c r="B3780" s="80" t="s">
        <v>8910</v>
      </c>
    </row>
    <row r="3781" spans="1:2" ht="15">
      <c r="A3781" s="81" t="s">
        <v>5373</v>
      </c>
      <c r="B3781" s="80" t="s">
        <v>8910</v>
      </c>
    </row>
    <row r="3782" spans="1:2" ht="15">
      <c r="A3782" s="81" t="s">
        <v>5374</v>
      </c>
      <c r="B3782" s="80" t="s">
        <v>8910</v>
      </c>
    </row>
    <row r="3783" spans="1:2" ht="15">
      <c r="A3783" s="81" t="s">
        <v>5375</v>
      </c>
      <c r="B3783" s="80" t="s">
        <v>8910</v>
      </c>
    </row>
    <row r="3784" spans="1:2" ht="15">
      <c r="A3784" s="81" t="s">
        <v>5376</v>
      </c>
      <c r="B3784" s="80" t="s">
        <v>8910</v>
      </c>
    </row>
    <row r="3785" spans="1:2" ht="15">
      <c r="A3785" s="81" t="s">
        <v>5377</v>
      </c>
      <c r="B3785" s="80" t="s">
        <v>8910</v>
      </c>
    </row>
    <row r="3786" spans="1:2" ht="15">
      <c r="A3786" s="81" t="s">
        <v>5378</v>
      </c>
      <c r="B3786" s="80" t="s">
        <v>8910</v>
      </c>
    </row>
    <row r="3787" spans="1:2" ht="15">
      <c r="A3787" s="81" t="s">
        <v>5379</v>
      </c>
      <c r="B3787" s="80" t="s">
        <v>8910</v>
      </c>
    </row>
    <row r="3788" spans="1:2" ht="15">
      <c r="A3788" s="81" t="s">
        <v>5380</v>
      </c>
      <c r="B3788" s="80" t="s">
        <v>8910</v>
      </c>
    </row>
    <row r="3789" spans="1:2" ht="15">
      <c r="A3789" s="81" t="s">
        <v>5381</v>
      </c>
      <c r="B3789" s="80" t="s">
        <v>8910</v>
      </c>
    </row>
    <row r="3790" spans="1:2" ht="15">
      <c r="A3790" s="81" t="s">
        <v>5382</v>
      </c>
      <c r="B3790" s="80" t="s">
        <v>8910</v>
      </c>
    </row>
    <row r="3791" spans="1:2" ht="15">
      <c r="A3791" s="81" t="s">
        <v>5383</v>
      </c>
      <c r="B3791" s="80" t="s">
        <v>8910</v>
      </c>
    </row>
    <row r="3792" spans="1:2" ht="15">
      <c r="A3792" s="81" t="s">
        <v>5384</v>
      </c>
      <c r="B3792" s="80" t="s">
        <v>8910</v>
      </c>
    </row>
    <row r="3793" spans="1:2" ht="15">
      <c r="A3793" s="81" t="s">
        <v>5385</v>
      </c>
      <c r="B3793" s="80" t="s">
        <v>8910</v>
      </c>
    </row>
    <row r="3794" spans="1:2" ht="15">
      <c r="A3794" s="81" t="s">
        <v>5386</v>
      </c>
      <c r="B3794" s="80" t="s">
        <v>8910</v>
      </c>
    </row>
    <row r="3795" spans="1:2" ht="15">
      <c r="A3795" s="81" t="s">
        <v>5387</v>
      </c>
      <c r="B3795" s="80" t="s">
        <v>8910</v>
      </c>
    </row>
    <row r="3796" spans="1:2" ht="15">
      <c r="A3796" s="81" t="s">
        <v>5388</v>
      </c>
      <c r="B3796" s="80" t="s">
        <v>8910</v>
      </c>
    </row>
    <row r="3797" spans="1:2" ht="15">
      <c r="A3797" s="81" t="s">
        <v>5389</v>
      </c>
      <c r="B3797" s="80" t="s">
        <v>8910</v>
      </c>
    </row>
    <row r="3798" spans="1:2" ht="15">
      <c r="A3798" s="81" t="s">
        <v>5390</v>
      </c>
      <c r="B3798" s="80" t="s">
        <v>8910</v>
      </c>
    </row>
    <row r="3799" spans="1:2" ht="15">
      <c r="A3799" s="81" t="s">
        <v>5391</v>
      </c>
      <c r="B3799" s="80" t="s">
        <v>8910</v>
      </c>
    </row>
    <row r="3800" spans="1:2" ht="15">
      <c r="A3800" s="81" t="s">
        <v>5392</v>
      </c>
      <c r="B3800" s="80" t="s">
        <v>8910</v>
      </c>
    </row>
    <row r="3801" spans="1:2" ht="15">
      <c r="A3801" s="81" t="s">
        <v>5393</v>
      </c>
      <c r="B3801" s="80" t="s">
        <v>8910</v>
      </c>
    </row>
    <row r="3802" spans="1:2" ht="15">
      <c r="A3802" s="81" t="s">
        <v>5394</v>
      </c>
      <c r="B3802" s="80" t="s">
        <v>8910</v>
      </c>
    </row>
    <row r="3803" spans="1:2" ht="15">
      <c r="A3803" s="81" t="s">
        <v>5395</v>
      </c>
      <c r="B3803" s="80" t="s">
        <v>8910</v>
      </c>
    </row>
    <row r="3804" spans="1:2" ht="15">
      <c r="A3804" s="81" t="s">
        <v>5396</v>
      </c>
      <c r="B3804" s="80" t="s">
        <v>8910</v>
      </c>
    </row>
    <row r="3805" spans="1:2" ht="15">
      <c r="A3805" s="81" t="s">
        <v>5397</v>
      </c>
      <c r="B3805" s="80" t="s">
        <v>8910</v>
      </c>
    </row>
    <row r="3806" spans="1:2" ht="15">
      <c r="A3806" s="81" t="s">
        <v>5398</v>
      </c>
      <c r="B3806" s="80" t="s">
        <v>8910</v>
      </c>
    </row>
    <row r="3807" spans="1:2" ht="15">
      <c r="A3807" s="81" t="s">
        <v>5399</v>
      </c>
      <c r="B3807" s="80" t="s">
        <v>8910</v>
      </c>
    </row>
    <row r="3808" spans="1:2" ht="15">
      <c r="A3808" s="81" t="s">
        <v>5400</v>
      </c>
      <c r="B3808" s="80" t="s">
        <v>8910</v>
      </c>
    </row>
    <row r="3809" spans="1:2" ht="15">
      <c r="A3809" s="81" t="s">
        <v>5401</v>
      </c>
      <c r="B3809" s="80" t="s">
        <v>8910</v>
      </c>
    </row>
    <row r="3810" spans="1:2" ht="15">
      <c r="A3810" s="81" t="s">
        <v>5402</v>
      </c>
      <c r="B3810" s="80" t="s">
        <v>8910</v>
      </c>
    </row>
    <row r="3811" spans="1:2" ht="15">
      <c r="A3811" s="81" t="s">
        <v>5403</v>
      </c>
      <c r="B3811" s="80" t="s">
        <v>8910</v>
      </c>
    </row>
    <row r="3812" spans="1:2" ht="15">
      <c r="A3812" s="81" t="s">
        <v>5404</v>
      </c>
      <c r="B3812" s="80" t="s">
        <v>8910</v>
      </c>
    </row>
    <row r="3813" spans="1:2" ht="15">
      <c r="A3813" s="81" t="s">
        <v>5405</v>
      </c>
      <c r="B3813" s="80" t="s">
        <v>8910</v>
      </c>
    </row>
    <row r="3814" spans="1:2" ht="15">
      <c r="A3814" s="81" t="s">
        <v>5406</v>
      </c>
      <c r="B3814" s="80" t="s">
        <v>8910</v>
      </c>
    </row>
    <row r="3815" spans="1:2" ht="15">
      <c r="A3815" s="81" t="s">
        <v>5407</v>
      </c>
      <c r="B3815" s="80" t="s">
        <v>8910</v>
      </c>
    </row>
    <row r="3816" spans="1:2" ht="15">
      <c r="A3816" s="81" t="s">
        <v>5408</v>
      </c>
      <c r="B3816" s="80" t="s">
        <v>8910</v>
      </c>
    </row>
    <row r="3817" spans="1:2" ht="15">
      <c r="A3817" s="81" t="s">
        <v>5409</v>
      </c>
      <c r="B3817" s="80" t="s">
        <v>8910</v>
      </c>
    </row>
    <row r="3818" spans="1:2" ht="15">
      <c r="A3818" s="81" t="s">
        <v>5410</v>
      </c>
      <c r="B3818" s="80" t="s">
        <v>8910</v>
      </c>
    </row>
    <row r="3819" spans="1:2" ht="15">
      <c r="A3819" s="81" t="s">
        <v>5411</v>
      </c>
      <c r="B3819" s="80" t="s">
        <v>8910</v>
      </c>
    </row>
    <row r="3820" spans="1:2" ht="15">
      <c r="A3820" s="81" t="s">
        <v>5412</v>
      </c>
      <c r="B3820" s="80" t="s">
        <v>8910</v>
      </c>
    </row>
    <row r="3821" spans="1:2" ht="15">
      <c r="A3821" s="81" t="s">
        <v>5413</v>
      </c>
      <c r="B3821" s="80" t="s">
        <v>8910</v>
      </c>
    </row>
    <row r="3822" spans="1:2" ht="15">
      <c r="A3822" s="81" t="s">
        <v>5414</v>
      </c>
      <c r="B3822" s="80" t="s">
        <v>8910</v>
      </c>
    </row>
    <row r="3823" spans="1:2" ht="15">
      <c r="A3823" s="81" t="s">
        <v>5415</v>
      </c>
      <c r="B3823" s="80" t="s">
        <v>8910</v>
      </c>
    </row>
    <row r="3824" spans="1:2" ht="15">
      <c r="A3824" s="81" t="s">
        <v>5416</v>
      </c>
      <c r="B3824" s="80" t="s">
        <v>8910</v>
      </c>
    </row>
    <row r="3825" spans="1:2" ht="15">
      <c r="A3825" s="81" t="s">
        <v>5417</v>
      </c>
      <c r="B3825" s="80" t="s">
        <v>8910</v>
      </c>
    </row>
    <row r="3826" spans="1:2" ht="15">
      <c r="A3826" s="81" t="s">
        <v>5418</v>
      </c>
      <c r="B3826" s="80" t="s">
        <v>8910</v>
      </c>
    </row>
    <row r="3827" spans="1:2" ht="15">
      <c r="A3827" s="81" t="s">
        <v>5419</v>
      </c>
      <c r="B3827" s="80" t="s">
        <v>8910</v>
      </c>
    </row>
    <row r="3828" spans="1:2" ht="15">
      <c r="A3828" s="81" t="s">
        <v>5420</v>
      </c>
      <c r="B3828" s="80" t="s">
        <v>8910</v>
      </c>
    </row>
    <row r="3829" spans="1:2" ht="15">
      <c r="A3829" s="81" t="s">
        <v>5421</v>
      </c>
      <c r="B3829" s="80" t="s">
        <v>8910</v>
      </c>
    </row>
    <row r="3830" spans="1:2" ht="15">
      <c r="A3830" s="81" t="s">
        <v>5422</v>
      </c>
      <c r="B3830" s="80" t="s">
        <v>8910</v>
      </c>
    </row>
    <row r="3831" spans="1:2" ht="15">
      <c r="A3831" s="81" t="s">
        <v>5423</v>
      </c>
      <c r="B3831" s="80" t="s">
        <v>8910</v>
      </c>
    </row>
    <row r="3832" spans="1:2" ht="15">
      <c r="A3832" s="81" t="s">
        <v>5424</v>
      </c>
      <c r="B3832" s="80" t="s">
        <v>8910</v>
      </c>
    </row>
    <row r="3833" spans="1:2" ht="15">
      <c r="A3833" s="81" t="s">
        <v>5425</v>
      </c>
      <c r="B3833" s="80" t="s">
        <v>8910</v>
      </c>
    </row>
    <row r="3834" spans="1:2" ht="15">
      <c r="A3834" s="81" t="s">
        <v>5426</v>
      </c>
      <c r="B3834" s="80" t="s">
        <v>8910</v>
      </c>
    </row>
    <row r="3835" spans="1:2" ht="15">
      <c r="A3835" s="81" t="s">
        <v>5427</v>
      </c>
      <c r="B3835" s="80" t="s">
        <v>8910</v>
      </c>
    </row>
    <row r="3836" spans="1:2" ht="15">
      <c r="A3836" s="81" t="s">
        <v>5428</v>
      </c>
      <c r="B3836" s="80" t="s">
        <v>8910</v>
      </c>
    </row>
    <row r="3837" spans="1:2" ht="15">
      <c r="A3837" s="81" t="s">
        <v>5429</v>
      </c>
      <c r="B3837" s="80" t="s">
        <v>8910</v>
      </c>
    </row>
    <row r="3838" spans="1:2" ht="15">
      <c r="A3838" s="81" t="s">
        <v>5430</v>
      </c>
      <c r="B3838" s="80" t="s">
        <v>8910</v>
      </c>
    </row>
    <row r="3839" spans="1:2" ht="15">
      <c r="A3839" s="81" t="s">
        <v>5431</v>
      </c>
      <c r="B3839" s="80" t="s">
        <v>8910</v>
      </c>
    </row>
    <row r="3840" spans="1:2" ht="15">
      <c r="A3840" s="81" t="s">
        <v>5432</v>
      </c>
      <c r="B3840" s="80" t="s">
        <v>8910</v>
      </c>
    </row>
    <row r="3841" spans="1:2" ht="15">
      <c r="A3841" s="81" t="s">
        <v>5433</v>
      </c>
      <c r="B3841" s="80" t="s">
        <v>8910</v>
      </c>
    </row>
    <row r="3842" spans="1:2" ht="15">
      <c r="A3842" s="81" t="s">
        <v>5434</v>
      </c>
      <c r="B3842" s="80" t="s">
        <v>8910</v>
      </c>
    </row>
    <row r="3843" spans="1:2" ht="15">
      <c r="A3843" s="81" t="s">
        <v>5435</v>
      </c>
      <c r="B3843" s="80" t="s">
        <v>8910</v>
      </c>
    </row>
    <row r="3844" spans="1:2" ht="15">
      <c r="A3844" s="81" t="s">
        <v>5436</v>
      </c>
      <c r="B3844" s="80" t="s">
        <v>8910</v>
      </c>
    </row>
    <row r="3845" spans="1:2" ht="15">
      <c r="A3845" s="81" t="s">
        <v>5437</v>
      </c>
      <c r="B3845" s="80" t="s">
        <v>8910</v>
      </c>
    </row>
    <row r="3846" spans="1:2" ht="15">
      <c r="A3846" s="81" t="s">
        <v>5438</v>
      </c>
      <c r="B3846" s="80" t="s">
        <v>8910</v>
      </c>
    </row>
    <row r="3847" spans="1:2" ht="15">
      <c r="A3847" s="81" t="s">
        <v>5439</v>
      </c>
      <c r="B3847" s="80" t="s">
        <v>8910</v>
      </c>
    </row>
    <row r="3848" spans="1:2" ht="15">
      <c r="A3848" s="81" t="s">
        <v>5440</v>
      </c>
      <c r="B3848" s="80" t="s">
        <v>8910</v>
      </c>
    </row>
    <row r="3849" spans="1:2" ht="15">
      <c r="A3849" s="81" t="s">
        <v>5441</v>
      </c>
      <c r="B3849" s="80" t="s">
        <v>8910</v>
      </c>
    </row>
    <row r="3850" spans="1:2" ht="15">
      <c r="A3850" s="81" t="s">
        <v>5442</v>
      </c>
      <c r="B3850" s="80" t="s">
        <v>8910</v>
      </c>
    </row>
    <row r="3851" spans="1:2" ht="15">
      <c r="A3851" s="81" t="s">
        <v>5443</v>
      </c>
      <c r="B3851" s="80" t="s">
        <v>8910</v>
      </c>
    </row>
    <row r="3852" spans="1:2" ht="15">
      <c r="A3852" s="81" t="s">
        <v>5444</v>
      </c>
      <c r="B3852" s="80" t="s">
        <v>8910</v>
      </c>
    </row>
    <row r="3853" spans="1:2" ht="15">
      <c r="A3853" s="81" t="s">
        <v>5445</v>
      </c>
      <c r="B3853" s="80" t="s">
        <v>8910</v>
      </c>
    </row>
    <row r="3854" spans="1:2" ht="15">
      <c r="A3854" s="81" t="s">
        <v>5446</v>
      </c>
      <c r="B3854" s="80" t="s">
        <v>8910</v>
      </c>
    </row>
    <row r="3855" spans="1:2" ht="15">
      <c r="A3855" s="81" t="s">
        <v>5447</v>
      </c>
      <c r="B3855" s="80" t="s">
        <v>8910</v>
      </c>
    </row>
    <row r="3856" spans="1:2" ht="15">
      <c r="A3856" s="81" t="s">
        <v>5448</v>
      </c>
      <c r="B3856" s="80" t="s">
        <v>8910</v>
      </c>
    </row>
    <row r="3857" spans="1:2" ht="15">
      <c r="A3857" s="81" t="s">
        <v>5449</v>
      </c>
      <c r="B3857" s="80" t="s">
        <v>8910</v>
      </c>
    </row>
    <row r="3858" spans="1:2" ht="15">
      <c r="A3858" s="81" t="s">
        <v>5450</v>
      </c>
      <c r="B3858" s="80" t="s">
        <v>8910</v>
      </c>
    </row>
    <row r="3859" spans="1:2" ht="15">
      <c r="A3859" s="81" t="s">
        <v>5451</v>
      </c>
      <c r="B3859" s="80" t="s">
        <v>8910</v>
      </c>
    </row>
    <row r="3860" spans="1:2" ht="15">
      <c r="A3860" s="81" t="s">
        <v>5452</v>
      </c>
      <c r="B3860" s="80" t="s">
        <v>8910</v>
      </c>
    </row>
    <row r="3861" spans="1:2" ht="15">
      <c r="A3861" s="81" t="s">
        <v>5453</v>
      </c>
      <c r="B3861" s="80" t="s">
        <v>8910</v>
      </c>
    </row>
    <row r="3862" spans="1:2" ht="15">
      <c r="A3862" s="81" t="s">
        <v>5454</v>
      </c>
      <c r="B3862" s="80" t="s">
        <v>8910</v>
      </c>
    </row>
    <row r="3863" spans="1:2" ht="15">
      <c r="A3863" s="81" t="s">
        <v>5455</v>
      </c>
      <c r="B3863" s="80" t="s">
        <v>8910</v>
      </c>
    </row>
    <row r="3864" spans="1:2" ht="15">
      <c r="A3864" s="81" t="s">
        <v>5456</v>
      </c>
      <c r="B3864" s="80" t="s">
        <v>8910</v>
      </c>
    </row>
    <row r="3865" spans="1:2" ht="15">
      <c r="A3865" s="81" t="s">
        <v>5457</v>
      </c>
      <c r="B3865" s="80" t="s">
        <v>8910</v>
      </c>
    </row>
    <row r="3866" spans="1:2" ht="15">
      <c r="A3866" s="81" t="s">
        <v>5458</v>
      </c>
      <c r="B3866" s="80" t="s">
        <v>8910</v>
      </c>
    </row>
    <row r="3867" spans="1:2" ht="15">
      <c r="A3867" s="81" t="s">
        <v>5459</v>
      </c>
      <c r="B3867" s="80" t="s">
        <v>8910</v>
      </c>
    </row>
    <row r="3868" spans="1:2" ht="15">
      <c r="A3868" s="81" t="s">
        <v>5460</v>
      </c>
      <c r="B3868" s="80" t="s">
        <v>8910</v>
      </c>
    </row>
    <row r="3869" spans="1:2" ht="15">
      <c r="A3869" s="81" t="s">
        <v>5461</v>
      </c>
      <c r="B3869" s="80" t="s">
        <v>8910</v>
      </c>
    </row>
    <row r="3870" spans="1:2" ht="15">
      <c r="A3870" s="81" t="s">
        <v>5462</v>
      </c>
      <c r="B3870" s="80" t="s">
        <v>8910</v>
      </c>
    </row>
    <row r="3871" spans="1:2" ht="15">
      <c r="A3871" s="81" t="s">
        <v>5463</v>
      </c>
      <c r="B3871" s="80" t="s">
        <v>8910</v>
      </c>
    </row>
    <row r="3872" spans="1:2" ht="15">
      <c r="A3872" s="81" t="s">
        <v>5464</v>
      </c>
      <c r="B3872" s="80" t="s">
        <v>8910</v>
      </c>
    </row>
    <row r="3873" spans="1:2" ht="15">
      <c r="A3873" s="81" t="s">
        <v>5465</v>
      </c>
      <c r="B3873" s="80" t="s">
        <v>8910</v>
      </c>
    </row>
    <row r="3874" spans="1:2" ht="15">
      <c r="A3874" s="81" t="s">
        <v>5466</v>
      </c>
      <c r="B3874" s="80" t="s">
        <v>8910</v>
      </c>
    </row>
    <row r="3875" spans="1:2" ht="15">
      <c r="A3875" s="81" t="s">
        <v>5467</v>
      </c>
      <c r="B3875" s="80" t="s">
        <v>8910</v>
      </c>
    </row>
    <row r="3876" spans="1:2" ht="15">
      <c r="A3876" s="81" t="s">
        <v>5468</v>
      </c>
      <c r="B3876" s="80" t="s">
        <v>8910</v>
      </c>
    </row>
    <row r="3877" spans="1:2" ht="15">
      <c r="A3877" s="81" t="s">
        <v>5469</v>
      </c>
      <c r="B3877" s="80" t="s">
        <v>8910</v>
      </c>
    </row>
    <row r="3878" spans="1:2" ht="15">
      <c r="A3878" s="81" t="s">
        <v>5470</v>
      </c>
      <c r="B3878" s="80" t="s">
        <v>8910</v>
      </c>
    </row>
    <row r="3879" spans="1:2" ht="15">
      <c r="A3879" s="81" t="s">
        <v>5471</v>
      </c>
      <c r="B3879" s="80" t="s">
        <v>8910</v>
      </c>
    </row>
    <row r="3880" spans="1:2" ht="15">
      <c r="A3880" s="81" t="s">
        <v>5472</v>
      </c>
      <c r="B3880" s="80" t="s">
        <v>8910</v>
      </c>
    </row>
    <row r="3881" spans="1:2" ht="15">
      <c r="A3881" s="81" t="s">
        <v>5473</v>
      </c>
      <c r="B3881" s="80" t="s">
        <v>8910</v>
      </c>
    </row>
    <row r="3882" spans="1:2" ht="15">
      <c r="A3882" s="81" t="s">
        <v>5474</v>
      </c>
      <c r="B3882" s="80" t="s">
        <v>8910</v>
      </c>
    </row>
    <row r="3883" spans="1:2" ht="15">
      <c r="A3883" s="81" t="s">
        <v>5475</v>
      </c>
      <c r="B3883" s="80" t="s">
        <v>8910</v>
      </c>
    </row>
    <row r="3884" spans="1:2" ht="15">
      <c r="A3884" s="81" t="s">
        <v>5476</v>
      </c>
      <c r="B3884" s="80" t="s">
        <v>8910</v>
      </c>
    </row>
    <row r="3885" spans="1:2" ht="15">
      <c r="A3885" s="81" t="s">
        <v>5477</v>
      </c>
      <c r="B3885" s="80" t="s">
        <v>8910</v>
      </c>
    </row>
    <row r="3886" spans="1:2" ht="15">
      <c r="A3886" s="81" t="s">
        <v>5478</v>
      </c>
      <c r="B3886" s="80" t="s">
        <v>8910</v>
      </c>
    </row>
    <row r="3887" spans="1:2" ht="15">
      <c r="A3887" s="81" t="s">
        <v>5479</v>
      </c>
      <c r="B3887" s="80" t="s">
        <v>8910</v>
      </c>
    </row>
    <row r="3888" spans="1:2" ht="15">
      <c r="A3888" s="81" t="s">
        <v>5480</v>
      </c>
      <c r="B3888" s="80" t="s">
        <v>8910</v>
      </c>
    </row>
    <row r="3889" spans="1:2" ht="15">
      <c r="A3889" s="81" t="s">
        <v>5481</v>
      </c>
      <c r="B3889" s="80" t="s">
        <v>8910</v>
      </c>
    </row>
    <row r="3890" spans="1:2" ht="15">
      <c r="A3890" s="81" t="s">
        <v>5482</v>
      </c>
      <c r="B3890" s="80" t="s">
        <v>8910</v>
      </c>
    </row>
    <row r="3891" spans="1:2" ht="15">
      <c r="A3891" s="81" t="s">
        <v>5483</v>
      </c>
      <c r="B3891" s="80" t="s">
        <v>8910</v>
      </c>
    </row>
    <row r="3892" spans="1:2" ht="15">
      <c r="A3892" s="81" t="s">
        <v>5484</v>
      </c>
      <c r="B3892" s="80" t="s">
        <v>8910</v>
      </c>
    </row>
    <row r="3893" spans="1:2" ht="15">
      <c r="A3893" s="81" t="s">
        <v>5485</v>
      </c>
      <c r="B3893" s="80" t="s">
        <v>8910</v>
      </c>
    </row>
    <row r="3894" spans="1:2" ht="15">
      <c r="A3894" s="81" t="s">
        <v>5486</v>
      </c>
      <c r="B3894" s="80" t="s">
        <v>8910</v>
      </c>
    </row>
    <row r="3895" spans="1:2" ht="15">
      <c r="A3895" s="81" t="s">
        <v>5487</v>
      </c>
      <c r="B3895" s="80" t="s">
        <v>8910</v>
      </c>
    </row>
    <row r="3896" spans="1:2" ht="15">
      <c r="A3896" s="81" t="s">
        <v>5488</v>
      </c>
      <c r="B3896" s="80" t="s">
        <v>8910</v>
      </c>
    </row>
    <row r="3897" spans="1:2" ht="15">
      <c r="A3897" s="81" t="s">
        <v>5489</v>
      </c>
      <c r="B3897" s="80" t="s">
        <v>8910</v>
      </c>
    </row>
    <row r="3898" spans="1:2" ht="15">
      <c r="A3898" s="81" t="s">
        <v>5490</v>
      </c>
      <c r="B3898" s="80" t="s">
        <v>8910</v>
      </c>
    </row>
    <row r="3899" spans="1:2" ht="15">
      <c r="A3899" s="81" t="s">
        <v>5491</v>
      </c>
      <c r="B3899" s="80" t="s">
        <v>8910</v>
      </c>
    </row>
    <row r="3900" spans="1:2" ht="15">
      <c r="A3900" s="81" t="s">
        <v>5492</v>
      </c>
      <c r="B3900" s="80" t="s">
        <v>8910</v>
      </c>
    </row>
    <row r="3901" spans="1:2" ht="15">
      <c r="A3901" s="81" t="s">
        <v>5493</v>
      </c>
      <c r="B3901" s="80" t="s">
        <v>8910</v>
      </c>
    </row>
    <row r="3902" spans="1:2" ht="15">
      <c r="A3902" s="81" t="s">
        <v>5494</v>
      </c>
      <c r="B3902" s="80" t="s">
        <v>8910</v>
      </c>
    </row>
    <row r="3903" spans="1:2" ht="15">
      <c r="A3903" s="81" t="s">
        <v>5495</v>
      </c>
      <c r="B3903" s="80" t="s">
        <v>8910</v>
      </c>
    </row>
    <row r="3904" spans="1:2" ht="15">
      <c r="A3904" s="81" t="s">
        <v>5496</v>
      </c>
      <c r="B3904" s="80" t="s">
        <v>8910</v>
      </c>
    </row>
    <row r="3905" spans="1:2" ht="15">
      <c r="A3905" s="81" t="s">
        <v>5497</v>
      </c>
      <c r="B3905" s="80" t="s">
        <v>8910</v>
      </c>
    </row>
    <row r="3906" spans="1:2" ht="15">
      <c r="A3906" s="81" t="s">
        <v>5498</v>
      </c>
      <c r="B3906" s="80" t="s">
        <v>8910</v>
      </c>
    </row>
    <row r="3907" spans="1:2" ht="15">
      <c r="A3907" s="81" t="s">
        <v>5499</v>
      </c>
      <c r="B3907" s="80" t="s">
        <v>8910</v>
      </c>
    </row>
    <row r="3908" spans="1:2" ht="15">
      <c r="A3908" s="81" t="s">
        <v>5500</v>
      </c>
      <c r="B3908" s="80" t="s">
        <v>8910</v>
      </c>
    </row>
    <row r="3909" spans="1:2" ht="15">
      <c r="A3909" s="81" t="s">
        <v>5501</v>
      </c>
      <c r="B3909" s="80" t="s">
        <v>8910</v>
      </c>
    </row>
    <row r="3910" spans="1:2" ht="15">
      <c r="A3910" s="81" t="s">
        <v>5502</v>
      </c>
      <c r="B3910" s="80" t="s">
        <v>8910</v>
      </c>
    </row>
    <row r="3911" spans="1:2" ht="15">
      <c r="A3911" s="81" t="s">
        <v>5503</v>
      </c>
      <c r="B3911" s="80" t="s">
        <v>8910</v>
      </c>
    </row>
    <row r="3912" spans="1:2" ht="15">
      <c r="A3912" s="81" t="s">
        <v>5504</v>
      </c>
      <c r="B3912" s="80" t="s">
        <v>8910</v>
      </c>
    </row>
    <row r="3913" spans="1:2" ht="15">
      <c r="A3913" s="81" t="s">
        <v>5505</v>
      </c>
      <c r="B3913" s="80" t="s">
        <v>8910</v>
      </c>
    </row>
    <row r="3914" spans="1:2" ht="15">
      <c r="A3914" s="81" t="s">
        <v>5506</v>
      </c>
      <c r="B3914" s="80" t="s">
        <v>8910</v>
      </c>
    </row>
    <row r="3915" spans="1:2" ht="15">
      <c r="A3915" s="81" t="s">
        <v>5507</v>
      </c>
      <c r="B3915" s="80" t="s">
        <v>8910</v>
      </c>
    </row>
    <row r="3916" spans="1:2" ht="15">
      <c r="A3916" s="81" t="s">
        <v>5508</v>
      </c>
      <c r="B3916" s="80" t="s">
        <v>8910</v>
      </c>
    </row>
    <row r="3917" spans="1:2" ht="15">
      <c r="A3917" s="81" t="s">
        <v>5509</v>
      </c>
      <c r="B3917" s="80" t="s">
        <v>8910</v>
      </c>
    </row>
    <row r="3918" spans="1:2" ht="15">
      <c r="A3918" s="81" t="s">
        <v>5510</v>
      </c>
      <c r="B3918" s="80" t="s">
        <v>8910</v>
      </c>
    </row>
    <row r="3919" spans="1:2" ht="15">
      <c r="A3919" s="81" t="s">
        <v>5511</v>
      </c>
      <c r="B3919" s="80" t="s">
        <v>8910</v>
      </c>
    </row>
    <row r="3920" spans="1:2" ht="15">
      <c r="A3920" s="81" t="s">
        <v>5512</v>
      </c>
      <c r="B3920" s="80" t="s">
        <v>8910</v>
      </c>
    </row>
    <row r="3921" spans="1:2" ht="15">
      <c r="A3921" s="81" t="s">
        <v>5513</v>
      </c>
      <c r="B3921" s="80" t="s">
        <v>8910</v>
      </c>
    </row>
    <row r="3922" spans="1:2" ht="15">
      <c r="A3922" s="81" t="s">
        <v>5514</v>
      </c>
      <c r="B3922" s="80" t="s">
        <v>8910</v>
      </c>
    </row>
    <row r="3923" spans="1:2" ht="15">
      <c r="A3923" s="81" t="s">
        <v>5515</v>
      </c>
      <c r="B3923" s="80" t="s">
        <v>8910</v>
      </c>
    </row>
    <row r="3924" spans="1:2" ht="15">
      <c r="A3924" s="81" t="s">
        <v>5516</v>
      </c>
      <c r="B3924" s="80" t="s">
        <v>8910</v>
      </c>
    </row>
    <row r="3925" spans="1:2" ht="15">
      <c r="A3925" s="81" t="s">
        <v>5517</v>
      </c>
      <c r="B3925" s="80" t="s">
        <v>8910</v>
      </c>
    </row>
    <row r="3926" spans="1:2" ht="15">
      <c r="A3926" s="81" t="s">
        <v>5518</v>
      </c>
      <c r="B3926" s="80" t="s">
        <v>8910</v>
      </c>
    </row>
    <row r="3927" spans="1:2" ht="15">
      <c r="A3927" s="81" t="s">
        <v>5519</v>
      </c>
      <c r="B3927" s="80" t="s">
        <v>8910</v>
      </c>
    </row>
    <row r="3928" spans="1:2" ht="15">
      <c r="A3928" s="81" t="s">
        <v>5520</v>
      </c>
      <c r="B3928" s="80" t="s">
        <v>8910</v>
      </c>
    </row>
    <row r="3929" spans="1:2" ht="15">
      <c r="A3929" s="81" t="s">
        <v>5521</v>
      </c>
      <c r="B3929" s="80" t="s">
        <v>8910</v>
      </c>
    </row>
    <row r="3930" spans="1:2" ht="15">
      <c r="A3930" s="81" t="s">
        <v>5522</v>
      </c>
      <c r="B3930" s="80" t="s">
        <v>8910</v>
      </c>
    </row>
    <row r="3931" spans="1:2" ht="15">
      <c r="A3931" s="81" t="s">
        <v>5523</v>
      </c>
      <c r="B3931" s="80" t="s">
        <v>8910</v>
      </c>
    </row>
    <row r="3932" spans="1:2" ht="15">
      <c r="A3932" s="81" t="s">
        <v>5524</v>
      </c>
      <c r="B3932" s="80" t="s">
        <v>8910</v>
      </c>
    </row>
    <row r="3933" spans="1:2" ht="15">
      <c r="A3933" s="81" t="s">
        <v>5525</v>
      </c>
      <c r="B3933" s="80" t="s">
        <v>8910</v>
      </c>
    </row>
    <row r="3934" spans="1:2" ht="15">
      <c r="A3934" s="81" t="s">
        <v>5526</v>
      </c>
      <c r="B3934" s="80" t="s">
        <v>8910</v>
      </c>
    </row>
    <row r="3935" spans="1:2" ht="15">
      <c r="A3935" s="81" t="s">
        <v>5527</v>
      </c>
      <c r="B3935" s="80" t="s">
        <v>8910</v>
      </c>
    </row>
    <row r="3936" spans="1:2" ht="15">
      <c r="A3936" s="81" t="s">
        <v>5528</v>
      </c>
      <c r="B3936" s="80" t="s">
        <v>8910</v>
      </c>
    </row>
    <row r="3937" spans="1:2" ht="15">
      <c r="A3937" s="81" t="s">
        <v>5529</v>
      </c>
      <c r="B3937" s="80" t="s">
        <v>8910</v>
      </c>
    </row>
    <row r="3938" spans="1:2" ht="15">
      <c r="A3938" s="81" t="s">
        <v>5530</v>
      </c>
      <c r="B3938" s="80" t="s">
        <v>8910</v>
      </c>
    </row>
    <row r="3939" spans="1:2" ht="15">
      <c r="A3939" s="81" t="s">
        <v>5531</v>
      </c>
      <c r="B3939" s="80" t="s">
        <v>8910</v>
      </c>
    </row>
    <row r="3940" spans="1:2" ht="15">
      <c r="A3940" s="81" t="s">
        <v>5532</v>
      </c>
      <c r="B3940" s="80" t="s">
        <v>8910</v>
      </c>
    </row>
    <row r="3941" spans="1:2" ht="15">
      <c r="A3941" s="81" t="s">
        <v>5533</v>
      </c>
      <c r="B3941" s="80" t="s">
        <v>8910</v>
      </c>
    </row>
    <row r="3942" spans="1:2" ht="15">
      <c r="A3942" s="81" t="s">
        <v>5534</v>
      </c>
      <c r="B3942" s="80" t="s">
        <v>8910</v>
      </c>
    </row>
    <row r="3943" spans="1:2" ht="15">
      <c r="A3943" s="81" t="s">
        <v>5535</v>
      </c>
      <c r="B3943" s="80" t="s">
        <v>8910</v>
      </c>
    </row>
    <row r="3944" spans="1:2" ht="15">
      <c r="A3944" s="81" t="s">
        <v>5536</v>
      </c>
      <c r="B3944" s="80" t="s">
        <v>8910</v>
      </c>
    </row>
    <row r="3945" spans="1:2" ht="15">
      <c r="A3945" s="81" t="s">
        <v>5537</v>
      </c>
      <c r="B3945" s="80" t="s">
        <v>8910</v>
      </c>
    </row>
    <row r="3946" spans="1:2" ht="15">
      <c r="A3946" s="81" t="s">
        <v>5538</v>
      </c>
      <c r="B3946" s="80" t="s">
        <v>8910</v>
      </c>
    </row>
    <row r="3947" spans="1:2" ht="15">
      <c r="A3947" s="81" t="s">
        <v>5539</v>
      </c>
      <c r="B3947" s="80" t="s">
        <v>8910</v>
      </c>
    </row>
    <row r="3948" spans="1:2" ht="15">
      <c r="A3948" s="81" t="s">
        <v>5540</v>
      </c>
      <c r="B3948" s="80" t="s">
        <v>8910</v>
      </c>
    </row>
    <row r="3949" spans="1:2" ht="15">
      <c r="A3949" s="81" t="s">
        <v>5541</v>
      </c>
      <c r="B3949" s="80" t="s">
        <v>8910</v>
      </c>
    </row>
    <row r="3950" spans="1:2" ht="15">
      <c r="A3950" s="81" t="s">
        <v>5542</v>
      </c>
      <c r="B3950" s="80" t="s">
        <v>8910</v>
      </c>
    </row>
    <row r="3951" spans="1:2" ht="15">
      <c r="A3951" s="81" t="s">
        <v>5543</v>
      </c>
      <c r="B3951" s="80" t="s">
        <v>8910</v>
      </c>
    </row>
    <row r="3952" spans="1:2" ht="15">
      <c r="A3952" s="81" t="s">
        <v>5544</v>
      </c>
      <c r="B3952" s="80" t="s">
        <v>8910</v>
      </c>
    </row>
    <row r="3953" spans="1:2" ht="15">
      <c r="A3953" s="81" t="s">
        <v>5545</v>
      </c>
      <c r="B3953" s="80" t="s">
        <v>8910</v>
      </c>
    </row>
    <row r="3954" spans="1:2" ht="15">
      <c r="A3954" s="81" t="s">
        <v>5546</v>
      </c>
      <c r="B3954" s="80" t="s">
        <v>8910</v>
      </c>
    </row>
    <row r="3955" spans="1:2" ht="15">
      <c r="A3955" s="81" t="s">
        <v>5547</v>
      </c>
      <c r="B3955" s="80" t="s">
        <v>8910</v>
      </c>
    </row>
    <row r="3956" spans="1:2" ht="15">
      <c r="A3956" s="81" t="s">
        <v>5548</v>
      </c>
      <c r="B3956" s="80" t="s">
        <v>8910</v>
      </c>
    </row>
    <row r="3957" spans="1:2" ht="15">
      <c r="A3957" s="81" t="s">
        <v>5549</v>
      </c>
      <c r="B3957" s="80" t="s">
        <v>8910</v>
      </c>
    </row>
    <row r="3958" spans="1:2" ht="15">
      <c r="A3958" s="81" t="s">
        <v>5550</v>
      </c>
      <c r="B3958" s="80" t="s">
        <v>8910</v>
      </c>
    </row>
    <row r="3959" spans="1:2" ht="15">
      <c r="A3959" s="81" t="s">
        <v>5551</v>
      </c>
      <c r="B3959" s="80" t="s">
        <v>8910</v>
      </c>
    </row>
    <row r="3960" spans="1:2" ht="15">
      <c r="A3960" s="81" t="s">
        <v>5552</v>
      </c>
      <c r="B3960" s="80" t="s">
        <v>8910</v>
      </c>
    </row>
    <row r="3961" spans="1:2" ht="15">
      <c r="A3961" s="81" t="s">
        <v>5553</v>
      </c>
      <c r="B3961" s="80" t="s">
        <v>8910</v>
      </c>
    </row>
    <row r="3962" spans="1:2" ht="15">
      <c r="A3962" s="81" t="s">
        <v>5554</v>
      </c>
      <c r="B3962" s="80" t="s">
        <v>8910</v>
      </c>
    </row>
    <row r="3963" spans="1:2" ht="15">
      <c r="A3963" s="81" t="s">
        <v>5555</v>
      </c>
      <c r="B3963" s="80" t="s">
        <v>8910</v>
      </c>
    </row>
    <row r="3964" spans="1:2" ht="15">
      <c r="A3964" s="81" t="s">
        <v>5556</v>
      </c>
      <c r="B3964" s="80" t="s">
        <v>8910</v>
      </c>
    </row>
    <row r="3965" spans="1:2" ht="15">
      <c r="A3965" s="81" t="s">
        <v>5557</v>
      </c>
      <c r="B3965" s="80" t="s">
        <v>8910</v>
      </c>
    </row>
    <row r="3966" spans="1:2" ht="15">
      <c r="A3966" s="81" t="s">
        <v>5558</v>
      </c>
      <c r="B3966" s="80" t="s">
        <v>8910</v>
      </c>
    </row>
    <row r="3967" spans="1:2" ht="15">
      <c r="A3967" s="81" t="s">
        <v>5559</v>
      </c>
      <c r="B3967" s="80" t="s">
        <v>8910</v>
      </c>
    </row>
    <row r="3968" spans="1:2" ht="15">
      <c r="A3968" s="81" t="s">
        <v>5560</v>
      </c>
      <c r="B3968" s="80" t="s">
        <v>8910</v>
      </c>
    </row>
    <row r="3969" spans="1:2" ht="15">
      <c r="A3969" s="81" t="s">
        <v>5561</v>
      </c>
      <c r="B3969" s="80" t="s">
        <v>8910</v>
      </c>
    </row>
    <row r="3970" spans="1:2" ht="15">
      <c r="A3970" s="81" t="s">
        <v>5562</v>
      </c>
      <c r="B3970" s="80" t="s">
        <v>8910</v>
      </c>
    </row>
    <row r="3971" spans="1:2" ht="15">
      <c r="A3971" s="81" t="s">
        <v>5563</v>
      </c>
      <c r="B3971" s="80" t="s">
        <v>8910</v>
      </c>
    </row>
    <row r="3972" spans="1:2" ht="15">
      <c r="A3972" s="81" t="s">
        <v>5564</v>
      </c>
      <c r="B3972" s="80" t="s">
        <v>8910</v>
      </c>
    </row>
    <row r="3973" spans="1:2" ht="15">
      <c r="A3973" s="81" t="s">
        <v>5565</v>
      </c>
      <c r="B3973" s="80" t="s">
        <v>8910</v>
      </c>
    </row>
    <row r="3974" spans="1:2" ht="15">
      <c r="A3974" s="81" t="s">
        <v>5566</v>
      </c>
      <c r="B3974" s="80" t="s">
        <v>8910</v>
      </c>
    </row>
    <row r="3975" spans="1:2" ht="15">
      <c r="A3975" s="81" t="s">
        <v>5567</v>
      </c>
      <c r="B3975" s="80" t="s">
        <v>8910</v>
      </c>
    </row>
    <row r="3976" spans="1:2" ht="15">
      <c r="A3976" s="81" t="s">
        <v>5568</v>
      </c>
      <c r="B3976" s="80" t="s">
        <v>8910</v>
      </c>
    </row>
    <row r="3977" spans="1:2" ht="15">
      <c r="A3977" s="81" t="s">
        <v>5569</v>
      </c>
      <c r="B3977" s="80" t="s">
        <v>8910</v>
      </c>
    </row>
    <row r="3978" spans="1:2" ht="15">
      <c r="A3978" s="81" t="s">
        <v>5570</v>
      </c>
      <c r="B3978" s="80" t="s">
        <v>8910</v>
      </c>
    </row>
    <row r="3979" spans="1:2" ht="15">
      <c r="A3979" s="81" t="s">
        <v>5571</v>
      </c>
      <c r="B3979" s="80" t="s">
        <v>8910</v>
      </c>
    </row>
    <row r="3980" spans="1:2" ht="15">
      <c r="A3980" s="81" t="s">
        <v>5572</v>
      </c>
      <c r="B3980" s="80" t="s">
        <v>8910</v>
      </c>
    </row>
    <row r="3981" spans="1:2" ht="15">
      <c r="A3981" s="81" t="s">
        <v>5573</v>
      </c>
      <c r="B3981" s="80" t="s">
        <v>8910</v>
      </c>
    </row>
    <row r="3982" spans="1:2" ht="15">
      <c r="A3982" s="81" t="s">
        <v>5574</v>
      </c>
      <c r="B3982" s="80" t="s">
        <v>8910</v>
      </c>
    </row>
    <row r="3983" spans="1:2" ht="15">
      <c r="A3983" s="81" t="s">
        <v>5575</v>
      </c>
      <c r="B3983" s="80" t="s">
        <v>8910</v>
      </c>
    </row>
    <row r="3984" spans="1:2" ht="15">
      <c r="A3984" s="81" t="s">
        <v>5576</v>
      </c>
      <c r="B3984" s="80" t="s">
        <v>8910</v>
      </c>
    </row>
    <row r="3985" spans="1:2" ht="15">
      <c r="A3985" s="81" t="s">
        <v>5577</v>
      </c>
      <c r="B3985" s="80" t="s">
        <v>8910</v>
      </c>
    </row>
    <row r="3986" spans="1:2" ht="15">
      <c r="A3986" s="81" t="s">
        <v>5578</v>
      </c>
      <c r="B3986" s="80" t="s">
        <v>8910</v>
      </c>
    </row>
    <row r="3987" spans="1:2" ht="15">
      <c r="A3987" s="81" t="s">
        <v>5579</v>
      </c>
      <c r="B3987" s="80" t="s">
        <v>8910</v>
      </c>
    </row>
    <row r="3988" spans="1:2" ht="15">
      <c r="A3988" s="81" t="s">
        <v>5580</v>
      </c>
      <c r="B3988" s="80" t="s">
        <v>8910</v>
      </c>
    </row>
    <row r="3989" spans="1:2" ht="15">
      <c r="A3989" s="81" t="s">
        <v>5581</v>
      </c>
      <c r="B3989" s="80" t="s">
        <v>8910</v>
      </c>
    </row>
    <row r="3990" spans="1:2" ht="15">
      <c r="A3990" s="81" t="s">
        <v>5582</v>
      </c>
      <c r="B3990" s="80" t="s">
        <v>8910</v>
      </c>
    </row>
    <row r="3991" spans="1:2" ht="15">
      <c r="A3991" s="81" t="s">
        <v>5583</v>
      </c>
      <c r="B3991" s="80" t="s">
        <v>8910</v>
      </c>
    </row>
    <row r="3992" spans="1:2" ht="15">
      <c r="A3992" s="81" t="s">
        <v>5584</v>
      </c>
      <c r="B3992" s="80" t="s">
        <v>8910</v>
      </c>
    </row>
    <row r="3993" spans="1:2" ht="15">
      <c r="A3993" s="81" t="s">
        <v>5585</v>
      </c>
      <c r="B3993" s="80" t="s">
        <v>8910</v>
      </c>
    </row>
    <row r="3994" spans="1:2" ht="15">
      <c r="A3994" s="81" t="s">
        <v>5586</v>
      </c>
      <c r="B3994" s="80" t="s">
        <v>8910</v>
      </c>
    </row>
    <row r="3995" spans="1:2" ht="15">
      <c r="A3995" s="81" t="s">
        <v>5587</v>
      </c>
      <c r="B3995" s="80" t="s">
        <v>8910</v>
      </c>
    </row>
    <row r="3996" spans="1:2" ht="15">
      <c r="A3996" s="81" t="s">
        <v>5588</v>
      </c>
      <c r="B3996" s="80" t="s">
        <v>8910</v>
      </c>
    </row>
    <row r="3997" spans="1:2" ht="15">
      <c r="A3997" s="81" t="s">
        <v>5589</v>
      </c>
      <c r="B3997" s="80" t="s">
        <v>8910</v>
      </c>
    </row>
    <row r="3998" spans="1:2" ht="15">
      <c r="A3998" s="81" t="s">
        <v>5590</v>
      </c>
      <c r="B3998" s="80" t="s">
        <v>8910</v>
      </c>
    </row>
    <row r="3999" spans="1:2" ht="15">
      <c r="A3999" s="81" t="s">
        <v>5591</v>
      </c>
      <c r="B3999" s="80" t="s">
        <v>8910</v>
      </c>
    </row>
    <row r="4000" spans="1:2" ht="15">
      <c r="A4000" s="81" t="s">
        <v>5592</v>
      </c>
      <c r="B4000" s="80" t="s">
        <v>8910</v>
      </c>
    </row>
    <row r="4001" spans="1:2" ht="15">
      <c r="A4001" s="81" t="s">
        <v>5593</v>
      </c>
      <c r="B4001" s="80" t="s">
        <v>8910</v>
      </c>
    </row>
    <row r="4002" spans="1:2" ht="15">
      <c r="A4002" s="81" t="s">
        <v>5594</v>
      </c>
      <c r="B4002" s="80" t="s">
        <v>8910</v>
      </c>
    </row>
    <row r="4003" spans="1:2" ht="15">
      <c r="A4003" s="81" t="s">
        <v>5595</v>
      </c>
      <c r="B4003" s="80" t="s">
        <v>8910</v>
      </c>
    </row>
    <row r="4004" spans="1:2" ht="15">
      <c r="A4004" s="81" t="s">
        <v>5596</v>
      </c>
      <c r="B4004" s="80" t="s">
        <v>8910</v>
      </c>
    </row>
    <row r="4005" spans="1:2" ht="15">
      <c r="A4005" s="81" t="s">
        <v>5597</v>
      </c>
      <c r="B4005" s="80" t="s">
        <v>8910</v>
      </c>
    </row>
    <row r="4006" spans="1:2" ht="15">
      <c r="A4006" s="81" t="s">
        <v>5598</v>
      </c>
      <c r="B4006" s="80" t="s">
        <v>8910</v>
      </c>
    </row>
    <row r="4007" spans="1:2" ht="15">
      <c r="A4007" s="81" t="s">
        <v>5599</v>
      </c>
      <c r="B4007" s="80" t="s">
        <v>8910</v>
      </c>
    </row>
    <row r="4008" spans="1:2" ht="15">
      <c r="A4008" s="81" t="s">
        <v>5600</v>
      </c>
      <c r="B4008" s="80" t="s">
        <v>8910</v>
      </c>
    </row>
    <row r="4009" spans="1:2" ht="15">
      <c r="A4009" s="81" t="s">
        <v>5601</v>
      </c>
      <c r="B4009" s="80" t="s">
        <v>8910</v>
      </c>
    </row>
    <row r="4010" spans="1:2" ht="15">
      <c r="A4010" s="81" t="s">
        <v>5602</v>
      </c>
      <c r="B4010" s="80" t="s">
        <v>8910</v>
      </c>
    </row>
    <row r="4011" spans="1:2" ht="15">
      <c r="A4011" s="81" t="s">
        <v>5603</v>
      </c>
      <c r="B4011" s="80" t="s">
        <v>8910</v>
      </c>
    </row>
    <row r="4012" spans="1:2" ht="15">
      <c r="A4012" s="81" t="s">
        <v>5604</v>
      </c>
      <c r="B4012" s="80" t="s">
        <v>8910</v>
      </c>
    </row>
    <row r="4013" spans="1:2" ht="15">
      <c r="A4013" s="81" t="s">
        <v>5605</v>
      </c>
      <c r="B4013" s="80" t="s">
        <v>8910</v>
      </c>
    </row>
    <row r="4014" spans="1:2" ht="15">
      <c r="A4014" s="81" t="s">
        <v>5606</v>
      </c>
      <c r="B4014" s="80" t="s">
        <v>8910</v>
      </c>
    </row>
    <row r="4015" spans="1:2" ht="15">
      <c r="A4015" s="81" t="s">
        <v>5607</v>
      </c>
      <c r="B4015" s="80" t="s">
        <v>8910</v>
      </c>
    </row>
    <row r="4016" spans="1:2" ht="15">
      <c r="A4016" s="81" t="s">
        <v>5608</v>
      </c>
      <c r="B4016" s="80" t="s">
        <v>8910</v>
      </c>
    </row>
    <row r="4017" spans="1:2" ht="15">
      <c r="A4017" s="81" t="s">
        <v>5609</v>
      </c>
      <c r="B4017" s="80" t="s">
        <v>8910</v>
      </c>
    </row>
    <row r="4018" spans="1:2" ht="15">
      <c r="A4018" s="81" t="s">
        <v>5610</v>
      </c>
      <c r="B4018" s="80" t="s">
        <v>8910</v>
      </c>
    </row>
    <row r="4019" spans="1:2" ht="15">
      <c r="A4019" s="81" t="s">
        <v>5611</v>
      </c>
      <c r="B4019" s="80" t="s">
        <v>8910</v>
      </c>
    </row>
    <row r="4020" spans="1:2" ht="15">
      <c r="A4020" s="81" t="s">
        <v>5612</v>
      </c>
      <c r="B4020" s="80" t="s">
        <v>8910</v>
      </c>
    </row>
    <row r="4021" spans="1:2" ht="15">
      <c r="A4021" s="81" t="s">
        <v>5613</v>
      </c>
      <c r="B4021" s="80" t="s">
        <v>8910</v>
      </c>
    </row>
    <row r="4022" spans="1:2" ht="15">
      <c r="A4022" s="81" t="s">
        <v>5614</v>
      </c>
      <c r="B4022" s="80" t="s">
        <v>8910</v>
      </c>
    </row>
    <row r="4023" spans="1:2" ht="15">
      <c r="A4023" s="81" t="s">
        <v>5615</v>
      </c>
      <c r="B4023" s="80" t="s">
        <v>8910</v>
      </c>
    </row>
    <row r="4024" spans="1:2" ht="15">
      <c r="A4024" s="81" t="s">
        <v>5616</v>
      </c>
      <c r="B4024" s="80" t="s">
        <v>8910</v>
      </c>
    </row>
    <row r="4025" spans="1:2" ht="15">
      <c r="A4025" s="81" t="s">
        <v>5617</v>
      </c>
      <c r="B4025" s="80" t="s">
        <v>8910</v>
      </c>
    </row>
    <row r="4026" spans="1:2" ht="15">
      <c r="A4026" s="81" t="s">
        <v>5618</v>
      </c>
      <c r="B4026" s="80" t="s">
        <v>8910</v>
      </c>
    </row>
    <row r="4027" spans="1:2" ht="15">
      <c r="A4027" s="81" t="s">
        <v>5619</v>
      </c>
      <c r="B4027" s="80" t="s">
        <v>8910</v>
      </c>
    </row>
    <row r="4028" spans="1:2" ht="15">
      <c r="A4028" s="81" t="s">
        <v>5620</v>
      </c>
      <c r="B4028" s="80" t="s">
        <v>8910</v>
      </c>
    </row>
    <row r="4029" spans="1:2" ht="15">
      <c r="A4029" s="81" t="s">
        <v>5621</v>
      </c>
      <c r="B4029" s="80" t="s">
        <v>8910</v>
      </c>
    </row>
    <row r="4030" spans="1:2" ht="15">
      <c r="A4030" s="81" t="s">
        <v>5622</v>
      </c>
      <c r="B4030" s="80" t="s">
        <v>8910</v>
      </c>
    </row>
    <row r="4031" spans="1:2" ht="15">
      <c r="A4031" s="81" t="s">
        <v>5623</v>
      </c>
      <c r="B4031" s="80" t="s">
        <v>8910</v>
      </c>
    </row>
    <row r="4032" spans="1:2" ht="15">
      <c r="A4032" s="81" t="s">
        <v>5624</v>
      </c>
      <c r="B4032" s="80" t="s">
        <v>8910</v>
      </c>
    </row>
    <row r="4033" spans="1:2" ht="15">
      <c r="A4033" s="81" t="s">
        <v>5625</v>
      </c>
      <c r="B4033" s="80" t="s">
        <v>8910</v>
      </c>
    </row>
    <row r="4034" spans="1:2" ht="15">
      <c r="A4034" s="81" t="s">
        <v>5626</v>
      </c>
      <c r="B4034" s="80" t="s">
        <v>8910</v>
      </c>
    </row>
    <row r="4035" spans="1:2" ht="15">
      <c r="A4035" s="81" t="s">
        <v>5627</v>
      </c>
      <c r="B4035" s="80" t="s">
        <v>8910</v>
      </c>
    </row>
    <row r="4036" spans="1:2" ht="15">
      <c r="A4036" s="81" t="s">
        <v>5628</v>
      </c>
      <c r="B4036" s="80" t="s">
        <v>8910</v>
      </c>
    </row>
    <row r="4037" spans="1:2" ht="15">
      <c r="A4037" s="81" t="s">
        <v>5629</v>
      </c>
      <c r="B4037" s="80" t="s">
        <v>8910</v>
      </c>
    </row>
    <row r="4038" spans="1:2" ht="15">
      <c r="A4038" s="81" t="s">
        <v>5630</v>
      </c>
      <c r="B4038" s="80" t="s">
        <v>8910</v>
      </c>
    </row>
    <row r="4039" spans="1:2" ht="15">
      <c r="A4039" s="81" t="s">
        <v>5631</v>
      </c>
      <c r="B4039" s="80" t="s">
        <v>8910</v>
      </c>
    </row>
    <row r="4040" spans="1:2" ht="15">
      <c r="A4040" s="81" t="s">
        <v>5632</v>
      </c>
      <c r="B4040" s="80" t="s">
        <v>8910</v>
      </c>
    </row>
    <row r="4041" spans="1:2" ht="15">
      <c r="A4041" s="81" t="s">
        <v>5633</v>
      </c>
      <c r="B4041" s="80" t="s">
        <v>8910</v>
      </c>
    </row>
    <row r="4042" spans="1:2" ht="15">
      <c r="A4042" s="81" t="s">
        <v>5634</v>
      </c>
      <c r="B4042" s="80" t="s">
        <v>8910</v>
      </c>
    </row>
    <row r="4043" spans="1:2" ht="15">
      <c r="A4043" s="81" t="s">
        <v>5635</v>
      </c>
      <c r="B4043" s="80" t="s">
        <v>8910</v>
      </c>
    </row>
    <row r="4044" spans="1:2" ht="15">
      <c r="A4044" s="81" t="s">
        <v>5636</v>
      </c>
      <c r="B4044" s="80" t="s">
        <v>8910</v>
      </c>
    </row>
    <row r="4045" spans="1:2" ht="15">
      <c r="A4045" s="81" t="s">
        <v>5637</v>
      </c>
      <c r="B4045" s="80" t="s">
        <v>8910</v>
      </c>
    </row>
    <row r="4046" spans="1:2" ht="15">
      <c r="A4046" s="81" t="s">
        <v>5638</v>
      </c>
      <c r="B4046" s="80" t="s">
        <v>8910</v>
      </c>
    </row>
    <row r="4047" spans="1:2" ht="15">
      <c r="A4047" s="81" t="s">
        <v>5639</v>
      </c>
      <c r="B4047" s="80" t="s">
        <v>8910</v>
      </c>
    </row>
    <row r="4048" spans="1:2" ht="15">
      <c r="A4048" s="81" t="s">
        <v>5640</v>
      </c>
      <c r="B4048" s="80" t="s">
        <v>8910</v>
      </c>
    </row>
    <row r="4049" spans="1:2" ht="15">
      <c r="A4049" s="81" t="s">
        <v>5641</v>
      </c>
      <c r="B4049" s="80" t="s">
        <v>8910</v>
      </c>
    </row>
    <row r="4050" spans="1:2" ht="15">
      <c r="A4050" s="81" t="s">
        <v>5642</v>
      </c>
      <c r="B4050" s="80" t="s">
        <v>8910</v>
      </c>
    </row>
    <row r="4051" spans="1:2" ht="15">
      <c r="A4051" s="81" t="s">
        <v>5643</v>
      </c>
      <c r="B4051" s="80" t="s">
        <v>8910</v>
      </c>
    </row>
    <row r="4052" spans="1:2" ht="15">
      <c r="A4052" s="81" t="s">
        <v>5644</v>
      </c>
      <c r="B4052" s="80" t="s">
        <v>8910</v>
      </c>
    </row>
    <row r="4053" spans="1:2" ht="15">
      <c r="A4053" s="81" t="s">
        <v>5645</v>
      </c>
      <c r="B4053" s="80" t="s">
        <v>8910</v>
      </c>
    </row>
    <row r="4054" spans="1:2" ht="15">
      <c r="A4054" s="81" t="s">
        <v>5646</v>
      </c>
      <c r="B4054" s="80" t="s">
        <v>8910</v>
      </c>
    </row>
    <row r="4055" spans="1:2" ht="15">
      <c r="A4055" s="81" t="s">
        <v>5647</v>
      </c>
      <c r="B4055" s="80" t="s">
        <v>8910</v>
      </c>
    </row>
    <row r="4056" spans="1:2" ht="15">
      <c r="A4056" s="81" t="s">
        <v>5648</v>
      </c>
      <c r="B4056" s="80" t="s">
        <v>8910</v>
      </c>
    </row>
    <row r="4057" spans="1:2" ht="15">
      <c r="A4057" s="81" t="s">
        <v>5649</v>
      </c>
      <c r="B4057" s="80" t="s">
        <v>8910</v>
      </c>
    </row>
    <row r="4058" spans="1:2" ht="15">
      <c r="A4058" s="81" t="s">
        <v>5650</v>
      </c>
      <c r="B4058" s="80" t="s">
        <v>8910</v>
      </c>
    </row>
    <row r="4059" spans="1:2" ht="15">
      <c r="A4059" s="81" t="s">
        <v>5651</v>
      </c>
      <c r="B4059" s="80" t="s">
        <v>8910</v>
      </c>
    </row>
    <row r="4060" spans="1:2" ht="15">
      <c r="A4060" s="81" t="s">
        <v>5652</v>
      </c>
      <c r="B4060" s="80" t="s">
        <v>8910</v>
      </c>
    </row>
    <row r="4061" spans="1:2" ht="15">
      <c r="A4061" s="81" t="s">
        <v>5653</v>
      </c>
      <c r="B4061" s="80" t="s">
        <v>8910</v>
      </c>
    </row>
    <row r="4062" spans="1:2" ht="15">
      <c r="A4062" s="81" t="s">
        <v>5654</v>
      </c>
      <c r="B4062" s="80" t="s">
        <v>8910</v>
      </c>
    </row>
    <row r="4063" spans="1:2" ht="15">
      <c r="A4063" s="81" t="s">
        <v>5655</v>
      </c>
      <c r="B4063" s="80" t="s">
        <v>8910</v>
      </c>
    </row>
    <row r="4064" spans="1:2" ht="15">
      <c r="A4064" s="81" t="s">
        <v>5656</v>
      </c>
      <c r="B4064" s="80" t="s">
        <v>8910</v>
      </c>
    </row>
    <row r="4065" spans="1:2" ht="15">
      <c r="A4065" s="81" t="s">
        <v>5657</v>
      </c>
      <c r="B4065" s="80" t="s">
        <v>8910</v>
      </c>
    </row>
    <row r="4066" spans="1:2" ht="15">
      <c r="A4066" s="81" t="s">
        <v>5658</v>
      </c>
      <c r="B4066" s="80" t="s">
        <v>8910</v>
      </c>
    </row>
    <row r="4067" spans="1:2" ht="15">
      <c r="A4067" s="81" t="s">
        <v>5659</v>
      </c>
      <c r="B4067" s="80" t="s">
        <v>8910</v>
      </c>
    </row>
    <row r="4068" spans="1:2" ht="15">
      <c r="A4068" s="81" t="s">
        <v>5660</v>
      </c>
      <c r="B4068" s="80" t="s">
        <v>8910</v>
      </c>
    </row>
    <row r="4069" spans="1:2" ht="15">
      <c r="A4069" s="81" t="s">
        <v>5661</v>
      </c>
      <c r="B4069" s="80" t="s">
        <v>8910</v>
      </c>
    </row>
    <row r="4070" spans="1:2" ht="15">
      <c r="A4070" s="81" t="s">
        <v>5662</v>
      </c>
      <c r="B4070" s="80" t="s">
        <v>8910</v>
      </c>
    </row>
    <row r="4071" spans="1:2" ht="15">
      <c r="A4071" s="81" t="s">
        <v>5663</v>
      </c>
      <c r="B4071" s="80" t="s">
        <v>8910</v>
      </c>
    </row>
    <row r="4072" spans="1:2" ht="15">
      <c r="A4072" s="81" t="s">
        <v>5664</v>
      </c>
      <c r="B4072" s="80" t="s">
        <v>8910</v>
      </c>
    </row>
    <row r="4073" spans="1:2" ht="15">
      <c r="A4073" s="81" t="s">
        <v>5665</v>
      </c>
      <c r="B4073" s="80" t="s">
        <v>8910</v>
      </c>
    </row>
    <row r="4074" spans="1:2" ht="15">
      <c r="A4074" s="81" t="s">
        <v>5666</v>
      </c>
      <c r="B4074" s="80" t="s">
        <v>8910</v>
      </c>
    </row>
    <row r="4075" spans="1:2" ht="15">
      <c r="A4075" s="81" t="s">
        <v>5667</v>
      </c>
      <c r="B4075" s="80" t="s">
        <v>8910</v>
      </c>
    </row>
    <row r="4076" spans="1:2" ht="15">
      <c r="A4076" s="81" t="s">
        <v>5668</v>
      </c>
      <c r="B4076" s="80" t="s">
        <v>8910</v>
      </c>
    </row>
    <row r="4077" spans="1:2" ht="15">
      <c r="A4077" s="81" t="s">
        <v>5669</v>
      </c>
      <c r="B4077" s="80" t="s">
        <v>8910</v>
      </c>
    </row>
    <row r="4078" spans="1:2" ht="15">
      <c r="A4078" s="81" t="s">
        <v>5670</v>
      </c>
      <c r="B4078" s="80" t="s">
        <v>8910</v>
      </c>
    </row>
    <row r="4079" spans="1:2" ht="15">
      <c r="A4079" s="81" t="s">
        <v>5671</v>
      </c>
      <c r="B4079" s="80" t="s">
        <v>8910</v>
      </c>
    </row>
    <row r="4080" spans="1:2" ht="15">
      <c r="A4080" s="81" t="s">
        <v>5672</v>
      </c>
      <c r="B4080" s="80" t="s">
        <v>8910</v>
      </c>
    </row>
    <row r="4081" spans="1:2" ht="15">
      <c r="A4081" s="81" t="s">
        <v>5673</v>
      </c>
      <c r="B4081" s="80" t="s">
        <v>8910</v>
      </c>
    </row>
    <row r="4082" spans="1:2" ht="15">
      <c r="A4082" s="81" t="s">
        <v>5674</v>
      </c>
      <c r="B4082" s="80" t="s">
        <v>8910</v>
      </c>
    </row>
    <row r="4083" spans="1:2" ht="15">
      <c r="A4083" s="81" t="s">
        <v>5675</v>
      </c>
      <c r="B4083" s="80" t="s">
        <v>8910</v>
      </c>
    </row>
    <row r="4084" spans="1:2" ht="15">
      <c r="A4084" s="81" t="s">
        <v>5676</v>
      </c>
      <c r="B4084" s="80" t="s">
        <v>8910</v>
      </c>
    </row>
    <row r="4085" spans="1:2" ht="15">
      <c r="A4085" s="81" t="s">
        <v>5677</v>
      </c>
      <c r="B4085" s="80" t="s">
        <v>8910</v>
      </c>
    </row>
    <row r="4086" spans="1:2" ht="15">
      <c r="A4086" s="81" t="s">
        <v>5678</v>
      </c>
      <c r="B4086" s="80" t="s">
        <v>8910</v>
      </c>
    </row>
    <row r="4087" spans="1:2" ht="15">
      <c r="A4087" s="81" t="s">
        <v>5679</v>
      </c>
      <c r="B4087" s="80" t="s">
        <v>8910</v>
      </c>
    </row>
    <row r="4088" spans="1:2" ht="15">
      <c r="A4088" s="81" t="s">
        <v>5680</v>
      </c>
      <c r="B4088" s="80" t="s">
        <v>8910</v>
      </c>
    </row>
    <row r="4089" spans="1:2" ht="15">
      <c r="A4089" s="81" t="s">
        <v>5681</v>
      </c>
      <c r="B4089" s="80" t="s">
        <v>8910</v>
      </c>
    </row>
    <row r="4090" spans="1:2" ht="15">
      <c r="A4090" s="81" t="s">
        <v>5682</v>
      </c>
      <c r="B4090" s="80" t="s">
        <v>8910</v>
      </c>
    </row>
    <row r="4091" spans="1:2" ht="15">
      <c r="A4091" s="81" t="s">
        <v>5683</v>
      </c>
      <c r="B4091" s="80" t="s">
        <v>8910</v>
      </c>
    </row>
    <row r="4092" spans="1:2" ht="15">
      <c r="A4092" s="81" t="s">
        <v>5684</v>
      </c>
      <c r="B4092" s="80" t="s">
        <v>8910</v>
      </c>
    </row>
    <row r="4093" spans="1:2" ht="15">
      <c r="A4093" s="81" t="s">
        <v>5685</v>
      </c>
      <c r="B4093" s="80" t="s">
        <v>8910</v>
      </c>
    </row>
    <row r="4094" spans="1:2" ht="15">
      <c r="A4094" s="81" t="s">
        <v>5686</v>
      </c>
      <c r="B4094" s="80" t="s">
        <v>8910</v>
      </c>
    </row>
    <row r="4095" spans="1:2" ht="15">
      <c r="A4095" s="81" t="s">
        <v>5687</v>
      </c>
      <c r="B4095" s="80" t="s">
        <v>8910</v>
      </c>
    </row>
    <row r="4096" spans="1:2" ht="15">
      <c r="A4096" s="81" t="s">
        <v>5688</v>
      </c>
      <c r="B4096" s="80" t="s">
        <v>8910</v>
      </c>
    </row>
    <row r="4097" spans="1:2" ht="15">
      <c r="A4097" s="81" t="s">
        <v>5689</v>
      </c>
      <c r="B4097" s="80" t="s">
        <v>8910</v>
      </c>
    </row>
    <row r="4098" spans="1:2" ht="15">
      <c r="A4098" s="81" t="s">
        <v>5690</v>
      </c>
      <c r="B4098" s="80" t="s">
        <v>8910</v>
      </c>
    </row>
    <row r="4099" spans="1:2" ht="15">
      <c r="A4099" s="81" t="s">
        <v>5691</v>
      </c>
      <c r="B4099" s="80" t="s">
        <v>8910</v>
      </c>
    </row>
    <row r="4100" spans="1:2" ht="15">
      <c r="A4100" s="81" t="s">
        <v>5692</v>
      </c>
      <c r="B4100" s="80" t="s">
        <v>8910</v>
      </c>
    </row>
    <row r="4101" spans="1:2" ht="15">
      <c r="A4101" s="81" t="s">
        <v>5693</v>
      </c>
      <c r="B4101" s="80" t="s">
        <v>8910</v>
      </c>
    </row>
    <row r="4102" spans="1:2" ht="15">
      <c r="A4102" s="81" t="s">
        <v>5694</v>
      </c>
      <c r="B4102" s="80" t="s">
        <v>8910</v>
      </c>
    </row>
    <row r="4103" spans="1:2" ht="15">
      <c r="A4103" s="81" t="s">
        <v>5695</v>
      </c>
      <c r="B4103" s="80" t="s">
        <v>8910</v>
      </c>
    </row>
    <row r="4104" spans="1:2" ht="15">
      <c r="A4104" s="81" t="s">
        <v>5696</v>
      </c>
      <c r="B4104" s="80" t="s">
        <v>8910</v>
      </c>
    </row>
    <row r="4105" spans="1:2" ht="15">
      <c r="A4105" s="81" t="s">
        <v>5697</v>
      </c>
      <c r="B4105" s="80" t="s">
        <v>8910</v>
      </c>
    </row>
    <row r="4106" spans="1:2" ht="15">
      <c r="A4106" s="81" t="s">
        <v>5698</v>
      </c>
      <c r="B4106" s="80" t="s">
        <v>8910</v>
      </c>
    </row>
    <row r="4107" spans="1:2" ht="15">
      <c r="A4107" s="81" t="s">
        <v>5699</v>
      </c>
      <c r="B4107" s="80" t="s">
        <v>8910</v>
      </c>
    </row>
    <row r="4108" spans="1:2" ht="15">
      <c r="A4108" s="81" t="s">
        <v>5700</v>
      </c>
      <c r="B4108" s="80" t="s">
        <v>8910</v>
      </c>
    </row>
    <row r="4109" spans="1:2" ht="15">
      <c r="A4109" s="81" t="s">
        <v>5701</v>
      </c>
      <c r="B4109" s="80" t="s">
        <v>8910</v>
      </c>
    </row>
    <row r="4110" spans="1:2" ht="15">
      <c r="A4110" s="81" t="s">
        <v>5702</v>
      </c>
      <c r="B4110" s="80" t="s">
        <v>8910</v>
      </c>
    </row>
    <row r="4111" spans="1:2" ht="15">
      <c r="A4111" s="81" t="s">
        <v>5703</v>
      </c>
      <c r="B4111" s="80" t="s">
        <v>8910</v>
      </c>
    </row>
    <row r="4112" spans="1:2" ht="15">
      <c r="A4112" s="81" t="s">
        <v>5704</v>
      </c>
      <c r="B4112" s="80" t="s">
        <v>8910</v>
      </c>
    </row>
    <row r="4113" spans="1:2" ht="15">
      <c r="A4113" s="81" t="s">
        <v>5705</v>
      </c>
      <c r="B4113" s="80" t="s">
        <v>8910</v>
      </c>
    </row>
    <row r="4114" spans="1:2" ht="15">
      <c r="A4114" s="81" t="s">
        <v>5706</v>
      </c>
      <c r="B4114" s="80" t="s">
        <v>8910</v>
      </c>
    </row>
    <row r="4115" spans="1:2" ht="15">
      <c r="A4115" s="81" t="s">
        <v>5707</v>
      </c>
      <c r="B4115" s="80" t="s">
        <v>8910</v>
      </c>
    </row>
    <row r="4116" spans="1:2" ht="15">
      <c r="A4116" s="81" t="b">
        <v>0</v>
      </c>
      <c r="B4116" s="80" t="s">
        <v>8910</v>
      </c>
    </row>
    <row r="4117" spans="1:2" ht="15">
      <c r="A4117" s="81" t="s">
        <v>5708</v>
      </c>
      <c r="B4117" s="80" t="s">
        <v>8910</v>
      </c>
    </row>
    <row r="4118" spans="1:2" ht="15">
      <c r="A4118" s="81" t="s">
        <v>5709</v>
      </c>
      <c r="B4118" s="80" t="s">
        <v>8910</v>
      </c>
    </row>
    <row r="4119" spans="1:2" ht="15">
      <c r="A4119" s="81" t="s">
        <v>5710</v>
      </c>
      <c r="B4119" s="80" t="s">
        <v>8910</v>
      </c>
    </row>
    <row r="4120" spans="1:2" ht="15">
      <c r="A4120" s="81" t="s">
        <v>5711</v>
      </c>
      <c r="B4120" s="80" t="s">
        <v>8910</v>
      </c>
    </row>
    <row r="4121" spans="1:2" ht="15">
      <c r="A4121" s="81" t="s">
        <v>5712</v>
      </c>
      <c r="B4121" s="80" t="s">
        <v>8910</v>
      </c>
    </row>
    <row r="4122" spans="1:2" ht="15">
      <c r="A4122" s="81" t="s">
        <v>5713</v>
      </c>
      <c r="B4122" s="80" t="s">
        <v>8910</v>
      </c>
    </row>
    <row r="4123" spans="1:2" ht="15">
      <c r="A4123" s="81" t="s">
        <v>5714</v>
      </c>
      <c r="B4123" s="80" t="s">
        <v>8910</v>
      </c>
    </row>
    <row r="4124" spans="1:2" ht="15">
      <c r="A4124" s="81" t="s">
        <v>5715</v>
      </c>
      <c r="B4124" s="80" t="s">
        <v>8910</v>
      </c>
    </row>
    <row r="4125" spans="1:2" ht="15">
      <c r="A4125" s="81" t="s">
        <v>5716</v>
      </c>
      <c r="B4125" s="80" t="s">
        <v>8910</v>
      </c>
    </row>
    <row r="4126" spans="1:2" ht="15">
      <c r="A4126" s="81" t="s">
        <v>5717</v>
      </c>
      <c r="B4126" s="80" t="s">
        <v>8910</v>
      </c>
    </row>
    <row r="4127" spans="1:2" ht="15">
      <c r="A4127" s="81" t="s">
        <v>5718</v>
      </c>
      <c r="B4127" s="80" t="s">
        <v>8910</v>
      </c>
    </row>
    <row r="4128" spans="1:2" ht="15">
      <c r="A4128" s="81" t="s">
        <v>5719</v>
      </c>
      <c r="B4128" s="80" t="s">
        <v>8910</v>
      </c>
    </row>
    <row r="4129" spans="1:2" ht="15">
      <c r="A4129" s="81" t="s">
        <v>5720</v>
      </c>
      <c r="B4129" s="80" t="s">
        <v>8910</v>
      </c>
    </row>
    <row r="4130" spans="1:2" ht="15">
      <c r="A4130" s="81" t="s">
        <v>5721</v>
      </c>
      <c r="B4130" s="80" t="s">
        <v>8910</v>
      </c>
    </row>
    <row r="4131" spans="1:2" ht="15">
      <c r="A4131" s="81" t="s">
        <v>5722</v>
      </c>
      <c r="B4131" s="80" t="s">
        <v>8910</v>
      </c>
    </row>
    <row r="4132" spans="1:2" ht="15">
      <c r="A4132" s="81" t="s">
        <v>5723</v>
      </c>
      <c r="B4132" s="80" t="s">
        <v>8910</v>
      </c>
    </row>
    <row r="4133" spans="1:2" ht="15">
      <c r="A4133" s="81" t="s">
        <v>5724</v>
      </c>
      <c r="B4133" s="80" t="s">
        <v>8910</v>
      </c>
    </row>
    <row r="4134" spans="1:2" ht="15">
      <c r="A4134" s="81" t="s">
        <v>5725</v>
      </c>
      <c r="B4134" s="80" t="s">
        <v>8910</v>
      </c>
    </row>
    <row r="4135" spans="1:2" ht="15">
      <c r="A4135" s="81" t="s">
        <v>5726</v>
      </c>
      <c r="B4135" s="80" t="s">
        <v>8910</v>
      </c>
    </row>
    <row r="4136" spans="1:2" ht="15">
      <c r="A4136" s="81" t="s">
        <v>5727</v>
      </c>
      <c r="B4136" s="80" t="s">
        <v>8910</v>
      </c>
    </row>
    <row r="4137" spans="1:2" ht="15">
      <c r="A4137" s="81" t="s">
        <v>5728</v>
      </c>
      <c r="B4137" s="80" t="s">
        <v>8910</v>
      </c>
    </row>
    <row r="4138" spans="1:2" ht="15">
      <c r="A4138" s="81" t="s">
        <v>5729</v>
      </c>
      <c r="B4138" s="80" t="s">
        <v>8910</v>
      </c>
    </row>
    <row r="4139" spans="1:2" ht="15">
      <c r="A4139" s="81" t="s">
        <v>5730</v>
      </c>
      <c r="B4139" s="80" t="s">
        <v>8910</v>
      </c>
    </row>
    <row r="4140" spans="1:2" ht="15">
      <c r="A4140" s="81" t="s">
        <v>5731</v>
      </c>
      <c r="B4140" s="80" t="s">
        <v>8910</v>
      </c>
    </row>
    <row r="4141" spans="1:2" ht="15">
      <c r="A4141" s="81" t="s">
        <v>5732</v>
      </c>
      <c r="B4141" s="80" t="s">
        <v>8910</v>
      </c>
    </row>
    <row r="4142" spans="1:2" ht="15">
      <c r="A4142" s="81" t="s">
        <v>5733</v>
      </c>
      <c r="B4142" s="80" t="s">
        <v>8910</v>
      </c>
    </row>
    <row r="4143" spans="1:2" ht="15">
      <c r="A4143" s="81" t="s">
        <v>5734</v>
      </c>
      <c r="B4143" s="80" t="s">
        <v>8910</v>
      </c>
    </row>
    <row r="4144" spans="1:2" ht="15">
      <c r="A4144" s="81" t="s">
        <v>5735</v>
      </c>
      <c r="B4144" s="80" t="s">
        <v>8910</v>
      </c>
    </row>
    <row r="4145" spans="1:2" ht="15">
      <c r="A4145" s="81" t="s">
        <v>5736</v>
      </c>
      <c r="B4145" s="80" t="s">
        <v>8910</v>
      </c>
    </row>
    <row r="4146" spans="1:2" ht="15">
      <c r="A4146" s="81" t="s">
        <v>5737</v>
      </c>
      <c r="B4146" s="80" t="s">
        <v>8910</v>
      </c>
    </row>
    <row r="4147" spans="1:2" ht="15">
      <c r="A4147" s="81" t="s">
        <v>5738</v>
      </c>
      <c r="B4147" s="80" t="s">
        <v>8910</v>
      </c>
    </row>
    <row r="4148" spans="1:2" ht="15">
      <c r="A4148" s="81" t="s">
        <v>5739</v>
      </c>
      <c r="B4148" s="80" t="s">
        <v>8910</v>
      </c>
    </row>
    <row r="4149" spans="1:2" ht="15">
      <c r="A4149" s="81" t="s">
        <v>5740</v>
      </c>
      <c r="B4149" s="80" t="s">
        <v>8910</v>
      </c>
    </row>
    <row r="4150" spans="1:2" ht="15">
      <c r="A4150" s="81" t="s">
        <v>5741</v>
      </c>
      <c r="B4150" s="80" t="s">
        <v>8910</v>
      </c>
    </row>
    <row r="4151" spans="1:2" ht="15">
      <c r="A4151" s="81" t="s">
        <v>5742</v>
      </c>
      <c r="B4151" s="80" t="s">
        <v>8910</v>
      </c>
    </row>
    <row r="4152" spans="1:2" ht="15">
      <c r="A4152" s="81" t="s">
        <v>5743</v>
      </c>
      <c r="B4152" s="80" t="s">
        <v>8910</v>
      </c>
    </row>
    <row r="4153" spans="1:2" ht="15">
      <c r="A4153" s="81" t="s">
        <v>5744</v>
      </c>
      <c r="B4153" s="80" t="s">
        <v>8910</v>
      </c>
    </row>
    <row r="4154" spans="1:2" ht="15">
      <c r="A4154" s="81" t="s">
        <v>5745</v>
      </c>
      <c r="B4154" s="80" t="s">
        <v>8910</v>
      </c>
    </row>
    <row r="4155" spans="1:2" ht="15">
      <c r="A4155" s="81" t="s">
        <v>5746</v>
      </c>
      <c r="B4155" s="80" t="s">
        <v>8910</v>
      </c>
    </row>
    <row r="4156" spans="1:2" ht="15">
      <c r="A4156" s="81" t="s">
        <v>5747</v>
      </c>
      <c r="B4156" s="80" t="s">
        <v>8910</v>
      </c>
    </row>
    <row r="4157" spans="1:2" ht="15">
      <c r="A4157" s="81" t="s">
        <v>5748</v>
      </c>
      <c r="B4157" s="80" t="s">
        <v>8910</v>
      </c>
    </row>
    <row r="4158" spans="1:2" ht="15">
      <c r="A4158" s="81" t="s">
        <v>5749</v>
      </c>
      <c r="B4158" s="80" t="s">
        <v>8910</v>
      </c>
    </row>
    <row r="4159" spans="1:2" ht="15">
      <c r="A4159" s="81" t="s">
        <v>5750</v>
      </c>
      <c r="B4159" s="80" t="s">
        <v>8910</v>
      </c>
    </row>
    <row r="4160" spans="1:2" ht="15">
      <c r="A4160" s="81" t="s">
        <v>5751</v>
      </c>
      <c r="B4160" s="80" t="s">
        <v>8910</v>
      </c>
    </row>
    <row r="4161" spans="1:2" ht="15">
      <c r="A4161" s="81" t="s">
        <v>5752</v>
      </c>
      <c r="B4161" s="80" t="s">
        <v>8910</v>
      </c>
    </row>
    <row r="4162" spans="1:2" ht="15">
      <c r="A4162" s="81" t="s">
        <v>5753</v>
      </c>
      <c r="B4162" s="80" t="s">
        <v>8910</v>
      </c>
    </row>
    <row r="4163" spans="1:2" ht="15">
      <c r="A4163" s="81" t="s">
        <v>5754</v>
      </c>
      <c r="B4163" s="80" t="s">
        <v>8910</v>
      </c>
    </row>
    <row r="4164" spans="1:2" ht="15">
      <c r="A4164" s="81" t="s">
        <v>5755</v>
      </c>
      <c r="B4164" s="80" t="s">
        <v>8910</v>
      </c>
    </row>
    <row r="4165" spans="1:2" ht="15">
      <c r="A4165" s="81" t="s">
        <v>5756</v>
      </c>
      <c r="B4165" s="80" t="s">
        <v>8910</v>
      </c>
    </row>
    <row r="4166" spans="1:2" ht="15">
      <c r="A4166" s="81" t="s">
        <v>5757</v>
      </c>
      <c r="B4166" s="80" t="s">
        <v>8910</v>
      </c>
    </row>
    <row r="4167" spans="1:2" ht="15">
      <c r="A4167" s="81" t="s">
        <v>5758</v>
      </c>
      <c r="B4167" s="80" t="s">
        <v>8910</v>
      </c>
    </row>
    <row r="4168" spans="1:2" ht="15">
      <c r="A4168" s="81" t="s">
        <v>5759</v>
      </c>
      <c r="B4168" s="80" t="s">
        <v>8910</v>
      </c>
    </row>
    <row r="4169" spans="1:2" ht="15">
      <c r="A4169" s="81" t="s">
        <v>5760</v>
      </c>
      <c r="B4169" s="80" t="s">
        <v>8910</v>
      </c>
    </row>
    <row r="4170" spans="1:2" ht="15">
      <c r="A4170" s="81" t="s">
        <v>5761</v>
      </c>
      <c r="B4170" s="80" t="s">
        <v>8910</v>
      </c>
    </row>
    <row r="4171" spans="1:2" ht="15">
      <c r="A4171" s="81" t="s">
        <v>5762</v>
      </c>
      <c r="B4171" s="80" t="s">
        <v>8910</v>
      </c>
    </row>
    <row r="4172" spans="1:2" ht="15">
      <c r="A4172" s="81" t="s">
        <v>5763</v>
      </c>
      <c r="B4172" s="80" t="s">
        <v>8910</v>
      </c>
    </row>
    <row r="4173" spans="1:2" ht="15">
      <c r="A4173" s="81" t="s">
        <v>5764</v>
      </c>
      <c r="B4173" s="80" t="s">
        <v>8910</v>
      </c>
    </row>
    <row r="4174" spans="1:2" ht="15">
      <c r="A4174" s="81" t="s">
        <v>5765</v>
      </c>
      <c r="B4174" s="80" t="s">
        <v>8910</v>
      </c>
    </row>
    <row r="4175" spans="1:2" ht="15">
      <c r="A4175" s="81" t="s">
        <v>5766</v>
      </c>
      <c r="B4175" s="80" t="s">
        <v>8910</v>
      </c>
    </row>
    <row r="4176" spans="1:2" ht="15">
      <c r="A4176" s="81" t="s">
        <v>5767</v>
      </c>
      <c r="B4176" s="80" t="s">
        <v>8910</v>
      </c>
    </row>
    <row r="4177" spans="1:2" ht="15">
      <c r="A4177" s="81" t="s">
        <v>5768</v>
      </c>
      <c r="B4177" s="80" t="s">
        <v>8910</v>
      </c>
    </row>
    <row r="4178" spans="1:2" ht="15">
      <c r="A4178" s="81" t="s">
        <v>5769</v>
      </c>
      <c r="B4178" s="80" t="s">
        <v>8910</v>
      </c>
    </row>
    <row r="4179" spans="1:2" ht="15">
      <c r="A4179" s="81" t="s">
        <v>5770</v>
      </c>
      <c r="B4179" s="80" t="s">
        <v>8910</v>
      </c>
    </row>
    <row r="4180" spans="1:2" ht="15">
      <c r="A4180" s="81" t="s">
        <v>5771</v>
      </c>
      <c r="B4180" s="80" t="s">
        <v>8910</v>
      </c>
    </row>
    <row r="4181" spans="1:2" ht="15">
      <c r="A4181" s="81" t="s">
        <v>5772</v>
      </c>
      <c r="B4181" s="80" t="s">
        <v>8910</v>
      </c>
    </row>
    <row r="4182" spans="1:2" ht="15">
      <c r="A4182" s="81" t="s">
        <v>5773</v>
      </c>
      <c r="B4182" s="80" t="s">
        <v>8910</v>
      </c>
    </row>
    <row r="4183" spans="1:2" ht="15">
      <c r="A4183" s="81" t="s">
        <v>5774</v>
      </c>
      <c r="B4183" s="80" t="s">
        <v>8910</v>
      </c>
    </row>
    <row r="4184" spans="1:2" ht="15">
      <c r="A4184" s="81" t="s">
        <v>5775</v>
      </c>
      <c r="B4184" s="80" t="s">
        <v>8910</v>
      </c>
    </row>
    <row r="4185" spans="1:2" ht="15">
      <c r="A4185" s="81" t="s">
        <v>5776</v>
      </c>
      <c r="B4185" s="80" t="s">
        <v>8910</v>
      </c>
    </row>
    <row r="4186" spans="1:2" ht="15">
      <c r="A4186" s="81" t="s">
        <v>5777</v>
      </c>
      <c r="B4186" s="80" t="s">
        <v>8910</v>
      </c>
    </row>
    <row r="4187" spans="1:2" ht="15">
      <c r="A4187" s="81" t="s">
        <v>5778</v>
      </c>
      <c r="B4187" s="80" t="s">
        <v>8910</v>
      </c>
    </row>
    <row r="4188" spans="1:2" ht="15">
      <c r="A4188" s="81" t="s">
        <v>5779</v>
      </c>
      <c r="B4188" s="80" t="s">
        <v>8910</v>
      </c>
    </row>
    <row r="4189" spans="1:2" ht="15">
      <c r="A4189" s="81" t="s">
        <v>5780</v>
      </c>
      <c r="B4189" s="80" t="s">
        <v>8910</v>
      </c>
    </row>
    <row r="4190" spans="1:2" ht="15">
      <c r="A4190" s="81" t="s">
        <v>5781</v>
      </c>
      <c r="B4190" s="80" t="s">
        <v>8910</v>
      </c>
    </row>
    <row r="4191" spans="1:2" ht="15">
      <c r="A4191" s="81" t="s">
        <v>5782</v>
      </c>
      <c r="B4191" s="80" t="s">
        <v>8910</v>
      </c>
    </row>
    <row r="4192" spans="1:2" ht="15">
      <c r="A4192" s="81" t="s">
        <v>5783</v>
      </c>
      <c r="B4192" s="80" t="s">
        <v>8910</v>
      </c>
    </row>
    <row r="4193" spans="1:2" ht="15">
      <c r="A4193" s="81" t="s">
        <v>5784</v>
      </c>
      <c r="B4193" s="80" t="s">
        <v>8910</v>
      </c>
    </row>
    <row r="4194" spans="1:2" ht="15">
      <c r="A4194" s="81" t="s">
        <v>5785</v>
      </c>
      <c r="B4194" s="80" t="s">
        <v>8910</v>
      </c>
    </row>
    <row r="4195" spans="1:2" ht="15">
      <c r="A4195" s="81" t="s">
        <v>5786</v>
      </c>
      <c r="B4195" s="80" t="s">
        <v>8910</v>
      </c>
    </row>
    <row r="4196" spans="1:2" ht="15">
      <c r="A4196" s="81" t="s">
        <v>5787</v>
      </c>
      <c r="B4196" s="80" t="s">
        <v>8910</v>
      </c>
    </row>
    <row r="4197" spans="1:2" ht="15">
      <c r="A4197" s="81" t="s">
        <v>5788</v>
      </c>
      <c r="B4197" s="80" t="s">
        <v>8910</v>
      </c>
    </row>
    <row r="4198" spans="1:2" ht="15">
      <c r="A4198" s="81" t="s">
        <v>5789</v>
      </c>
      <c r="B4198" s="80" t="s">
        <v>8910</v>
      </c>
    </row>
    <row r="4199" spans="1:2" ht="15">
      <c r="A4199" s="81" t="s">
        <v>5790</v>
      </c>
      <c r="B4199" s="80" t="s">
        <v>8910</v>
      </c>
    </row>
    <row r="4200" spans="1:2" ht="15">
      <c r="A4200" s="81" t="s">
        <v>5791</v>
      </c>
      <c r="B4200" s="80" t="s">
        <v>8910</v>
      </c>
    </row>
    <row r="4201" spans="1:2" ht="15">
      <c r="A4201" s="81" t="s">
        <v>5792</v>
      </c>
      <c r="B4201" s="80" t="s">
        <v>8910</v>
      </c>
    </row>
    <row r="4202" spans="1:2" ht="15">
      <c r="A4202" s="81" t="s">
        <v>5793</v>
      </c>
      <c r="B4202" s="80" t="s">
        <v>8910</v>
      </c>
    </row>
    <row r="4203" spans="1:2" ht="15">
      <c r="A4203" s="81" t="s">
        <v>5794</v>
      </c>
      <c r="B4203" s="80" t="s">
        <v>8910</v>
      </c>
    </row>
    <row r="4204" spans="1:2" ht="15">
      <c r="A4204" s="81" t="s">
        <v>5795</v>
      </c>
      <c r="B4204" s="80" t="s">
        <v>8910</v>
      </c>
    </row>
    <row r="4205" spans="1:2" ht="15">
      <c r="A4205" s="81" t="s">
        <v>5796</v>
      </c>
      <c r="B4205" s="80" t="s">
        <v>8910</v>
      </c>
    </row>
    <row r="4206" spans="1:2" ht="15">
      <c r="A4206" s="81" t="s">
        <v>5797</v>
      </c>
      <c r="B4206" s="80" t="s">
        <v>8910</v>
      </c>
    </row>
    <row r="4207" spans="1:2" ht="15">
      <c r="A4207" s="81" t="s">
        <v>5798</v>
      </c>
      <c r="B4207" s="80" t="s">
        <v>8910</v>
      </c>
    </row>
    <row r="4208" spans="1:2" ht="15">
      <c r="A4208" s="81" t="s">
        <v>5799</v>
      </c>
      <c r="B4208" s="80" t="s">
        <v>8910</v>
      </c>
    </row>
    <row r="4209" spans="1:2" ht="15">
      <c r="A4209" s="81" t="s">
        <v>5800</v>
      </c>
      <c r="B4209" s="80" t="s">
        <v>8910</v>
      </c>
    </row>
    <row r="4210" spans="1:2" ht="15">
      <c r="A4210" s="81" t="s">
        <v>5801</v>
      </c>
      <c r="B4210" s="80" t="s">
        <v>8910</v>
      </c>
    </row>
    <row r="4211" spans="1:2" ht="15">
      <c r="A4211" s="81" t="s">
        <v>5802</v>
      </c>
      <c r="B4211" s="80" t="s">
        <v>8910</v>
      </c>
    </row>
    <row r="4212" spans="1:2" ht="15">
      <c r="A4212" s="81" t="s">
        <v>5803</v>
      </c>
      <c r="B4212" s="80" t="s">
        <v>8910</v>
      </c>
    </row>
    <row r="4213" spans="1:2" ht="15">
      <c r="A4213" s="81" t="s">
        <v>5804</v>
      </c>
      <c r="B4213" s="80" t="s">
        <v>8910</v>
      </c>
    </row>
    <row r="4214" spans="1:2" ht="15">
      <c r="A4214" s="81" t="s">
        <v>5805</v>
      </c>
      <c r="B4214" s="80" t="s">
        <v>8910</v>
      </c>
    </row>
    <row r="4215" spans="1:2" ht="15">
      <c r="A4215" s="81" t="s">
        <v>5806</v>
      </c>
      <c r="B4215" s="80" t="s">
        <v>8910</v>
      </c>
    </row>
    <row r="4216" spans="1:2" ht="15">
      <c r="A4216" s="81" t="s">
        <v>5807</v>
      </c>
      <c r="B4216" s="80" t="s">
        <v>8910</v>
      </c>
    </row>
    <row r="4217" spans="1:2" ht="15">
      <c r="A4217" s="81" t="s">
        <v>5808</v>
      </c>
      <c r="B4217" s="80" t="s">
        <v>8910</v>
      </c>
    </row>
    <row r="4218" spans="1:2" ht="15">
      <c r="A4218" s="81" t="s">
        <v>5809</v>
      </c>
      <c r="B4218" s="80" t="s">
        <v>8910</v>
      </c>
    </row>
    <row r="4219" spans="1:2" ht="15">
      <c r="A4219" s="81" t="s">
        <v>5810</v>
      </c>
      <c r="B4219" s="80" t="s">
        <v>8910</v>
      </c>
    </row>
    <row r="4220" spans="1:2" ht="15">
      <c r="A4220" s="81" t="s">
        <v>5811</v>
      </c>
      <c r="B4220" s="80" t="s">
        <v>8910</v>
      </c>
    </row>
    <row r="4221" spans="1:2" ht="15">
      <c r="A4221" s="81" t="s">
        <v>5812</v>
      </c>
      <c r="B4221" s="80" t="s">
        <v>8910</v>
      </c>
    </row>
    <row r="4222" spans="1:2" ht="15">
      <c r="A4222" s="81" t="s">
        <v>5813</v>
      </c>
      <c r="B4222" s="80" t="s">
        <v>8910</v>
      </c>
    </row>
    <row r="4223" spans="1:2" ht="15">
      <c r="A4223" s="81" t="s">
        <v>5814</v>
      </c>
      <c r="B4223" s="80" t="s">
        <v>8910</v>
      </c>
    </row>
    <row r="4224" spans="1:2" ht="15">
      <c r="A4224" s="81" t="s">
        <v>5815</v>
      </c>
      <c r="B4224" s="80" t="s">
        <v>8910</v>
      </c>
    </row>
    <row r="4225" spans="1:2" ht="15">
      <c r="A4225" s="81" t="s">
        <v>5816</v>
      </c>
      <c r="B4225" s="80" t="s">
        <v>8910</v>
      </c>
    </row>
    <row r="4226" spans="1:2" ht="15">
      <c r="A4226" s="81" t="s">
        <v>5817</v>
      </c>
      <c r="B4226" s="80" t="s">
        <v>8910</v>
      </c>
    </row>
    <row r="4227" spans="1:2" ht="15">
      <c r="A4227" s="81" t="s">
        <v>5818</v>
      </c>
      <c r="B4227" s="80" t="s">
        <v>8910</v>
      </c>
    </row>
    <row r="4228" spans="1:2" ht="15">
      <c r="A4228" s="81" t="s">
        <v>5819</v>
      </c>
      <c r="B4228" s="80" t="s">
        <v>8910</v>
      </c>
    </row>
    <row r="4229" spans="1:2" ht="15">
      <c r="A4229" s="81" t="s">
        <v>5820</v>
      </c>
      <c r="B4229" s="80" t="s">
        <v>8910</v>
      </c>
    </row>
    <row r="4230" spans="1:2" ht="15">
      <c r="A4230" s="81" t="s">
        <v>5821</v>
      </c>
      <c r="B4230" s="80" t="s">
        <v>8910</v>
      </c>
    </row>
    <row r="4231" spans="1:2" ht="15">
      <c r="A4231" s="81" t="s">
        <v>5822</v>
      </c>
      <c r="B4231" s="80" t="s">
        <v>8910</v>
      </c>
    </row>
    <row r="4232" spans="1:2" ht="15">
      <c r="A4232" s="81" t="s">
        <v>5823</v>
      </c>
      <c r="B4232" s="80" t="s">
        <v>8910</v>
      </c>
    </row>
    <row r="4233" spans="1:2" ht="15">
      <c r="A4233" s="81" t="s">
        <v>5824</v>
      </c>
      <c r="B4233" s="80" t="s">
        <v>8910</v>
      </c>
    </row>
    <row r="4234" spans="1:2" ht="15">
      <c r="A4234" s="81" t="s">
        <v>5825</v>
      </c>
      <c r="B4234" s="80" t="s">
        <v>8910</v>
      </c>
    </row>
    <row r="4235" spans="1:2" ht="15">
      <c r="A4235" s="81" t="s">
        <v>5826</v>
      </c>
      <c r="B4235" s="80" t="s">
        <v>8910</v>
      </c>
    </row>
    <row r="4236" spans="1:2" ht="15">
      <c r="A4236" s="81" t="s">
        <v>5827</v>
      </c>
      <c r="B4236" s="80" t="s">
        <v>8910</v>
      </c>
    </row>
    <row r="4237" spans="1:2" ht="15">
      <c r="A4237" s="81" t="s">
        <v>5828</v>
      </c>
      <c r="B4237" s="80" t="s">
        <v>8910</v>
      </c>
    </row>
    <row r="4238" spans="1:2" ht="15">
      <c r="A4238" s="81" t="s">
        <v>5829</v>
      </c>
      <c r="B4238" s="80" t="s">
        <v>8910</v>
      </c>
    </row>
    <row r="4239" spans="1:2" ht="15">
      <c r="A4239" s="81" t="s">
        <v>5830</v>
      </c>
      <c r="B4239" s="80" t="s">
        <v>8910</v>
      </c>
    </row>
    <row r="4240" spans="1:2" ht="15">
      <c r="A4240" s="81" t="s">
        <v>5831</v>
      </c>
      <c r="B4240" s="80" t="s">
        <v>8910</v>
      </c>
    </row>
    <row r="4241" spans="1:2" ht="15">
      <c r="A4241" s="81" t="s">
        <v>5832</v>
      </c>
      <c r="B4241" s="80" t="s">
        <v>8910</v>
      </c>
    </row>
    <row r="4242" spans="1:2" ht="15">
      <c r="A4242" s="81" t="s">
        <v>5833</v>
      </c>
      <c r="B4242" s="80" t="s">
        <v>8910</v>
      </c>
    </row>
    <row r="4243" spans="1:2" ht="15">
      <c r="A4243" s="81" t="s">
        <v>5834</v>
      </c>
      <c r="B4243" s="80" t="s">
        <v>8910</v>
      </c>
    </row>
    <row r="4244" spans="1:2" ht="15">
      <c r="A4244" s="81" t="s">
        <v>5835</v>
      </c>
      <c r="B4244" s="80" t="s">
        <v>8910</v>
      </c>
    </row>
    <row r="4245" spans="1:2" ht="15">
      <c r="A4245" s="81" t="s">
        <v>5836</v>
      </c>
      <c r="B4245" s="80" t="s">
        <v>8910</v>
      </c>
    </row>
    <row r="4246" spans="1:2" ht="15">
      <c r="A4246" s="81" t="s">
        <v>5837</v>
      </c>
      <c r="B4246" s="80" t="s">
        <v>8910</v>
      </c>
    </row>
    <row r="4247" spans="1:2" ht="15">
      <c r="A4247" s="81" t="s">
        <v>5838</v>
      </c>
      <c r="B4247" s="80" t="s">
        <v>8910</v>
      </c>
    </row>
    <row r="4248" spans="1:2" ht="15">
      <c r="A4248" s="81" t="s">
        <v>5839</v>
      </c>
      <c r="B4248" s="80" t="s">
        <v>8910</v>
      </c>
    </row>
    <row r="4249" spans="1:2" ht="15">
      <c r="A4249" s="81" t="s">
        <v>5840</v>
      </c>
      <c r="B4249" s="80" t="s">
        <v>8910</v>
      </c>
    </row>
    <row r="4250" spans="1:2" ht="15">
      <c r="A4250" s="81" t="s">
        <v>5841</v>
      </c>
      <c r="B4250" s="80" t="s">
        <v>8910</v>
      </c>
    </row>
    <row r="4251" spans="1:2" ht="15">
      <c r="A4251" s="81" t="s">
        <v>5842</v>
      </c>
      <c r="B4251" s="80" t="s">
        <v>8910</v>
      </c>
    </row>
    <row r="4252" spans="1:2" ht="15">
      <c r="A4252" s="81" t="s">
        <v>5843</v>
      </c>
      <c r="B4252" s="80" t="s">
        <v>8910</v>
      </c>
    </row>
    <row r="4253" spans="1:2" ht="15">
      <c r="A4253" s="81" t="s">
        <v>5844</v>
      </c>
      <c r="B4253" s="80" t="s">
        <v>8910</v>
      </c>
    </row>
    <row r="4254" spans="1:2" ht="15">
      <c r="A4254" s="81" t="s">
        <v>5845</v>
      </c>
      <c r="B4254" s="80" t="s">
        <v>8910</v>
      </c>
    </row>
    <row r="4255" spans="1:2" ht="15">
      <c r="A4255" s="81" t="s">
        <v>5846</v>
      </c>
      <c r="B4255" s="80" t="s">
        <v>8910</v>
      </c>
    </row>
    <row r="4256" spans="1:2" ht="15">
      <c r="A4256" s="81" t="s">
        <v>5847</v>
      </c>
      <c r="B4256" s="80" t="s">
        <v>8910</v>
      </c>
    </row>
    <row r="4257" spans="1:2" ht="15">
      <c r="A4257" s="81" t="s">
        <v>5848</v>
      </c>
      <c r="B4257" s="80" t="s">
        <v>8910</v>
      </c>
    </row>
    <row r="4258" spans="1:2" ht="15">
      <c r="A4258" s="81" t="s">
        <v>5849</v>
      </c>
      <c r="B4258" s="80" t="s">
        <v>8910</v>
      </c>
    </row>
    <row r="4259" spans="1:2" ht="15">
      <c r="A4259" s="81" t="s">
        <v>5850</v>
      </c>
      <c r="B4259" s="80" t="s">
        <v>8910</v>
      </c>
    </row>
    <row r="4260" spans="1:2" ht="15">
      <c r="A4260" s="81" t="s">
        <v>5851</v>
      </c>
      <c r="B4260" s="80" t="s">
        <v>8910</v>
      </c>
    </row>
    <row r="4261" spans="1:2" ht="15">
      <c r="A4261" s="81" t="s">
        <v>5852</v>
      </c>
      <c r="B4261" s="80" t="s">
        <v>8910</v>
      </c>
    </row>
    <row r="4262" spans="1:2" ht="15">
      <c r="A4262" s="81" t="s">
        <v>5853</v>
      </c>
      <c r="B4262" s="80" t="s">
        <v>8910</v>
      </c>
    </row>
    <row r="4263" spans="1:2" ht="15">
      <c r="A4263" s="81" t="s">
        <v>5854</v>
      </c>
      <c r="B4263" s="80" t="s">
        <v>8910</v>
      </c>
    </row>
    <row r="4264" spans="1:2" ht="15">
      <c r="A4264" s="81" t="s">
        <v>5855</v>
      </c>
      <c r="B4264" s="80" t="s">
        <v>8910</v>
      </c>
    </row>
    <row r="4265" spans="1:2" ht="15">
      <c r="A4265" s="81" t="s">
        <v>5856</v>
      </c>
      <c r="B4265" s="80" t="s">
        <v>8910</v>
      </c>
    </row>
    <row r="4266" spans="1:2" ht="15">
      <c r="A4266" s="81" t="s">
        <v>5857</v>
      </c>
      <c r="B4266" s="80" t="s">
        <v>8910</v>
      </c>
    </row>
    <row r="4267" spans="1:2" ht="15">
      <c r="A4267" s="81" t="s">
        <v>5858</v>
      </c>
      <c r="B4267" s="80" t="s">
        <v>8910</v>
      </c>
    </row>
    <row r="4268" spans="1:2" ht="15">
      <c r="A4268" s="81" t="s">
        <v>5859</v>
      </c>
      <c r="B4268" s="80" t="s">
        <v>8910</v>
      </c>
    </row>
    <row r="4269" spans="1:2" ht="15">
      <c r="A4269" s="81" t="s">
        <v>5860</v>
      </c>
      <c r="B4269" s="80" t="s">
        <v>8910</v>
      </c>
    </row>
    <row r="4270" spans="1:2" ht="15">
      <c r="A4270" s="81" t="s">
        <v>5861</v>
      </c>
      <c r="B4270" s="80" t="s">
        <v>8910</v>
      </c>
    </row>
    <row r="4271" spans="1:2" ht="15">
      <c r="A4271" s="81" t="s">
        <v>5862</v>
      </c>
      <c r="B4271" s="80" t="s">
        <v>8910</v>
      </c>
    </row>
    <row r="4272" spans="1:2" ht="15">
      <c r="A4272" s="81" t="s">
        <v>5863</v>
      </c>
      <c r="B4272" s="80" t="s">
        <v>8910</v>
      </c>
    </row>
    <row r="4273" spans="1:2" ht="15">
      <c r="A4273" s="81" t="s">
        <v>5864</v>
      </c>
      <c r="B4273" s="80" t="s">
        <v>8910</v>
      </c>
    </row>
    <row r="4274" spans="1:2" ht="15">
      <c r="A4274" s="81" t="s">
        <v>5865</v>
      </c>
      <c r="B4274" s="80" t="s">
        <v>8910</v>
      </c>
    </row>
    <row r="4275" spans="1:2" ht="15">
      <c r="A4275" s="81" t="s">
        <v>5866</v>
      </c>
      <c r="B4275" s="80" t="s">
        <v>8910</v>
      </c>
    </row>
    <row r="4276" spans="1:2" ht="15">
      <c r="A4276" s="81" t="s">
        <v>5867</v>
      </c>
      <c r="B4276" s="80" t="s">
        <v>8910</v>
      </c>
    </row>
    <row r="4277" spans="1:2" ht="15">
      <c r="A4277" s="81" t="s">
        <v>5868</v>
      </c>
      <c r="B4277" s="80" t="s">
        <v>8910</v>
      </c>
    </row>
    <row r="4278" spans="1:2" ht="15">
      <c r="A4278" s="81" t="s">
        <v>5869</v>
      </c>
      <c r="B4278" s="80" t="s">
        <v>8910</v>
      </c>
    </row>
    <row r="4279" spans="1:2" ht="15">
      <c r="A4279" s="81" t="s">
        <v>5870</v>
      </c>
      <c r="B4279" s="80" t="s">
        <v>8910</v>
      </c>
    </row>
    <row r="4280" spans="1:2" ht="15">
      <c r="A4280" s="81" t="s">
        <v>5871</v>
      </c>
      <c r="B4280" s="80" t="s">
        <v>8910</v>
      </c>
    </row>
    <row r="4281" spans="1:2" ht="15">
      <c r="A4281" s="81" t="s">
        <v>5872</v>
      </c>
      <c r="B4281" s="80" t="s">
        <v>8910</v>
      </c>
    </row>
    <row r="4282" spans="1:2" ht="15">
      <c r="A4282" s="81" t="s">
        <v>5873</v>
      </c>
      <c r="B4282" s="80" t="s">
        <v>8910</v>
      </c>
    </row>
    <row r="4283" spans="1:2" ht="15">
      <c r="A4283" s="81" t="s">
        <v>5874</v>
      </c>
      <c r="B4283" s="80" t="s">
        <v>8910</v>
      </c>
    </row>
    <row r="4284" spans="1:2" ht="15">
      <c r="A4284" s="81" t="s">
        <v>5875</v>
      </c>
      <c r="B4284" s="80" t="s">
        <v>8910</v>
      </c>
    </row>
    <row r="4285" spans="1:2" ht="15">
      <c r="A4285" s="81" t="s">
        <v>5876</v>
      </c>
      <c r="B4285" s="80" t="s">
        <v>8910</v>
      </c>
    </row>
    <row r="4286" spans="1:2" ht="15">
      <c r="A4286" s="81" t="s">
        <v>5877</v>
      </c>
      <c r="B4286" s="80" t="s">
        <v>8910</v>
      </c>
    </row>
    <row r="4287" spans="1:2" ht="15">
      <c r="A4287" s="81" t="s">
        <v>5878</v>
      </c>
      <c r="B4287" s="80" t="s">
        <v>8910</v>
      </c>
    </row>
    <row r="4288" spans="1:2" ht="15">
      <c r="A4288" s="81" t="s">
        <v>5879</v>
      </c>
      <c r="B4288" s="80" t="s">
        <v>8910</v>
      </c>
    </row>
    <row r="4289" spans="1:2" ht="15">
      <c r="A4289" s="81" t="s">
        <v>5880</v>
      </c>
      <c r="B4289" s="80" t="s">
        <v>8910</v>
      </c>
    </row>
    <row r="4290" spans="1:2" ht="15">
      <c r="A4290" s="81" t="s">
        <v>5881</v>
      </c>
      <c r="B4290" s="80" t="s">
        <v>8910</v>
      </c>
    </row>
    <row r="4291" spans="1:2" ht="15">
      <c r="A4291" s="81" t="s">
        <v>5882</v>
      </c>
      <c r="B4291" s="80" t="s">
        <v>8910</v>
      </c>
    </row>
    <row r="4292" spans="1:2" ht="15">
      <c r="A4292" s="81" t="s">
        <v>5883</v>
      </c>
      <c r="B4292" s="80" t="s">
        <v>8910</v>
      </c>
    </row>
    <row r="4293" spans="1:2" ht="15">
      <c r="A4293" s="81" t="s">
        <v>5884</v>
      </c>
      <c r="B4293" s="80" t="s">
        <v>8910</v>
      </c>
    </row>
    <row r="4294" spans="1:2" ht="15">
      <c r="A4294" s="81" t="s">
        <v>5885</v>
      </c>
      <c r="B4294" s="80" t="s">
        <v>8910</v>
      </c>
    </row>
    <row r="4295" spans="1:2" ht="15">
      <c r="A4295" s="81" t="s">
        <v>5886</v>
      </c>
      <c r="B4295" s="80" t="s">
        <v>8910</v>
      </c>
    </row>
    <row r="4296" spans="1:2" ht="15">
      <c r="A4296" s="81" t="s">
        <v>5887</v>
      </c>
      <c r="B4296" s="80" t="s">
        <v>8910</v>
      </c>
    </row>
    <row r="4297" spans="1:2" ht="15">
      <c r="A4297" s="81" t="s">
        <v>5888</v>
      </c>
      <c r="B4297" s="80" t="s">
        <v>8910</v>
      </c>
    </row>
    <row r="4298" spans="1:2" ht="15">
      <c r="A4298" s="81" t="s">
        <v>5889</v>
      </c>
      <c r="B4298" s="80" t="s">
        <v>8910</v>
      </c>
    </row>
    <row r="4299" spans="1:2" ht="15">
      <c r="A4299" s="81" t="s">
        <v>5890</v>
      </c>
      <c r="B4299" s="80" t="s">
        <v>8910</v>
      </c>
    </row>
    <row r="4300" spans="1:2" ht="15">
      <c r="A4300" s="81" t="s">
        <v>5891</v>
      </c>
      <c r="B4300" s="80" t="s">
        <v>8910</v>
      </c>
    </row>
    <row r="4301" spans="1:2" ht="15">
      <c r="A4301" s="81" t="s">
        <v>5892</v>
      </c>
      <c r="B4301" s="80" t="s">
        <v>8910</v>
      </c>
    </row>
    <row r="4302" spans="1:2" ht="15">
      <c r="A4302" s="81" t="s">
        <v>5893</v>
      </c>
      <c r="B4302" s="80" t="s">
        <v>8910</v>
      </c>
    </row>
    <row r="4303" spans="1:2" ht="15">
      <c r="A4303" s="81" t="s">
        <v>5894</v>
      </c>
      <c r="B4303" s="80" t="s">
        <v>8910</v>
      </c>
    </row>
    <row r="4304" spans="1:2" ht="15">
      <c r="A4304" s="81" t="s">
        <v>5895</v>
      </c>
      <c r="B4304" s="80" t="s">
        <v>8910</v>
      </c>
    </row>
    <row r="4305" spans="1:2" ht="15">
      <c r="A4305" s="81" t="s">
        <v>5896</v>
      </c>
      <c r="B4305" s="80" t="s">
        <v>8910</v>
      </c>
    </row>
    <row r="4306" spans="1:2" ht="15">
      <c r="A4306" s="81" t="s">
        <v>5897</v>
      </c>
      <c r="B4306" s="80" t="s">
        <v>8910</v>
      </c>
    </row>
    <row r="4307" spans="1:2" ht="15">
      <c r="A4307" s="81" t="s">
        <v>5898</v>
      </c>
      <c r="B4307" s="80" t="s">
        <v>8910</v>
      </c>
    </row>
    <row r="4308" spans="1:2" ht="15">
      <c r="A4308" s="81" t="s">
        <v>5899</v>
      </c>
      <c r="B4308" s="80" t="s">
        <v>8910</v>
      </c>
    </row>
    <row r="4309" spans="1:2" ht="15">
      <c r="A4309" s="81" t="s">
        <v>5900</v>
      </c>
      <c r="B4309" s="80" t="s">
        <v>8910</v>
      </c>
    </row>
    <row r="4310" spans="1:2" ht="15">
      <c r="A4310" s="81" t="s">
        <v>5901</v>
      </c>
      <c r="B4310" s="80" t="s">
        <v>8910</v>
      </c>
    </row>
    <row r="4311" spans="1:2" ht="15">
      <c r="A4311" s="81" t="s">
        <v>5902</v>
      </c>
      <c r="B4311" s="80" t="s">
        <v>8910</v>
      </c>
    </row>
    <row r="4312" spans="1:2" ht="15">
      <c r="A4312" s="81" t="s">
        <v>5903</v>
      </c>
      <c r="B4312" s="80" t="s">
        <v>8910</v>
      </c>
    </row>
    <row r="4313" spans="1:2" ht="15">
      <c r="A4313" s="81" t="s">
        <v>5904</v>
      </c>
      <c r="B4313" s="80" t="s">
        <v>8910</v>
      </c>
    </row>
    <row r="4314" spans="1:2" ht="15">
      <c r="A4314" s="81" t="s">
        <v>5905</v>
      </c>
      <c r="B4314" s="80" t="s">
        <v>8910</v>
      </c>
    </row>
    <row r="4315" spans="1:2" ht="15">
      <c r="A4315" s="81" t="s">
        <v>5906</v>
      </c>
      <c r="B4315" s="80" t="s">
        <v>8910</v>
      </c>
    </row>
    <row r="4316" spans="1:2" ht="15">
      <c r="A4316" s="81" t="s">
        <v>5907</v>
      </c>
      <c r="B4316" s="80" t="s">
        <v>8910</v>
      </c>
    </row>
    <row r="4317" spans="1:2" ht="15">
      <c r="A4317" s="81" t="s">
        <v>5908</v>
      </c>
      <c r="B4317" s="80" t="s">
        <v>8910</v>
      </c>
    </row>
    <row r="4318" spans="1:2" ht="15">
      <c r="A4318" s="81" t="s">
        <v>5909</v>
      </c>
      <c r="B4318" s="80" t="s">
        <v>8910</v>
      </c>
    </row>
    <row r="4319" spans="1:2" ht="15">
      <c r="A4319" s="81" t="s">
        <v>5910</v>
      </c>
      <c r="B4319" s="80" t="s">
        <v>8910</v>
      </c>
    </row>
    <row r="4320" spans="1:2" ht="15">
      <c r="A4320" s="81" t="s">
        <v>5911</v>
      </c>
      <c r="B4320" s="80" t="s">
        <v>8910</v>
      </c>
    </row>
    <row r="4321" spans="1:2" ht="15">
      <c r="A4321" s="81" t="s">
        <v>5912</v>
      </c>
      <c r="B4321" s="80" t="s">
        <v>8910</v>
      </c>
    </row>
    <row r="4322" spans="1:2" ht="15">
      <c r="A4322" s="81" t="s">
        <v>5913</v>
      </c>
      <c r="B4322" s="80" t="s">
        <v>8910</v>
      </c>
    </row>
    <row r="4323" spans="1:2" ht="15">
      <c r="A4323" s="81" t="s">
        <v>5914</v>
      </c>
      <c r="B4323" s="80" t="s">
        <v>8910</v>
      </c>
    </row>
    <row r="4324" spans="1:2" ht="15">
      <c r="A4324" s="81" t="s">
        <v>5915</v>
      </c>
      <c r="B4324" s="80" t="s">
        <v>8910</v>
      </c>
    </row>
    <row r="4325" spans="1:2" ht="15">
      <c r="A4325" s="81" t="s">
        <v>5916</v>
      </c>
      <c r="B4325" s="80" t="s">
        <v>8910</v>
      </c>
    </row>
    <row r="4326" spans="1:2" ht="15">
      <c r="A4326" s="81" t="s">
        <v>5917</v>
      </c>
      <c r="B4326" s="80" t="s">
        <v>8910</v>
      </c>
    </row>
    <row r="4327" spans="1:2" ht="15">
      <c r="A4327" s="81" t="s">
        <v>5918</v>
      </c>
      <c r="B4327" s="80" t="s">
        <v>8910</v>
      </c>
    </row>
    <row r="4328" spans="1:2" ht="15">
      <c r="A4328" s="81" t="s">
        <v>5919</v>
      </c>
      <c r="B4328" s="80" t="s">
        <v>8910</v>
      </c>
    </row>
    <row r="4329" spans="1:2" ht="15">
      <c r="A4329" s="81" t="s">
        <v>5920</v>
      </c>
      <c r="B4329" s="80" t="s">
        <v>8910</v>
      </c>
    </row>
    <row r="4330" spans="1:2" ht="15">
      <c r="A4330" s="81" t="s">
        <v>5921</v>
      </c>
      <c r="B4330" s="80" t="s">
        <v>8910</v>
      </c>
    </row>
    <row r="4331" spans="1:2" ht="15">
      <c r="A4331" s="81" t="s">
        <v>5922</v>
      </c>
      <c r="B4331" s="80" t="s">
        <v>8910</v>
      </c>
    </row>
    <row r="4332" spans="1:2" ht="15">
      <c r="A4332" s="81" t="s">
        <v>5923</v>
      </c>
      <c r="B4332" s="80" t="s">
        <v>8910</v>
      </c>
    </row>
    <row r="4333" spans="1:2" ht="15">
      <c r="A4333" s="81" t="s">
        <v>5924</v>
      </c>
      <c r="B4333" s="80" t="s">
        <v>8910</v>
      </c>
    </row>
    <row r="4334" spans="1:2" ht="15">
      <c r="A4334" s="81" t="s">
        <v>5925</v>
      </c>
      <c r="B4334" s="80" t="s">
        <v>8910</v>
      </c>
    </row>
    <row r="4335" spans="1:2" ht="15">
      <c r="A4335" s="81" t="s">
        <v>5926</v>
      </c>
      <c r="B4335" s="80" t="s">
        <v>8910</v>
      </c>
    </row>
    <row r="4336" spans="1:2" ht="15">
      <c r="A4336" s="81" t="s">
        <v>5927</v>
      </c>
      <c r="B4336" s="80" t="s">
        <v>8910</v>
      </c>
    </row>
    <row r="4337" spans="1:2" ht="15">
      <c r="A4337" s="81" t="s">
        <v>5928</v>
      </c>
      <c r="B4337" s="80" t="s">
        <v>8910</v>
      </c>
    </row>
    <row r="4338" spans="1:2" ht="15">
      <c r="A4338" s="81" t="s">
        <v>5929</v>
      </c>
      <c r="B4338" s="80" t="s">
        <v>8910</v>
      </c>
    </row>
    <row r="4339" spans="1:2" ht="15">
      <c r="A4339" s="81" t="s">
        <v>5930</v>
      </c>
      <c r="B4339" s="80" t="s">
        <v>8910</v>
      </c>
    </row>
    <row r="4340" spans="1:2" ht="15">
      <c r="A4340" s="81" t="s">
        <v>5931</v>
      </c>
      <c r="B4340" s="80" t="s">
        <v>8910</v>
      </c>
    </row>
    <row r="4341" spans="1:2" ht="15">
      <c r="A4341" s="81" t="s">
        <v>5932</v>
      </c>
      <c r="B4341" s="80" t="s">
        <v>8910</v>
      </c>
    </row>
    <row r="4342" spans="1:2" ht="15">
      <c r="A4342" s="81" t="s">
        <v>5933</v>
      </c>
      <c r="B4342" s="80" t="s">
        <v>8910</v>
      </c>
    </row>
    <row r="4343" spans="1:2" ht="15">
      <c r="A4343" s="81" t="s">
        <v>5934</v>
      </c>
      <c r="B4343" s="80" t="s">
        <v>8910</v>
      </c>
    </row>
    <row r="4344" spans="1:2" ht="15">
      <c r="A4344" s="81" t="s">
        <v>5935</v>
      </c>
      <c r="B4344" s="80" t="s">
        <v>8910</v>
      </c>
    </row>
    <row r="4345" spans="1:2" ht="15">
      <c r="A4345" s="81" t="s">
        <v>5936</v>
      </c>
      <c r="B4345" s="80" t="s">
        <v>8910</v>
      </c>
    </row>
    <row r="4346" spans="1:2" ht="15">
      <c r="A4346" s="81" t="s">
        <v>5937</v>
      </c>
      <c r="B4346" s="80" t="s">
        <v>8910</v>
      </c>
    </row>
    <row r="4347" spans="1:2" ht="15">
      <c r="A4347" s="81" t="s">
        <v>5938</v>
      </c>
      <c r="B4347" s="80" t="s">
        <v>8910</v>
      </c>
    </row>
    <row r="4348" spans="1:2" ht="15">
      <c r="A4348" s="81" t="s">
        <v>5939</v>
      </c>
      <c r="B4348" s="80" t="s">
        <v>8910</v>
      </c>
    </row>
    <row r="4349" spans="1:2" ht="15">
      <c r="A4349" s="81" t="s">
        <v>5940</v>
      </c>
      <c r="B4349" s="80" t="s">
        <v>8910</v>
      </c>
    </row>
    <row r="4350" spans="1:2" ht="15">
      <c r="A4350" s="81" t="s">
        <v>5941</v>
      </c>
      <c r="B4350" s="80" t="s">
        <v>8910</v>
      </c>
    </row>
    <row r="4351" spans="1:2" ht="15">
      <c r="A4351" s="81" t="s">
        <v>5942</v>
      </c>
      <c r="B4351" s="80" t="s">
        <v>8910</v>
      </c>
    </row>
    <row r="4352" spans="1:2" ht="15">
      <c r="A4352" s="81" t="s">
        <v>5943</v>
      </c>
      <c r="B4352" s="80" t="s">
        <v>8910</v>
      </c>
    </row>
    <row r="4353" spans="1:2" ht="15">
      <c r="A4353" s="81" t="s">
        <v>5944</v>
      </c>
      <c r="B4353" s="80" t="s">
        <v>8910</v>
      </c>
    </row>
    <row r="4354" spans="1:2" ht="15">
      <c r="A4354" s="81" t="s">
        <v>5945</v>
      </c>
      <c r="B4354" s="80" t="s">
        <v>8910</v>
      </c>
    </row>
    <row r="4355" spans="1:2" ht="15">
      <c r="A4355" s="81" t="s">
        <v>5946</v>
      </c>
      <c r="B4355" s="80" t="s">
        <v>8910</v>
      </c>
    </row>
    <row r="4356" spans="1:2" ht="15">
      <c r="A4356" s="81" t="s">
        <v>5947</v>
      </c>
      <c r="B4356" s="80" t="s">
        <v>8910</v>
      </c>
    </row>
    <row r="4357" spans="1:2" ht="15">
      <c r="A4357" s="81" t="s">
        <v>5948</v>
      </c>
      <c r="B4357" s="80" t="s">
        <v>8910</v>
      </c>
    </row>
    <row r="4358" spans="1:2" ht="15">
      <c r="A4358" s="81" t="s">
        <v>5949</v>
      </c>
      <c r="B4358" s="80" t="s">
        <v>8910</v>
      </c>
    </row>
    <row r="4359" spans="1:2" ht="15">
      <c r="A4359" s="81" t="s">
        <v>5950</v>
      </c>
      <c r="B4359" s="80" t="s">
        <v>8910</v>
      </c>
    </row>
    <row r="4360" spans="1:2" ht="15">
      <c r="A4360" s="81" t="s">
        <v>5951</v>
      </c>
      <c r="B4360" s="80" t="s">
        <v>8910</v>
      </c>
    </row>
    <row r="4361" spans="1:2" ht="15">
      <c r="A4361" s="81" t="s">
        <v>5952</v>
      </c>
      <c r="B4361" s="80" t="s">
        <v>8910</v>
      </c>
    </row>
    <row r="4362" spans="1:2" ht="15">
      <c r="A4362" s="81" t="s">
        <v>5953</v>
      </c>
      <c r="B4362" s="80" t="s">
        <v>8910</v>
      </c>
    </row>
    <row r="4363" spans="1:2" ht="15">
      <c r="A4363" s="81" t="s">
        <v>5954</v>
      </c>
      <c r="B4363" s="80" t="s">
        <v>8910</v>
      </c>
    </row>
    <row r="4364" spans="1:2" ht="15">
      <c r="A4364" s="81" t="s">
        <v>5955</v>
      </c>
      <c r="B4364" s="80" t="s">
        <v>8910</v>
      </c>
    </row>
    <row r="4365" spans="1:2" ht="15">
      <c r="A4365" s="81" t="s">
        <v>5956</v>
      </c>
      <c r="B4365" s="80" t="s">
        <v>8910</v>
      </c>
    </row>
    <row r="4366" spans="1:2" ht="15">
      <c r="A4366" s="81" t="s">
        <v>5957</v>
      </c>
      <c r="B4366" s="80" t="s">
        <v>8910</v>
      </c>
    </row>
    <row r="4367" spans="1:2" ht="15">
      <c r="A4367" s="81" t="s">
        <v>5958</v>
      </c>
      <c r="B4367" s="80" t="s">
        <v>8910</v>
      </c>
    </row>
    <row r="4368" spans="1:2" ht="15">
      <c r="A4368" s="81" t="s">
        <v>5959</v>
      </c>
      <c r="B4368" s="80" t="s">
        <v>8910</v>
      </c>
    </row>
    <row r="4369" spans="1:2" ht="15">
      <c r="A4369" s="81" t="s">
        <v>5960</v>
      </c>
      <c r="B4369" s="80" t="s">
        <v>8910</v>
      </c>
    </row>
    <row r="4370" spans="1:2" ht="15">
      <c r="A4370" s="81" t="s">
        <v>5961</v>
      </c>
      <c r="B4370" s="80" t="s">
        <v>8910</v>
      </c>
    </row>
    <row r="4371" spans="1:2" ht="15">
      <c r="A4371" s="81" t="s">
        <v>5962</v>
      </c>
      <c r="B4371" s="80" t="s">
        <v>8910</v>
      </c>
    </row>
    <row r="4372" spans="1:2" ht="15">
      <c r="A4372" s="81" t="s">
        <v>5963</v>
      </c>
      <c r="B4372" s="80" t="s">
        <v>8910</v>
      </c>
    </row>
    <row r="4373" spans="1:2" ht="15">
      <c r="A4373" s="81" t="s">
        <v>5964</v>
      </c>
      <c r="B4373" s="80" t="s">
        <v>8910</v>
      </c>
    </row>
    <row r="4374" spans="1:2" ht="15">
      <c r="A4374" s="81" t="s">
        <v>5965</v>
      </c>
      <c r="B4374" s="80" t="s">
        <v>8910</v>
      </c>
    </row>
    <row r="4375" spans="1:2" ht="15">
      <c r="A4375" s="81" t="s">
        <v>5966</v>
      </c>
      <c r="B4375" s="80" t="s">
        <v>8910</v>
      </c>
    </row>
    <row r="4376" spans="1:2" ht="15">
      <c r="A4376" s="81" t="s">
        <v>5967</v>
      </c>
      <c r="B4376" s="80" t="s">
        <v>8910</v>
      </c>
    </row>
    <row r="4377" spans="1:2" ht="15">
      <c r="A4377" s="81" t="s">
        <v>5968</v>
      </c>
      <c r="B4377" s="80" t="s">
        <v>8910</v>
      </c>
    </row>
    <row r="4378" spans="1:2" ht="15">
      <c r="A4378" s="81" t="s">
        <v>5969</v>
      </c>
      <c r="B4378" s="80" t="s">
        <v>8910</v>
      </c>
    </row>
    <row r="4379" spans="1:2" ht="15">
      <c r="A4379" s="81" t="s">
        <v>5970</v>
      </c>
      <c r="B4379" s="80" t="s">
        <v>8910</v>
      </c>
    </row>
    <row r="4380" spans="1:2" ht="15">
      <c r="A4380" s="81" t="s">
        <v>5971</v>
      </c>
      <c r="B4380" s="80" t="s">
        <v>8910</v>
      </c>
    </row>
    <row r="4381" spans="1:2" ht="15">
      <c r="A4381" s="81" t="s">
        <v>5972</v>
      </c>
      <c r="B4381" s="80" t="s">
        <v>8910</v>
      </c>
    </row>
    <row r="4382" spans="1:2" ht="15">
      <c r="A4382" s="81" t="s">
        <v>5973</v>
      </c>
      <c r="B4382" s="80" t="s">
        <v>8910</v>
      </c>
    </row>
    <row r="4383" spans="1:2" ht="15">
      <c r="A4383" s="81" t="s">
        <v>5974</v>
      </c>
      <c r="B4383" s="80" t="s">
        <v>8910</v>
      </c>
    </row>
    <row r="4384" spans="1:2" ht="15">
      <c r="A4384" s="81" t="s">
        <v>5975</v>
      </c>
      <c r="B4384" s="80" t="s">
        <v>8910</v>
      </c>
    </row>
    <row r="4385" spans="1:2" ht="15">
      <c r="A4385" s="81" t="s">
        <v>5976</v>
      </c>
      <c r="B4385" s="80" t="s">
        <v>8910</v>
      </c>
    </row>
    <row r="4386" spans="1:2" ht="15">
      <c r="A4386" s="81" t="s">
        <v>5977</v>
      </c>
      <c r="B4386" s="80" t="s">
        <v>8910</v>
      </c>
    </row>
    <row r="4387" spans="1:2" ht="15">
      <c r="A4387" s="81" t="s">
        <v>5978</v>
      </c>
      <c r="B4387" s="80" t="s">
        <v>8910</v>
      </c>
    </row>
    <row r="4388" spans="1:2" ht="15">
      <c r="A4388" s="81" t="s">
        <v>5979</v>
      </c>
      <c r="B4388" s="80" t="s">
        <v>8910</v>
      </c>
    </row>
    <row r="4389" spans="1:2" ht="15">
      <c r="A4389" s="81" t="s">
        <v>5980</v>
      </c>
      <c r="B4389" s="80" t="s">
        <v>8910</v>
      </c>
    </row>
    <row r="4390" spans="1:2" ht="15">
      <c r="A4390" s="81" t="s">
        <v>5981</v>
      </c>
      <c r="B4390" s="80" t="s">
        <v>8910</v>
      </c>
    </row>
    <row r="4391" spans="1:2" ht="15">
      <c r="A4391" s="81" t="s">
        <v>5982</v>
      </c>
      <c r="B4391" s="80" t="s">
        <v>8910</v>
      </c>
    </row>
    <row r="4392" spans="1:2" ht="15">
      <c r="A4392" s="81" t="s">
        <v>5983</v>
      </c>
      <c r="B4392" s="80" t="s">
        <v>8910</v>
      </c>
    </row>
    <row r="4393" spans="1:2" ht="15">
      <c r="A4393" s="81" t="s">
        <v>5984</v>
      </c>
      <c r="B4393" s="80" t="s">
        <v>8910</v>
      </c>
    </row>
    <row r="4394" spans="1:2" ht="15">
      <c r="A4394" s="81" t="s">
        <v>5985</v>
      </c>
      <c r="B4394" s="80" t="s">
        <v>8910</v>
      </c>
    </row>
    <row r="4395" spans="1:2" ht="15">
      <c r="A4395" s="81" t="s">
        <v>5986</v>
      </c>
      <c r="B4395" s="80" t="s">
        <v>8910</v>
      </c>
    </row>
    <row r="4396" spans="1:2" ht="15">
      <c r="A4396" s="81" t="s">
        <v>5987</v>
      </c>
      <c r="B4396" s="80" t="s">
        <v>8910</v>
      </c>
    </row>
    <row r="4397" spans="1:2" ht="15">
      <c r="A4397" s="81" t="s">
        <v>5988</v>
      </c>
      <c r="B4397" s="80" t="s">
        <v>8910</v>
      </c>
    </row>
    <row r="4398" spans="1:2" ht="15">
      <c r="A4398" s="81" t="s">
        <v>5989</v>
      </c>
      <c r="B4398" s="80" t="s">
        <v>8910</v>
      </c>
    </row>
    <row r="4399" spans="1:2" ht="15">
      <c r="A4399" s="81" t="s">
        <v>5990</v>
      </c>
      <c r="B4399" s="80" t="s">
        <v>8910</v>
      </c>
    </row>
    <row r="4400" spans="1:2" ht="15">
      <c r="A4400" s="81" t="s">
        <v>5991</v>
      </c>
      <c r="B4400" s="80" t="s">
        <v>8910</v>
      </c>
    </row>
    <row r="4401" spans="1:2" ht="15">
      <c r="A4401" s="81" t="s">
        <v>5992</v>
      </c>
      <c r="B4401" s="80" t="s">
        <v>8910</v>
      </c>
    </row>
    <row r="4402" spans="1:2" ht="15">
      <c r="A4402" s="81" t="s">
        <v>5993</v>
      </c>
      <c r="B4402" s="80" t="s">
        <v>8910</v>
      </c>
    </row>
    <row r="4403" spans="1:2" ht="15">
      <c r="A4403" s="81" t="s">
        <v>5994</v>
      </c>
      <c r="B4403" s="80" t="s">
        <v>8910</v>
      </c>
    </row>
    <row r="4404" spans="1:2" ht="15">
      <c r="A4404" s="81" t="s">
        <v>5995</v>
      </c>
      <c r="B4404" s="80" t="s">
        <v>8910</v>
      </c>
    </row>
    <row r="4405" spans="1:2" ht="15">
      <c r="A4405" s="81" t="s">
        <v>5996</v>
      </c>
      <c r="B4405" s="80" t="s">
        <v>8910</v>
      </c>
    </row>
    <row r="4406" spans="1:2" ht="15">
      <c r="A4406" s="81" t="s">
        <v>5997</v>
      </c>
      <c r="B4406" s="80" t="s">
        <v>8910</v>
      </c>
    </row>
    <row r="4407" spans="1:2" ht="15">
      <c r="A4407" s="81" t="s">
        <v>5998</v>
      </c>
      <c r="B4407" s="80" t="s">
        <v>8910</v>
      </c>
    </row>
    <row r="4408" spans="1:2" ht="15">
      <c r="A4408" s="81" t="s">
        <v>5999</v>
      </c>
      <c r="B4408" s="80" t="s">
        <v>8910</v>
      </c>
    </row>
    <row r="4409" spans="1:2" ht="15">
      <c r="A4409" s="81" t="s">
        <v>6000</v>
      </c>
      <c r="B4409" s="80" t="s">
        <v>8910</v>
      </c>
    </row>
    <row r="4410" spans="1:2" ht="15">
      <c r="A4410" s="81" t="s">
        <v>6001</v>
      </c>
      <c r="B4410" s="80" t="s">
        <v>8910</v>
      </c>
    </row>
    <row r="4411" spans="1:2" ht="15">
      <c r="A4411" s="81" t="s">
        <v>6002</v>
      </c>
      <c r="B4411" s="80" t="s">
        <v>8910</v>
      </c>
    </row>
    <row r="4412" spans="1:2" ht="15">
      <c r="A4412" s="81" t="s">
        <v>6003</v>
      </c>
      <c r="B4412" s="80" t="s">
        <v>8910</v>
      </c>
    </row>
    <row r="4413" spans="1:2" ht="15">
      <c r="A4413" s="81" t="s">
        <v>6004</v>
      </c>
      <c r="B4413" s="80" t="s">
        <v>8910</v>
      </c>
    </row>
    <row r="4414" spans="1:2" ht="15">
      <c r="A4414" s="81" t="s">
        <v>6005</v>
      </c>
      <c r="B4414" s="80" t="s">
        <v>8910</v>
      </c>
    </row>
    <row r="4415" spans="1:2" ht="15">
      <c r="A4415" s="81" t="s">
        <v>6006</v>
      </c>
      <c r="B4415" s="80" t="s">
        <v>8910</v>
      </c>
    </row>
    <row r="4416" spans="1:2" ht="15">
      <c r="A4416" s="81" t="s">
        <v>6007</v>
      </c>
      <c r="B4416" s="80" t="s">
        <v>8910</v>
      </c>
    </row>
    <row r="4417" spans="1:2" ht="15">
      <c r="A4417" s="81" t="s">
        <v>6008</v>
      </c>
      <c r="B4417" s="80" t="s">
        <v>8910</v>
      </c>
    </row>
    <row r="4418" spans="1:2" ht="15">
      <c r="A4418" s="81" t="s">
        <v>6009</v>
      </c>
      <c r="B4418" s="80" t="s">
        <v>8910</v>
      </c>
    </row>
    <row r="4419" spans="1:2" ht="15">
      <c r="A4419" s="81" t="s">
        <v>6010</v>
      </c>
      <c r="B4419" s="80" t="s">
        <v>8910</v>
      </c>
    </row>
    <row r="4420" spans="1:2" ht="15">
      <c r="A4420" s="81" t="s">
        <v>6011</v>
      </c>
      <c r="B4420" s="80" t="s">
        <v>8910</v>
      </c>
    </row>
    <row r="4421" spans="1:2" ht="15">
      <c r="A4421" s="81" t="s">
        <v>6012</v>
      </c>
      <c r="B4421" s="80" t="s">
        <v>8910</v>
      </c>
    </row>
    <row r="4422" spans="1:2" ht="15">
      <c r="A4422" s="81" t="s">
        <v>6013</v>
      </c>
      <c r="B4422" s="80" t="s">
        <v>8910</v>
      </c>
    </row>
    <row r="4423" spans="1:2" ht="15">
      <c r="A4423" s="81" t="s">
        <v>6014</v>
      </c>
      <c r="B4423" s="80" t="s">
        <v>8910</v>
      </c>
    </row>
    <row r="4424" spans="1:2" ht="15">
      <c r="A4424" s="81" t="s">
        <v>6015</v>
      </c>
      <c r="B4424" s="80" t="s">
        <v>8910</v>
      </c>
    </row>
    <row r="4425" spans="1:2" ht="15">
      <c r="A4425" s="81" t="s">
        <v>6016</v>
      </c>
      <c r="B4425" s="80" t="s">
        <v>8910</v>
      </c>
    </row>
    <row r="4426" spans="1:2" ht="15">
      <c r="A4426" s="81" t="s">
        <v>6017</v>
      </c>
      <c r="B4426" s="80" t="s">
        <v>8910</v>
      </c>
    </row>
    <row r="4427" spans="1:2" ht="15">
      <c r="A4427" s="81" t="s">
        <v>6018</v>
      </c>
      <c r="B4427" s="80" t="s">
        <v>8910</v>
      </c>
    </row>
    <row r="4428" spans="1:2" ht="15">
      <c r="A4428" s="81" t="s">
        <v>6019</v>
      </c>
      <c r="B4428" s="80" t="s">
        <v>8910</v>
      </c>
    </row>
    <row r="4429" spans="1:2" ht="15">
      <c r="A4429" s="81" t="s">
        <v>6020</v>
      </c>
      <c r="B4429" s="80" t="s">
        <v>8910</v>
      </c>
    </row>
    <row r="4430" spans="1:2" ht="15">
      <c r="A4430" s="81" t="s">
        <v>6021</v>
      </c>
      <c r="B4430" s="80" t="s">
        <v>8910</v>
      </c>
    </row>
    <row r="4431" spans="1:2" ht="15">
      <c r="A4431" s="81" t="s">
        <v>6022</v>
      </c>
      <c r="B4431" s="80" t="s">
        <v>8910</v>
      </c>
    </row>
    <row r="4432" spans="1:2" ht="15">
      <c r="A4432" s="81" t="s">
        <v>6023</v>
      </c>
      <c r="B4432" s="80" t="s">
        <v>8910</v>
      </c>
    </row>
    <row r="4433" spans="1:2" ht="15">
      <c r="A4433" s="81" t="s">
        <v>6024</v>
      </c>
      <c r="B4433" s="80" t="s">
        <v>8910</v>
      </c>
    </row>
    <row r="4434" spans="1:2" ht="15">
      <c r="A4434" s="81" t="s">
        <v>6025</v>
      </c>
      <c r="B4434" s="80" t="s">
        <v>8910</v>
      </c>
    </row>
    <row r="4435" spans="1:2" ht="15">
      <c r="A4435" s="81" t="s">
        <v>6026</v>
      </c>
      <c r="B4435" s="80" t="s">
        <v>8910</v>
      </c>
    </row>
    <row r="4436" spans="1:2" ht="15">
      <c r="A4436" s="81" t="s">
        <v>6027</v>
      </c>
      <c r="B4436" s="80" t="s">
        <v>8910</v>
      </c>
    </row>
    <row r="4437" spans="1:2" ht="15">
      <c r="A4437" s="81" t="s">
        <v>6028</v>
      </c>
      <c r="B4437" s="80" t="s">
        <v>8910</v>
      </c>
    </row>
    <row r="4438" spans="1:2" ht="15">
      <c r="A4438" s="81" t="s">
        <v>6029</v>
      </c>
      <c r="B4438" s="80" t="s">
        <v>8910</v>
      </c>
    </row>
    <row r="4439" spans="1:2" ht="15">
      <c r="A4439" s="81" t="s">
        <v>6030</v>
      </c>
      <c r="B4439" s="80" t="s">
        <v>8910</v>
      </c>
    </row>
    <row r="4440" spans="1:2" ht="15">
      <c r="A4440" s="81" t="s">
        <v>6031</v>
      </c>
      <c r="B4440" s="80" t="s">
        <v>8910</v>
      </c>
    </row>
    <row r="4441" spans="1:2" ht="15">
      <c r="A4441" s="81" t="s">
        <v>6032</v>
      </c>
      <c r="B4441" s="80" t="s">
        <v>8910</v>
      </c>
    </row>
    <row r="4442" spans="1:2" ht="15">
      <c r="A4442" s="81" t="s">
        <v>6033</v>
      </c>
      <c r="B4442" s="80" t="s">
        <v>8910</v>
      </c>
    </row>
    <row r="4443" spans="1:2" ht="15">
      <c r="A4443" s="81" t="s">
        <v>6034</v>
      </c>
      <c r="B4443" s="80" t="s">
        <v>8910</v>
      </c>
    </row>
    <row r="4444" spans="1:2" ht="15">
      <c r="A4444" s="81" t="s">
        <v>6035</v>
      </c>
      <c r="B4444" s="80" t="s">
        <v>8910</v>
      </c>
    </row>
    <row r="4445" spans="1:2" ht="15">
      <c r="A4445" s="81" t="s">
        <v>6036</v>
      </c>
      <c r="B4445" s="80" t="s">
        <v>8910</v>
      </c>
    </row>
    <row r="4446" spans="1:2" ht="15">
      <c r="A4446" s="81" t="s">
        <v>6037</v>
      </c>
      <c r="B4446" s="80" t="s">
        <v>8910</v>
      </c>
    </row>
    <row r="4447" spans="1:2" ht="15">
      <c r="A4447" s="81" t="s">
        <v>6038</v>
      </c>
      <c r="B4447" s="80" t="s">
        <v>8910</v>
      </c>
    </row>
    <row r="4448" spans="1:2" ht="15">
      <c r="A4448" s="81" t="s">
        <v>6039</v>
      </c>
      <c r="B4448" s="80" t="s">
        <v>8910</v>
      </c>
    </row>
    <row r="4449" spans="1:2" ht="15">
      <c r="A4449" s="81" t="s">
        <v>6040</v>
      </c>
      <c r="B4449" s="80" t="s">
        <v>8910</v>
      </c>
    </row>
    <row r="4450" spans="1:2" ht="15">
      <c r="A4450" s="81" t="s">
        <v>6041</v>
      </c>
      <c r="B4450" s="80" t="s">
        <v>8910</v>
      </c>
    </row>
    <row r="4451" spans="1:2" ht="15">
      <c r="A4451" s="81" t="s">
        <v>6042</v>
      </c>
      <c r="B4451" s="80" t="s">
        <v>8910</v>
      </c>
    </row>
    <row r="4452" spans="1:2" ht="15">
      <c r="A4452" s="81" t="s">
        <v>6043</v>
      </c>
      <c r="B4452" s="80" t="s">
        <v>8910</v>
      </c>
    </row>
    <row r="4453" spans="1:2" ht="15">
      <c r="A4453" s="81" t="s">
        <v>6044</v>
      </c>
      <c r="B4453" s="80" t="s">
        <v>8910</v>
      </c>
    </row>
    <row r="4454" spans="1:2" ht="15">
      <c r="A4454" s="81" t="s">
        <v>6045</v>
      </c>
      <c r="B4454" s="80" t="s">
        <v>8910</v>
      </c>
    </row>
    <row r="4455" spans="1:2" ht="15">
      <c r="A4455" s="81" t="s">
        <v>6046</v>
      </c>
      <c r="B4455" s="80" t="s">
        <v>8910</v>
      </c>
    </row>
    <row r="4456" spans="1:2" ht="15">
      <c r="A4456" s="81" t="s">
        <v>6047</v>
      </c>
      <c r="B4456" s="80" t="s">
        <v>8910</v>
      </c>
    </row>
    <row r="4457" spans="1:2" ht="15">
      <c r="A4457" s="81" t="s">
        <v>6048</v>
      </c>
      <c r="B4457" s="80" t="s">
        <v>8910</v>
      </c>
    </row>
    <row r="4458" spans="1:2" ht="15">
      <c r="A4458" s="81" t="s">
        <v>6049</v>
      </c>
      <c r="B4458" s="80" t="s">
        <v>8910</v>
      </c>
    </row>
    <row r="4459" spans="1:2" ht="15">
      <c r="A4459" s="81" t="s">
        <v>6050</v>
      </c>
      <c r="B4459" s="80" t="s">
        <v>8910</v>
      </c>
    </row>
    <row r="4460" spans="1:2" ht="15">
      <c r="A4460" s="81" t="s">
        <v>6051</v>
      </c>
      <c r="B4460" s="80" t="s">
        <v>8910</v>
      </c>
    </row>
    <row r="4461" spans="1:2" ht="15">
      <c r="A4461" s="81" t="s">
        <v>6052</v>
      </c>
      <c r="B4461" s="80" t="s">
        <v>8910</v>
      </c>
    </row>
    <row r="4462" spans="1:2" ht="15">
      <c r="A4462" s="81" t="s">
        <v>6053</v>
      </c>
      <c r="B4462" s="80" t="s">
        <v>8910</v>
      </c>
    </row>
    <row r="4463" spans="1:2" ht="15">
      <c r="A4463" s="81" t="s">
        <v>6054</v>
      </c>
      <c r="B4463" s="80" t="s">
        <v>8910</v>
      </c>
    </row>
    <row r="4464" spans="1:2" ht="15">
      <c r="A4464" s="81" t="s">
        <v>6055</v>
      </c>
      <c r="B4464" s="80" t="s">
        <v>8910</v>
      </c>
    </row>
    <row r="4465" spans="1:2" ht="15">
      <c r="A4465" s="81" t="s">
        <v>6056</v>
      </c>
      <c r="B4465" s="80" t="s">
        <v>8910</v>
      </c>
    </row>
    <row r="4466" spans="1:2" ht="15">
      <c r="A4466" s="81" t="s">
        <v>6057</v>
      </c>
      <c r="B4466" s="80" t="s">
        <v>8910</v>
      </c>
    </row>
    <row r="4467" spans="1:2" ht="15">
      <c r="A4467" s="81" t="s">
        <v>6058</v>
      </c>
      <c r="B4467" s="80" t="s">
        <v>8910</v>
      </c>
    </row>
    <row r="4468" spans="1:2" ht="15">
      <c r="A4468" s="81" t="s">
        <v>6059</v>
      </c>
      <c r="B4468" s="80" t="s">
        <v>8910</v>
      </c>
    </row>
    <row r="4469" spans="1:2" ht="15">
      <c r="A4469" s="81" t="s">
        <v>6060</v>
      </c>
      <c r="B4469" s="80" t="s">
        <v>8910</v>
      </c>
    </row>
    <row r="4470" spans="1:2" ht="15">
      <c r="A4470" s="81" t="s">
        <v>6061</v>
      </c>
      <c r="B4470" s="80" t="s">
        <v>8910</v>
      </c>
    </row>
    <row r="4471" spans="1:2" ht="15">
      <c r="A4471" s="81" t="s">
        <v>6062</v>
      </c>
      <c r="B4471" s="80" t="s">
        <v>8910</v>
      </c>
    </row>
    <row r="4472" spans="1:2" ht="15">
      <c r="A4472" s="81" t="s">
        <v>6063</v>
      </c>
      <c r="B4472" s="80" t="s">
        <v>8910</v>
      </c>
    </row>
    <row r="4473" spans="1:2" ht="15">
      <c r="A4473" s="81" t="s">
        <v>6064</v>
      </c>
      <c r="B4473" s="80" t="s">
        <v>8910</v>
      </c>
    </row>
    <row r="4474" spans="1:2" ht="15">
      <c r="A4474" s="81" t="s">
        <v>6065</v>
      </c>
      <c r="B4474" s="80" t="s">
        <v>8910</v>
      </c>
    </row>
    <row r="4475" spans="1:2" ht="15">
      <c r="A4475" s="81" t="s">
        <v>6066</v>
      </c>
      <c r="B4475" s="80" t="s">
        <v>8910</v>
      </c>
    </row>
    <row r="4476" spans="1:2" ht="15">
      <c r="A4476" s="81" t="s">
        <v>6067</v>
      </c>
      <c r="B4476" s="80" t="s">
        <v>8910</v>
      </c>
    </row>
    <row r="4477" spans="1:2" ht="15">
      <c r="A4477" s="81" t="s">
        <v>6068</v>
      </c>
      <c r="B4477" s="80" t="s">
        <v>8910</v>
      </c>
    </row>
    <row r="4478" spans="1:2" ht="15">
      <c r="A4478" s="81" t="s">
        <v>6069</v>
      </c>
      <c r="B4478" s="80" t="s">
        <v>8910</v>
      </c>
    </row>
    <row r="4479" spans="1:2" ht="15">
      <c r="A4479" s="81" t="s">
        <v>6070</v>
      </c>
      <c r="B4479" s="80" t="s">
        <v>8910</v>
      </c>
    </row>
    <row r="4480" spans="1:2" ht="15">
      <c r="A4480" s="81" t="s">
        <v>6071</v>
      </c>
      <c r="B4480" s="80" t="s">
        <v>8910</v>
      </c>
    </row>
    <row r="4481" spans="1:2" ht="15">
      <c r="A4481" s="81" t="s">
        <v>6072</v>
      </c>
      <c r="B4481" s="80" t="s">
        <v>8910</v>
      </c>
    </row>
    <row r="4482" spans="1:2" ht="15">
      <c r="A4482" s="81" t="s">
        <v>6073</v>
      </c>
      <c r="B4482" s="80" t="s">
        <v>8910</v>
      </c>
    </row>
    <row r="4483" spans="1:2" ht="15">
      <c r="A4483" s="81" t="s">
        <v>6074</v>
      </c>
      <c r="B4483" s="80" t="s">
        <v>8910</v>
      </c>
    </row>
    <row r="4484" spans="1:2" ht="15">
      <c r="A4484" s="81" t="s">
        <v>6075</v>
      </c>
      <c r="B4484" s="80" t="s">
        <v>8910</v>
      </c>
    </row>
    <row r="4485" spans="1:2" ht="15">
      <c r="A4485" s="81" t="s">
        <v>6076</v>
      </c>
      <c r="B4485" s="80" t="s">
        <v>8910</v>
      </c>
    </row>
    <row r="4486" spans="1:2" ht="15">
      <c r="A4486" s="81" t="s">
        <v>6077</v>
      </c>
      <c r="B4486" s="80" t="s">
        <v>8910</v>
      </c>
    </row>
    <row r="4487" spans="1:2" ht="15">
      <c r="A4487" s="81" t="s">
        <v>6078</v>
      </c>
      <c r="B4487" s="80" t="s">
        <v>8910</v>
      </c>
    </row>
    <row r="4488" spans="1:2" ht="15">
      <c r="A4488" s="81" t="s">
        <v>6079</v>
      </c>
      <c r="B4488" s="80" t="s">
        <v>8910</v>
      </c>
    </row>
    <row r="4489" spans="1:2" ht="15">
      <c r="A4489" s="81" t="s">
        <v>6080</v>
      </c>
      <c r="B4489" s="80" t="s">
        <v>8910</v>
      </c>
    </row>
    <row r="4490" spans="1:2" ht="15">
      <c r="A4490" s="81" t="s">
        <v>6081</v>
      </c>
      <c r="B4490" s="80" t="s">
        <v>8910</v>
      </c>
    </row>
    <row r="4491" spans="1:2" ht="15">
      <c r="A4491" s="81" t="s">
        <v>6082</v>
      </c>
      <c r="B4491" s="80" t="s">
        <v>8910</v>
      </c>
    </row>
    <row r="4492" spans="1:2" ht="15">
      <c r="A4492" s="81" t="s">
        <v>6083</v>
      </c>
      <c r="B4492" s="80" t="s">
        <v>8910</v>
      </c>
    </row>
    <row r="4493" spans="1:2" ht="15">
      <c r="A4493" s="81" t="s">
        <v>6084</v>
      </c>
      <c r="B4493" s="80" t="s">
        <v>8910</v>
      </c>
    </row>
    <row r="4494" spans="1:2" ht="15">
      <c r="A4494" s="81" t="s">
        <v>6085</v>
      </c>
      <c r="B4494" s="80" t="s">
        <v>8910</v>
      </c>
    </row>
    <row r="4495" spans="1:2" ht="15">
      <c r="A4495" s="81" t="s">
        <v>6086</v>
      </c>
      <c r="B4495" s="80" t="s">
        <v>8910</v>
      </c>
    </row>
    <row r="4496" spans="1:2" ht="15">
      <c r="A4496" s="81" t="s">
        <v>6087</v>
      </c>
      <c r="B4496" s="80" t="s">
        <v>8910</v>
      </c>
    </row>
    <row r="4497" spans="1:2" ht="15">
      <c r="A4497" s="81" t="s">
        <v>6088</v>
      </c>
      <c r="B4497" s="80" t="s">
        <v>8910</v>
      </c>
    </row>
    <row r="4498" spans="1:2" ht="15">
      <c r="A4498" s="81" t="s">
        <v>6089</v>
      </c>
      <c r="B4498" s="80" t="s">
        <v>8910</v>
      </c>
    </row>
    <row r="4499" spans="1:2" ht="15">
      <c r="A4499" s="81" t="s">
        <v>6090</v>
      </c>
      <c r="B4499" s="80" t="s">
        <v>8910</v>
      </c>
    </row>
    <row r="4500" spans="1:2" ht="15">
      <c r="A4500" s="81" t="s">
        <v>6091</v>
      </c>
      <c r="B4500" s="80" t="s">
        <v>8910</v>
      </c>
    </row>
    <row r="4501" spans="1:2" ht="15">
      <c r="A4501" s="81" t="s">
        <v>6092</v>
      </c>
      <c r="B4501" s="80" t="s">
        <v>8910</v>
      </c>
    </row>
    <row r="4502" spans="1:2" ht="15">
      <c r="A4502" s="81" t="s">
        <v>6093</v>
      </c>
      <c r="B4502" s="80" t="s">
        <v>8910</v>
      </c>
    </row>
    <row r="4503" spans="1:2" ht="15">
      <c r="A4503" s="81" t="s">
        <v>6094</v>
      </c>
      <c r="B4503" s="80" t="s">
        <v>8910</v>
      </c>
    </row>
    <row r="4504" spans="1:2" ht="15">
      <c r="A4504" s="81" t="s">
        <v>6095</v>
      </c>
      <c r="B4504" s="80" t="s">
        <v>8910</v>
      </c>
    </row>
    <row r="4505" spans="1:2" ht="15">
      <c r="A4505" s="81" t="s">
        <v>6096</v>
      </c>
      <c r="B4505" s="80" t="s">
        <v>8910</v>
      </c>
    </row>
    <row r="4506" spans="1:2" ht="15">
      <c r="A4506" s="81" t="s">
        <v>6097</v>
      </c>
      <c r="B4506" s="80" t="s">
        <v>8910</v>
      </c>
    </row>
    <row r="4507" spans="1:2" ht="15">
      <c r="A4507" s="81" t="s">
        <v>6098</v>
      </c>
      <c r="B4507" s="80" t="s">
        <v>8910</v>
      </c>
    </row>
    <row r="4508" spans="1:2" ht="15">
      <c r="A4508" s="81" t="s">
        <v>6099</v>
      </c>
      <c r="B4508" s="80" t="s">
        <v>8910</v>
      </c>
    </row>
    <row r="4509" spans="1:2" ht="15">
      <c r="A4509" s="81" t="s">
        <v>6100</v>
      </c>
      <c r="B4509" s="80" t="s">
        <v>8910</v>
      </c>
    </row>
    <row r="4510" spans="1:2" ht="15">
      <c r="A4510" s="81" t="s">
        <v>6101</v>
      </c>
      <c r="B4510" s="80" t="s">
        <v>8910</v>
      </c>
    </row>
    <row r="4511" spans="1:2" ht="15">
      <c r="A4511" s="81" t="s">
        <v>6102</v>
      </c>
      <c r="B4511" s="80" t="s">
        <v>8910</v>
      </c>
    </row>
    <row r="4512" spans="1:2" ht="15">
      <c r="A4512" s="81" t="s">
        <v>6103</v>
      </c>
      <c r="B4512" s="80" t="s">
        <v>8910</v>
      </c>
    </row>
    <row r="4513" spans="1:2" ht="15">
      <c r="A4513" s="81" t="s">
        <v>6104</v>
      </c>
      <c r="B4513" s="80" t="s">
        <v>8910</v>
      </c>
    </row>
    <row r="4514" spans="1:2" ht="15">
      <c r="A4514" s="81" t="s">
        <v>6105</v>
      </c>
      <c r="B4514" s="80" t="s">
        <v>8910</v>
      </c>
    </row>
    <row r="4515" spans="1:2" ht="15">
      <c r="A4515" s="81" t="s">
        <v>6106</v>
      </c>
      <c r="B4515" s="80" t="s">
        <v>8910</v>
      </c>
    </row>
    <row r="4516" spans="1:2" ht="15">
      <c r="A4516" s="81" t="s">
        <v>6107</v>
      </c>
      <c r="B4516" s="80" t="s">
        <v>8910</v>
      </c>
    </row>
    <row r="4517" spans="1:2" ht="15">
      <c r="A4517" s="81" t="s">
        <v>6108</v>
      </c>
      <c r="B4517" s="80" t="s">
        <v>8910</v>
      </c>
    </row>
    <row r="4518" spans="1:2" ht="15">
      <c r="A4518" s="81" t="s">
        <v>6109</v>
      </c>
      <c r="B4518" s="80" t="s">
        <v>8910</v>
      </c>
    </row>
    <row r="4519" spans="1:2" ht="15">
      <c r="A4519" s="81" t="s">
        <v>6110</v>
      </c>
      <c r="B4519" s="80" t="s">
        <v>8910</v>
      </c>
    </row>
    <row r="4520" spans="1:2" ht="15">
      <c r="A4520" s="81" t="s">
        <v>6111</v>
      </c>
      <c r="B4520" s="80" t="s">
        <v>8910</v>
      </c>
    </row>
    <row r="4521" spans="1:2" ht="15">
      <c r="A4521" s="81" t="s">
        <v>6112</v>
      </c>
      <c r="B4521" s="80" t="s">
        <v>8910</v>
      </c>
    </row>
    <row r="4522" spans="1:2" ht="15">
      <c r="A4522" s="81" t="s">
        <v>6113</v>
      </c>
      <c r="B4522" s="80" t="s">
        <v>8910</v>
      </c>
    </row>
    <row r="4523" spans="1:2" ht="15">
      <c r="A4523" s="81" t="s">
        <v>6114</v>
      </c>
      <c r="B4523" s="80" t="s">
        <v>8910</v>
      </c>
    </row>
    <row r="4524" spans="1:2" ht="15">
      <c r="A4524" s="81" t="s">
        <v>6115</v>
      </c>
      <c r="B4524" s="80" t="s">
        <v>8910</v>
      </c>
    </row>
    <row r="4525" spans="1:2" ht="15">
      <c r="A4525" s="81" t="s">
        <v>6116</v>
      </c>
      <c r="B4525" s="80" t="s">
        <v>8910</v>
      </c>
    </row>
    <row r="4526" spans="1:2" ht="15">
      <c r="A4526" s="81" t="s">
        <v>6117</v>
      </c>
      <c r="B4526" s="80" t="s">
        <v>8910</v>
      </c>
    </row>
    <row r="4527" spans="1:2" ht="15">
      <c r="A4527" s="81" t="s">
        <v>6118</v>
      </c>
      <c r="B4527" s="80" t="s">
        <v>8910</v>
      </c>
    </row>
    <row r="4528" spans="1:2" ht="15">
      <c r="A4528" s="81" t="s">
        <v>6119</v>
      </c>
      <c r="B4528" s="80" t="s">
        <v>8910</v>
      </c>
    </row>
    <row r="4529" spans="1:2" ht="15">
      <c r="A4529" s="81" t="s">
        <v>6120</v>
      </c>
      <c r="B4529" s="80" t="s">
        <v>8910</v>
      </c>
    </row>
    <row r="4530" spans="1:2" ht="15">
      <c r="A4530" s="81" t="s">
        <v>6121</v>
      </c>
      <c r="B4530" s="80" t="s">
        <v>8910</v>
      </c>
    </row>
    <row r="4531" spans="1:2" ht="15">
      <c r="A4531" s="81" t="s">
        <v>6122</v>
      </c>
      <c r="B4531" s="80" t="s">
        <v>8910</v>
      </c>
    </row>
    <row r="4532" spans="1:2" ht="15">
      <c r="A4532" s="81" t="s">
        <v>6123</v>
      </c>
      <c r="B4532" s="80" t="s">
        <v>8910</v>
      </c>
    </row>
    <row r="4533" spans="1:2" ht="15">
      <c r="A4533" s="81" t="s">
        <v>6124</v>
      </c>
      <c r="B4533" s="80" t="s">
        <v>8910</v>
      </c>
    </row>
    <row r="4534" spans="1:2" ht="15">
      <c r="A4534" s="81" t="s">
        <v>6125</v>
      </c>
      <c r="B4534" s="80" t="s">
        <v>8910</v>
      </c>
    </row>
    <row r="4535" spans="1:2" ht="15">
      <c r="A4535" s="81" t="s">
        <v>6126</v>
      </c>
      <c r="B4535" s="80" t="s">
        <v>8910</v>
      </c>
    </row>
    <row r="4536" spans="1:2" ht="15">
      <c r="A4536" s="81" t="s">
        <v>6127</v>
      </c>
      <c r="B4536" s="80" t="s">
        <v>8910</v>
      </c>
    </row>
    <row r="4537" spans="1:2" ht="15">
      <c r="A4537" s="81" t="s">
        <v>6128</v>
      </c>
      <c r="B4537" s="80" t="s">
        <v>8910</v>
      </c>
    </row>
    <row r="4538" spans="1:2" ht="15">
      <c r="A4538" s="81" t="s">
        <v>6129</v>
      </c>
      <c r="B4538" s="80" t="s">
        <v>8910</v>
      </c>
    </row>
    <row r="4539" spans="1:2" ht="15">
      <c r="A4539" s="81" t="s">
        <v>6130</v>
      </c>
      <c r="B4539" s="80" t="s">
        <v>8910</v>
      </c>
    </row>
    <row r="4540" spans="1:2" ht="15">
      <c r="A4540" s="81" t="s">
        <v>6131</v>
      </c>
      <c r="B4540" s="80" t="s">
        <v>8910</v>
      </c>
    </row>
    <row r="4541" spans="1:2" ht="15">
      <c r="A4541" s="81" t="s">
        <v>6132</v>
      </c>
      <c r="B4541" s="80" t="s">
        <v>8910</v>
      </c>
    </row>
    <row r="4542" spans="1:2" ht="15">
      <c r="A4542" s="81" t="s">
        <v>6133</v>
      </c>
      <c r="B4542" s="80" t="s">
        <v>8910</v>
      </c>
    </row>
    <row r="4543" spans="1:2" ht="15">
      <c r="A4543" s="81" t="s">
        <v>6134</v>
      </c>
      <c r="B4543" s="80" t="s">
        <v>8910</v>
      </c>
    </row>
    <row r="4544" spans="1:2" ht="15">
      <c r="A4544" s="81" t="s">
        <v>6135</v>
      </c>
      <c r="B4544" s="80" t="s">
        <v>8910</v>
      </c>
    </row>
    <row r="4545" spans="1:2" ht="15">
      <c r="A4545" s="81" t="s">
        <v>6136</v>
      </c>
      <c r="B4545" s="80" t="s">
        <v>8910</v>
      </c>
    </row>
    <row r="4546" spans="1:2" ht="15">
      <c r="A4546" s="81" t="s">
        <v>6137</v>
      </c>
      <c r="B4546" s="80" t="s">
        <v>8910</v>
      </c>
    </row>
    <row r="4547" spans="1:2" ht="15">
      <c r="A4547" s="81" t="s">
        <v>6138</v>
      </c>
      <c r="B4547" s="80" t="s">
        <v>8910</v>
      </c>
    </row>
    <row r="4548" spans="1:2" ht="15">
      <c r="A4548" s="81" t="s">
        <v>6139</v>
      </c>
      <c r="B4548" s="80" t="s">
        <v>8910</v>
      </c>
    </row>
    <row r="4549" spans="1:2" ht="15">
      <c r="A4549" s="81" t="s">
        <v>6140</v>
      </c>
      <c r="B4549" s="80" t="s">
        <v>8910</v>
      </c>
    </row>
    <row r="4550" spans="1:2" ht="15">
      <c r="A4550" s="81" t="s">
        <v>6141</v>
      </c>
      <c r="B4550" s="80" t="s">
        <v>8910</v>
      </c>
    </row>
    <row r="4551" spans="1:2" ht="15">
      <c r="A4551" s="81" t="s">
        <v>6142</v>
      </c>
      <c r="B4551" s="80" t="s">
        <v>8910</v>
      </c>
    </row>
    <row r="4552" spans="1:2" ht="15">
      <c r="A4552" s="81" t="s">
        <v>6143</v>
      </c>
      <c r="B4552" s="80" t="s">
        <v>8910</v>
      </c>
    </row>
    <row r="4553" spans="1:2" ht="15">
      <c r="A4553" s="81" t="s">
        <v>6144</v>
      </c>
      <c r="B4553" s="80" t="s">
        <v>8910</v>
      </c>
    </row>
    <row r="4554" spans="1:2" ht="15">
      <c r="A4554" s="81" t="s">
        <v>6145</v>
      </c>
      <c r="B4554" s="80" t="s">
        <v>8910</v>
      </c>
    </row>
    <row r="4555" spans="1:2" ht="15">
      <c r="A4555" s="81" t="s">
        <v>6146</v>
      </c>
      <c r="B4555" s="80" t="s">
        <v>8910</v>
      </c>
    </row>
    <row r="4556" spans="1:2" ht="15">
      <c r="A4556" s="81" t="s">
        <v>6147</v>
      </c>
      <c r="B4556" s="80" t="s">
        <v>8910</v>
      </c>
    </row>
    <row r="4557" spans="1:2" ht="15">
      <c r="A4557" s="81" t="s">
        <v>6148</v>
      </c>
      <c r="B4557" s="80" t="s">
        <v>8910</v>
      </c>
    </row>
    <row r="4558" spans="1:2" ht="15">
      <c r="A4558" s="81" t="s">
        <v>6149</v>
      </c>
      <c r="B4558" s="80" t="s">
        <v>8910</v>
      </c>
    </row>
    <row r="4559" spans="1:2" ht="15">
      <c r="A4559" s="81" t="s">
        <v>6150</v>
      </c>
      <c r="B4559" s="80" t="s">
        <v>8910</v>
      </c>
    </row>
    <row r="4560" spans="1:2" ht="15">
      <c r="A4560" s="81" t="s">
        <v>6151</v>
      </c>
      <c r="B4560" s="80" t="s">
        <v>8910</v>
      </c>
    </row>
    <row r="4561" spans="1:2" ht="15">
      <c r="A4561" s="81" t="s">
        <v>6152</v>
      </c>
      <c r="B4561" s="80" t="s">
        <v>8910</v>
      </c>
    </row>
    <row r="4562" spans="1:2" ht="15">
      <c r="A4562" s="81" t="s">
        <v>6153</v>
      </c>
      <c r="B4562" s="80" t="s">
        <v>8910</v>
      </c>
    </row>
    <row r="4563" spans="1:2" ht="15">
      <c r="A4563" s="81" t="s">
        <v>6154</v>
      </c>
      <c r="B4563" s="80" t="s">
        <v>8910</v>
      </c>
    </row>
    <row r="4564" spans="1:2" ht="15">
      <c r="A4564" s="81" t="s">
        <v>6155</v>
      </c>
      <c r="B4564" s="80" t="s">
        <v>8910</v>
      </c>
    </row>
    <row r="4565" spans="1:2" ht="15">
      <c r="A4565" s="81" t="s">
        <v>6156</v>
      </c>
      <c r="B4565" s="80" t="s">
        <v>8910</v>
      </c>
    </row>
    <row r="4566" spans="1:2" ht="15">
      <c r="A4566" s="81" t="s">
        <v>6157</v>
      </c>
      <c r="B4566" s="80" t="s">
        <v>8910</v>
      </c>
    </row>
    <row r="4567" spans="1:2" ht="15">
      <c r="A4567" s="81" t="s">
        <v>6158</v>
      </c>
      <c r="B4567" s="80" t="s">
        <v>8910</v>
      </c>
    </row>
    <row r="4568" spans="1:2" ht="15">
      <c r="A4568" s="81" t="s">
        <v>6159</v>
      </c>
      <c r="B4568" s="80" t="s">
        <v>8910</v>
      </c>
    </row>
    <row r="4569" spans="1:2" ht="15">
      <c r="A4569" s="81" t="s">
        <v>6160</v>
      </c>
      <c r="B4569" s="80" t="s">
        <v>8910</v>
      </c>
    </row>
    <row r="4570" spans="1:2" ht="15">
      <c r="A4570" s="81" t="s">
        <v>6161</v>
      </c>
      <c r="B4570" s="80" t="s">
        <v>8910</v>
      </c>
    </row>
    <row r="4571" spans="1:2" ht="15">
      <c r="A4571" s="81" t="s">
        <v>6162</v>
      </c>
      <c r="B4571" s="80" t="s">
        <v>8910</v>
      </c>
    </row>
    <row r="4572" spans="1:2" ht="15">
      <c r="A4572" s="81" t="s">
        <v>6163</v>
      </c>
      <c r="B4572" s="80" t="s">
        <v>8910</v>
      </c>
    </row>
    <row r="4573" spans="1:2" ht="15">
      <c r="A4573" s="81" t="s">
        <v>6164</v>
      </c>
      <c r="B4573" s="80" t="s">
        <v>8910</v>
      </c>
    </row>
    <row r="4574" spans="1:2" ht="15">
      <c r="A4574" s="81" t="s">
        <v>6165</v>
      </c>
      <c r="B4574" s="80" t="s">
        <v>8910</v>
      </c>
    </row>
    <row r="4575" spans="1:2" ht="15">
      <c r="A4575" s="81" t="s">
        <v>6166</v>
      </c>
      <c r="B4575" s="80" t="s">
        <v>8910</v>
      </c>
    </row>
    <row r="4576" spans="1:2" ht="15">
      <c r="A4576" s="81" t="s">
        <v>6167</v>
      </c>
      <c r="B4576" s="80" t="s">
        <v>8910</v>
      </c>
    </row>
    <row r="4577" spans="1:2" ht="15">
      <c r="A4577" s="81" t="s">
        <v>6168</v>
      </c>
      <c r="B4577" s="80" t="s">
        <v>8910</v>
      </c>
    </row>
    <row r="4578" spans="1:2" ht="15">
      <c r="A4578" s="81" t="s">
        <v>6169</v>
      </c>
      <c r="B4578" s="80" t="s">
        <v>8910</v>
      </c>
    </row>
    <row r="4579" spans="1:2" ht="15">
      <c r="A4579" s="81" t="s">
        <v>6170</v>
      </c>
      <c r="B4579" s="80" t="s">
        <v>8910</v>
      </c>
    </row>
    <row r="4580" spans="1:2" ht="15">
      <c r="A4580" s="81" t="s">
        <v>6171</v>
      </c>
      <c r="B4580" s="80" t="s">
        <v>8910</v>
      </c>
    </row>
    <row r="4581" spans="1:2" ht="15">
      <c r="A4581" s="81" t="s">
        <v>6172</v>
      </c>
      <c r="B4581" s="80" t="s">
        <v>8910</v>
      </c>
    </row>
    <row r="4582" spans="1:2" ht="15">
      <c r="A4582" s="81" t="s">
        <v>6173</v>
      </c>
      <c r="B4582" s="80" t="s">
        <v>8910</v>
      </c>
    </row>
    <row r="4583" spans="1:2" ht="15">
      <c r="A4583" s="81" t="s">
        <v>6174</v>
      </c>
      <c r="B4583" s="80" t="s">
        <v>8910</v>
      </c>
    </row>
    <row r="4584" spans="1:2" ht="15">
      <c r="A4584" s="81" t="s">
        <v>6175</v>
      </c>
      <c r="B4584" s="80" t="s">
        <v>8910</v>
      </c>
    </row>
    <row r="4585" spans="1:2" ht="15">
      <c r="A4585" s="81" t="s">
        <v>6176</v>
      </c>
      <c r="B4585" s="80" t="s">
        <v>8910</v>
      </c>
    </row>
    <row r="4586" spans="1:2" ht="15">
      <c r="A4586" s="81" t="s">
        <v>6177</v>
      </c>
      <c r="B4586" s="80" t="s">
        <v>8910</v>
      </c>
    </row>
    <row r="4587" spans="1:2" ht="15">
      <c r="A4587" s="81" t="s">
        <v>6178</v>
      </c>
      <c r="B4587" s="80" t="s">
        <v>8910</v>
      </c>
    </row>
    <row r="4588" spans="1:2" ht="15">
      <c r="A4588" s="81" t="s">
        <v>6179</v>
      </c>
      <c r="B4588" s="80" t="s">
        <v>8910</v>
      </c>
    </row>
    <row r="4589" spans="1:2" ht="15">
      <c r="A4589" s="81" t="s">
        <v>6180</v>
      </c>
      <c r="B4589" s="80" t="s">
        <v>8910</v>
      </c>
    </row>
    <row r="4590" spans="1:2" ht="15">
      <c r="A4590" s="81" t="s">
        <v>6181</v>
      </c>
      <c r="B4590" s="80" t="s">
        <v>8910</v>
      </c>
    </row>
    <row r="4591" spans="1:2" ht="15">
      <c r="A4591" s="81" t="s">
        <v>6182</v>
      </c>
      <c r="B4591" s="80" t="s">
        <v>8910</v>
      </c>
    </row>
    <row r="4592" spans="1:2" ht="15">
      <c r="A4592" s="81" t="s">
        <v>6183</v>
      </c>
      <c r="B4592" s="80" t="s">
        <v>8910</v>
      </c>
    </row>
    <row r="4593" spans="1:2" ht="15">
      <c r="A4593" s="81" t="s">
        <v>6184</v>
      </c>
      <c r="B4593" s="80" t="s">
        <v>8910</v>
      </c>
    </row>
    <row r="4594" spans="1:2" ht="15">
      <c r="A4594" s="81" t="s">
        <v>6185</v>
      </c>
      <c r="B4594" s="80" t="s">
        <v>8910</v>
      </c>
    </row>
    <row r="4595" spans="1:2" ht="15">
      <c r="A4595" s="81" t="s">
        <v>6186</v>
      </c>
      <c r="B4595" s="80" t="s">
        <v>8910</v>
      </c>
    </row>
    <row r="4596" spans="1:2" ht="15">
      <c r="A4596" s="81" t="s">
        <v>6187</v>
      </c>
      <c r="B4596" s="80" t="s">
        <v>8910</v>
      </c>
    </row>
    <row r="4597" spans="1:2" ht="15">
      <c r="A4597" s="81" t="s">
        <v>6188</v>
      </c>
      <c r="B4597" s="80" t="s">
        <v>8910</v>
      </c>
    </row>
    <row r="4598" spans="1:2" ht="15">
      <c r="A4598" s="81" t="s">
        <v>6189</v>
      </c>
      <c r="B4598" s="80" t="s">
        <v>8910</v>
      </c>
    </row>
    <row r="4599" spans="1:2" ht="15">
      <c r="A4599" s="81" t="s">
        <v>6190</v>
      </c>
      <c r="B4599" s="80" t="s">
        <v>8910</v>
      </c>
    </row>
    <row r="4600" spans="1:2" ht="15">
      <c r="A4600" s="81" t="s">
        <v>6191</v>
      </c>
      <c r="B4600" s="80" t="s">
        <v>8910</v>
      </c>
    </row>
    <row r="4601" spans="1:2" ht="15">
      <c r="A4601" s="81" t="s">
        <v>6192</v>
      </c>
      <c r="B4601" s="80" t="s">
        <v>8910</v>
      </c>
    </row>
    <row r="4602" spans="1:2" ht="15">
      <c r="A4602" s="81" t="s">
        <v>6193</v>
      </c>
      <c r="B4602" s="80" t="s">
        <v>8910</v>
      </c>
    </row>
    <row r="4603" spans="1:2" ht="15">
      <c r="A4603" s="81" t="s">
        <v>6194</v>
      </c>
      <c r="B4603" s="80" t="s">
        <v>8910</v>
      </c>
    </row>
    <row r="4604" spans="1:2" ht="15">
      <c r="A4604" s="81" t="s">
        <v>6195</v>
      </c>
      <c r="B4604" s="80" t="s">
        <v>8910</v>
      </c>
    </row>
    <row r="4605" spans="1:2" ht="15">
      <c r="A4605" s="81" t="s">
        <v>6196</v>
      </c>
      <c r="B4605" s="80" t="s">
        <v>8910</v>
      </c>
    </row>
    <row r="4606" spans="1:2" ht="15">
      <c r="A4606" s="81" t="s">
        <v>6197</v>
      </c>
      <c r="B4606" s="80" t="s">
        <v>8910</v>
      </c>
    </row>
    <row r="4607" spans="1:2" ht="15">
      <c r="A4607" s="81" t="s">
        <v>6198</v>
      </c>
      <c r="B4607" s="80" t="s">
        <v>8910</v>
      </c>
    </row>
    <row r="4608" spans="1:2" ht="15">
      <c r="A4608" s="81" t="s">
        <v>6199</v>
      </c>
      <c r="B4608" s="80" t="s">
        <v>8910</v>
      </c>
    </row>
    <row r="4609" spans="1:2" ht="15">
      <c r="A4609" s="81" t="s">
        <v>6200</v>
      </c>
      <c r="B4609" s="80" t="s">
        <v>8910</v>
      </c>
    </row>
    <row r="4610" spans="1:2" ht="15">
      <c r="A4610" s="81" t="s">
        <v>6201</v>
      </c>
      <c r="B4610" s="80" t="s">
        <v>8910</v>
      </c>
    </row>
    <row r="4611" spans="1:2" ht="15">
      <c r="A4611" s="81" t="s">
        <v>6202</v>
      </c>
      <c r="B4611" s="80" t="s">
        <v>8910</v>
      </c>
    </row>
    <row r="4612" spans="1:2" ht="15">
      <c r="A4612" s="81" t="s">
        <v>6203</v>
      </c>
      <c r="B4612" s="80" t="s">
        <v>8910</v>
      </c>
    </row>
    <row r="4613" spans="1:2" ht="15">
      <c r="A4613" s="81" t="s">
        <v>6204</v>
      </c>
      <c r="B4613" s="80" t="s">
        <v>8910</v>
      </c>
    </row>
    <row r="4614" spans="1:2" ht="15">
      <c r="A4614" s="81" t="s">
        <v>6205</v>
      </c>
      <c r="B4614" s="80" t="s">
        <v>8910</v>
      </c>
    </row>
    <row r="4615" spans="1:2" ht="15">
      <c r="A4615" s="81" t="s">
        <v>6206</v>
      </c>
      <c r="B4615" s="80" t="s">
        <v>8910</v>
      </c>
    </row>
    <row r="4616" spans="1:2" ht="15">
      <c r="A4616" s="81" t="s">
        <v>6207</v>
      </c>
      <c r="B4616" s="80" t="s">
        <v>8910</v>
      </c>
    </row>
    <row r="4617" spans="1:2" ht="15">
      <c r="A4617" s="81" t="s">
        <v>6208</v>
      </c>
      <c r="B4617" s="80" t="s">
        <v>8910</v>
      </c>
    </row>
    <row r="4618" spans="1:2" ht="15">
      <c r="A4618" s="81" t="s">
        <v>6209</v>
      </c>
      <c r="B4618" s="80" t="s">
        <v>8910</v>
      </c>
    </row>
    <row r="4619" spans="1:2" ht="15">
      <c r="A4619" s="81" t="s">
        <v>6210</v>
      </c>
      <c r="B4619" s="80" t="s">
        <v>8910</v>
      </c>
    </row>
    <row r="4620" spans="1:2" ht="15">
      <c r="A4620" s="81" t="s">
        <v>6211</v>
      </c>
      <c r="B4620" s="80" t="s">
        <v>8910</v>
      </c>
    </row>
    <row r="4621" spans="1:2" ht="15">
      <c r="A4621" s="81" t="s">
        <v>6212</v>
      </c>
      <c r="B4621" s="80" t="s">
        <v>8910</v>
      </c>
    </row>
    <row r="4622" spans="1:2" ht="15">
      <c r="A4622" s="81" t="s">
        <v>6213</v>
      </c>
      <c r="B4622" s="80" t="s">
        <v>8910</v>
      </c>
    </row>
    <row r="4623" spans="1:2" ht="15">
      <c r="A4623" s="81" t="s">
        <v>6214</v>
      </c>
      <c r="B4623" s="80" t="s">
        <v>8910</v>
      </c>
    </row>
    <row r="4624" spans="1:2" ht="15">
      <c r="A4624" s="81" t="s">
        <v>6215</v>
      </c>
      <c r="B4624" s="80" t="s">
        <v>8910</v>
      </c>
    </row>
    <row r="4625" spans="1:2" ht="15">
      <c r="A4625" s="81" t="s">
        <v>6216</v>
      </c>
      <c r="B4625" s="80" t="s">
        <v>8910</v>
      </c>
    </row>
    <row r="4626" spans="1:2" ht="15">
      <c r="A4626" s="81" t="s">
        <v>6217</v>
      </c>
      <c r="B4626" s="80" t="s">
        <v>8910</v>
      </c>
    </row>
    <row r="4627" spans="1:2" ht="15">
      <c r="A4627" s="81" t="s">
        <v>6218</v>
      </c>
      <c r="B4627" s="80" t="s">
        <v>8910</v>
      </c>
    </row>
    <row r="4628" spans="1:2" ht="15">
      <c r="A4628" s="81" t="s">
        <v>6219</v>
      </c>
      <c r="B4628" s="80" t="s">
        <v>8910</v>
      </c>
    </row>
    <row r="4629" spans="1:2" ht="15">
      <c r="A4629" s="81" t="s">
        <v>6220</v>
      </c>
      <c r="B4629" s="80" t="s">
        <v>8910</v>
      </c>
    </row>
    <row r="4630" spans="1:2" ht="15">
      <c r="A4630" s="81" t="s">
        <v>6221</v>
      </c>
      <c r="B4630" s="80" t="s">
        <v>8910</v>
      </c>
    </row>
    <row r="4631" spans="1:2" ht="15">
      <c r="A4631" s="81" t="s">
        <v>6222</v>
      </c>
      <c r="B4631" s="80" t="s">
        <v>8910</v>
      </c>
    </row>
    <row r="4632" spans="1:2" ht="15">
      <c r="A4632" s="81" t="s">
        <v>6223</v>
      </c>
      <c r="B4632" s="80" t="s">
        <v>8910</v>
      </c>
    </row>
    <row r="4633" spans="1:2" ht="15">
      <c r="A4633" s="81" t="s">
        <v>6224</v>
      </c>
      <c r="B4633" s="80" t="s">
        <v>8910</v>
      </c>
    </row>
    <row r="4634" spans="1:2" ht="15">
      <c r="A4634" s="81" t="s">
        <v>6225</v>
      </c>
      <c r="B4634" s="80" t="s">
        <v>8910</v>
      </c>
    </row>
    <row r="4635" spans="1:2" ht="15">
      <c r="A4635" s="81" t="s">
        <v>6226</v>
      </c>
      <c r="B4635" s="80" t="s">
        <v>8910</v>
      </c>
    </row>
    <row r="4636" spans="1:2" ht="15">
      <c r="A4636" s="81" t="s">
        <v>6227</v>
      </c>
      <c r="B4636" s="80" t="s">
        <v>8910</v>
      </c>
    </row>
    <row r="4637" spans="1:2" ht="15">
      <c r="A4637" s="81" t="s">
        <v>6228</v>
      </c>
      <c r="B4637" s="80" t="s">
        <v>8910</v>
      </c>
    </row>
    <row r="4638" spans="1:2" ht="15">
      <c r="A4638" s="81" t="s">
        <v>6229</v>
      </c>
      <c r="B4638" s="80" t="s">
        <v>8910</v>
      </c>
    </row>
    <row r="4639" spans="1:2" ht="15">
      <c r="A4639" s="81" t="s">
        <v>6230</v>
      </c>
      <c r="B4639" s="80" t="s">
        <v>8910</v>
      </c>
    </row>
    <row r="4640" spans="1:2" ht="15">
      <c r="A4640" s="81" t="s">
        <v>6231</v>
      </c>
      <c r="B4640" s="80" t="s">
        <v>8910</v>
      </c>
    </row>
    <row r="4641" spans="1:2" ht="15">
      <c r="A4641" s="81" t="s">
        <v>6232</v>
      </c>
      <c r="B4641" s="80" t="s">
        <v>8910</v>
      </c>
    </row>
    <row r="4642" spans="1:2" ht="15">
      <c r="A4642" s="81" t="s">
        <v>6233</v>
      </c>
      <c r="B4642" s="80" t="s">
        <v>8910</v>
      </c>
    </row>
    <row r="4643" spans="1:2" ht="15">
      <c r="A4643" s="81" t="s">
        <v>6234</v>
      </c>
      <c r="B4643" s="80" t="s">
        <v>8910</v>
      </c>
    </row>
    <row r="4644" spans="1:2" ht="15">
      <c r="A4644" s="81" t="s">
        <v>6235</v>
      </c>
      <c r="B4644" s="80" t="s">
        <v>8910</v>
      </c>
    </row>
    <row r="4645" spans="1:2" ht="15">
      <c r="A4645" s="81" t="s">
        <v>6236</v>
      </c>
      <c r="B4645" s="80" t="s">
        <v>8910</v>
      </c>
    </row>
    <row r="4646" spans="1:2" ht="15">
      <c r="A4646" s="81" t="s">
        <v>6237</v>
      </c>
      <c r="B4646" s="80" t="s">
        <v>8910</v>
      </c>
    </row>
    <row r="4647" spans="1:2" ht="15">
      <c r="A4647" s="81" t="s">
        <v>6238</v>
      </c>
      <c r="B4647" s="80" t="s">
        <v>8910</v>
      </c>
    </row>
    <row r="4648" spans="1:2" ht="15">
      <c r="A4648" s="81" t="s">
        <v>6239</v>
      </c>
      <c r="B4648" s="80" t="s">
        <v>8910</v>
      </c>
    </row>
    <row r="4649" spans="1:2" ht="15">
      <c r="A4649" s="81" t="s">
        <v>6240</v>
      </c>
      <c r="B4649" s="80" t="s">
        <v>8910</v>
      </c>
    </row>
    <row r="4650" spans="1:2" ht="15">
      <c r="A4650" s="81" t="s">
        <v>6241</v>
      </c>
      <c r="B4650" s="80" t="s">
        <v>8910</v>
      </c>
    </row>
    <row r="4651" spans="1:2" ht="15">
      <c r="A4651" s="81" t="s">
        <v>6242</v>
      </c>
      <c r="B4651" s="80" t="s">
        <v>8910</v>
      </c>
    </row>
    <row r="4652" spans="1:2" ht="15">
      <c r="A4652" s="81" t="s">
        <v>6243</v>
      </c>
      <c r="B4652" s="80" t="s">
        <v>8910</v>
      </c>
    </row>
    <row r="4653" spans="1:2" ht="15">
      <c r="A4653" s="81" t="s">
        <v>6244</v>
      </c>
      <c r="B4653" s="80" t="s">
        <v>8910</v>
      </c>
    </row>
    <row r="4654" spans="1:2" ht="15">
      <c r="A4654" s="81" t="s">
        <v>6245</v>
      </c>
      <c r="B4654" s="80" t="s">
        <v>8910</v>
      </c>
    </row>
    <row r="4655" spans="1:2" ht="15">
      <c r="A4655" s="81" t="s">
        <v>6246</v>
      </c>
      <c r="B4655" s="80" t="s">
        <v>8910</v>
      </c>
    </row>
    <row r="4656" spans="1:2" ht="15">
      <c r="A4656" s="81" t="s">
        <v>6247</v>
      </c>
      <c r="B4656" s="80" t="s">
        <v>8910</v>
      </c>
    </row>
    <row r="4657" spans="1:2" ht="15">
      <c r="A4657" s="81" t="s">
        <v>6248</v>
      </c>
      <c r="B4657" s="80" t="s">
        <v>8910</v>
      </c>
    </row>
    <row r="4658" spans="1:2" ht="15">
      <c r="A4658" s="81" t="s">
        <v>6249</v>
      </c>
      <c r="B4658" s="80" t="s">
        <v>8910</v>
      </c>
    </row>
    <row r="4659" spans="1:2" ht="15">
      <c r="A4659" s="81" t="s">
        <v>6250</v>
      </c>
      <c r="B4659" s="80" t="s">
        <v>8910</v>
      </c>
    </row>
    <row r="4660" spans="1:2" ht="15">
      <c r="A4660" s="81" t="s">
        <v>6251</v>
      </c>
      <c r="B4660" s="80" t="s">
        <v>8910</v>
      </c>
    </row>
    <row r="4661" spans="1:2" ht="15">
      <c r="A4661" s="81" t="s">
        <v>6252</v>
      </c>
      <c r="B4661" s="80" t="s">
        <v>8910</v>
      </c>
    </row>
    <row r="4662" spans="1:2" ht="15">
      <c r="A4662" s="81" t="s">
        <v>6253</v>
      </c>
      <c r="B4662" s="80" t="s">
        <v>8910</v>
      </c>
    </row>
    <row r="4663" spans="1:2" ht="15">
      <c r="A4663" s="81" t="s">
        <v>6254</v>
      </c>
      <c r="B4663" s="80" t="s">
        <v>8910</v>
      </c>
    </row>
    <row r="4664" spans="1:2" ht="15">
      <c r="A4664" s="81" t="s">
        <v>6255</v>
      </c>
      <c r="B4664" s="80" t="s">
        <v>8910</v>
      </c>
    </row>
    <row r="4665" spans="1:2" ht="15">
      <c r="A4665" s="81" t="s">
        <v>6256</v>
      </c>
      <c r="B4665" s="80" t="s">
        <v>8910</v>
      </c>
    </row>
    <row r="4666" spans="1:2" ht="15">
      <c r="A4666" s="81" t="s">
        <v>6257</v>
      </c>
      <c r="B4666" s="80" t="s">
        <v>8910</v>
      </c>
    </row>
    <row r="4667" spans="1:2" ht="15">
      <c r="A4667" s="81" t="s">
        <v>6258</v>
      </c>
      <c r="B4667" s="80" t="s">
        <v>8910</v>
      </c>
    </row>
    <row r="4668" spans="1:2" ht="15">
      <c r="A4668" s="81" t="s">
        <v>6259</v>
      </c>
      <c r="B4668" s="80" t="s">
        <v>8910</v>
      </c>
    </row>
    <row r="4669" spans="1:2" ht="15">
      <c r="A4669" s="81" t="s">
        <v>6260</v>
      </c>
      <c r="B4669" s="80" t="s">
        <v>8910</v>
      </c>
    </row>
    <row r="4670" spans="1:2" ht="15">
      <c r="A4670" s="81" t="s">
        <v>6261</v>
      </c>
      <c r="B4670" s="80" t="s">
        <v>8910</v>
      </c>
    </row>
    <row r="4671" spans="1:2" ht="15">
      <c r="A4671" s="81" t="s">
        <v>6262</v>
      </c>
      <c r="B4671" s="80" t="s">
        <v>8910</v>
      </c>
    </row>
    <row r="4672" spans="1:2" ht="15">
      <c r="A4672" s="81" t="s">
        <v>6263</v>
      </c>
      <c r="B4672" s="80" t="s">
        <v>8910</v>
      </c>
    </row>
    <row r="4673" spans="1:2" ht="15">
      <c r="A4673" s="81" t="s">
        <v>6264</v>
      </c>
      <c r="B4673" s="80" t="s">
        <v>8910</v>
      </c>
    </row>
    <row r="4674" spans="1:2" ht="15">
      <c r="A4674" s="81" t="s">
        <v>6265</v>
      </c>
      <c r="B4674" s="80" t="s">
        <v>8910</v>
      </c>
    </row>
    <row r="4675" spans="1:2" ht="15">
      <c r="A4675" s="81" t="s">
        <v>6266</v>
      </c>
      <c r="B4675" s="80" t="s">
        <v>8910</v>
      </c>
    </row>
    <row r="4676" spans="1:2" ht="15">
      <c r="A4676" s="81" t="s">
        <v>6267</v>
      </c>
      <c r="B4676" s="80" t="s">
        <v>8910</v>
      </c>
    </row>
    <row r="4677" spans="1:2" ht="15">
      <c r="A4677" s="81" t="s">
        <v>6268</v>
      </c>
      <c r="B4677" s="80" t="s">
        <v>8910</v>
      </c>
    </row>
    <row r="4678" spans="1:2" ht="15">
      <c r="A4678" s="81" t="s">
        <v>6269</v>
      </c>
      <c r="B4678" s="80" t="s">
        <v>8910</v>
      </c>
    </row>
    <row r="4679" spans="1:2" ht="15">
      <c r="A4679" s="81" t="s">
        <v>6270</v>
      </c>
      <c r="B4679" s="80" t="s">
        <v>8910</v>
      </c>
    </row>
    <row r="4680" spans="1:2" ht="15">
      <c r="A4680" s="81" t="s">
        <v>6271</v>
      </c>
      <c r="B4680" s="80" t="s">
        <v>8910</v>
      </c>
    </row>
    <row r="4681" spans="1:2" ht="15">
      <c r="A4681" s="81" t="s">
        <v>6272</v>
      </c>
      <c r="B4681" s="80" t="s">
        <v>8910</v>
      </c>
    </row>
    <row r="4682" spans="1:2" ht="15">
      <c r="A4682" s="81" t="s">
        <v>6273</v>
      </c>
      <c r="B4682" s="80" t="s">
        <v>8910</v>
      </c>
    </row>
    <row r="4683" spans="1:2" ht="15">
      <c r="A4683" s="81" t="s">
        <v>6274</v>
      </c>
      <c r="B4683" s="80" t="s">
        <v>8910</v>
      </c>
    </row>
    <row r="4684" spans="1:2" ht="15">
      <c r="A4684" s="81" t="s">
        <v>6275</v>
      </c>
      <c r="B4684" s="80" t="s">
        <v>8910</v>
      </c>
    </row>
    <row r="4685" spans="1:2" ht="15">
      <c r="A4685" s="81" t="s">
        <v>6276</v>
      </c>
      <c r="B4685" s="80" t="s">
        <v>8910</v>
      </c>
    </row>
    <row r="4686" spans="1:2" ht="15">
      <c r="A4686" s="81" t="s">
        <v>6277</v>
      </c>
      <c r="B4686" s="80" t="s">
        <v>8910</v>
      </c>
    </row>
    <row r="4687" spans="1:2" ht="15">
      <c r="A4687" s="81" t="s">
        <v>6278</v>
      </c>
      <c r="B4687" s="80" t="s">
        <v>8910</v>
      </c>
    </row>
    <row r="4688" spans="1:2" ht="15">
      <c r="A4688" s="81" t="s">
        <v>6279</v>
      </c>
      <c r="B4688" s="80" t="s">
        <v>8910</v>
      </c>
    </row>
    <row r="4689" spans="1:2" ht="15">
      <c r="A4689" s="81" t="s">
        <v>6280</v>
      </c>
      <c r="B4689" s="80" t="s">
        <v>8910</v>
      </c>
    </row>
    <row r="4690" spans="1:2" ht="15">
      <c r="A4690" s="81" t="s">
        <v>6281</v>
      </c>
      <c r="B4690" s="80" t="s">
        <v>8910</v>
      </c>
    </row>
    <row r="4691" spans="1:2" ht="15">
      <c r="A4691" s="81" t="s">
        <v>6282</v>
      </c>
      <c r="B4691" s="80" t="s">
        <v>8910</v>
      </c>
    </row>
    <row r="4692" spans="1:2" ht="15">
      <c r="A4692" s="81" t="s">
        <v>6283</v>
      </c>
      <c r="B4692" s="80" t="s">
        <v>8910</v>
      </c>
    </row>
    <row r="4693" spans="1:2" ht="15">
      <c r="A4693" s="81" t="s">
        <v>6284</v>
      </c>
      <c r="B4693" s="80" t="s">
        <v>8910</v>
      </c>
    </row>
    <row r="4694" spans="1:2" ht="15">
      <c r="A4694" s="81" t="s">
        <v>6285</v>
      </c>
      <c r="B4694" s="80" t="s">
        <v>8910</v>
      </c>
    </row>
    <row r="4695" spans="1:2" ht="15">
      <c r="A4695" s="81" t="s">
        <v>6286</v>
      </c>
      <c r="B4695" s="80" t="s">
        <v>8910</v>
      </c>
    </row>
    <row r="4696" spans="1:2" ht="15">
      <c r="A4696" s="81" t="s">
        <v>6287</v>
      </c>
      <c r="B4696" s="80" t="s">
        <v>8910</v>
      </c>
    </row>
    <row r="4697" spans="1:2" ht="15">
      <c r="A4697" s="81" t="s">
        <v>6288</v>
      </c>
      <c r="B4697" s="80" t="s">
        <v>8910</v>
      </c>
    </row>
    <row r="4698" spans="1:2" ht="15">
      <c r="A4698" s="81" t="s">
        <v>6289</v>
      </c>
      <c r="B4698" s="80" t="s">
        <v>8910</v>
      </c>
    </row>
    <row r="4699" spans="1:2" ht="15">
      <c r="A4699" s="81" t="s">
        <v>6290</v>
      </c>
      <c r="B4699" s="80" t="s">
        <v>8910</v>
      </c>
    </row>
    <row r="4700" spans="1:2" ht="15">
      <c r="A4700" s="81" t="s">
        <v>6291</v>
      </c>
      <c r="B4700" s="80" t="s">
        <v>8910</v>
      </c>
    </row>
    <row r="4701" spans="1:2" ht="15">
      <c r="A4701" s="81" t="s">
        <v>6292</v>
      </c>
      <c r="B4701" s="80" t="s">
        <v>8910</v>
      </c>
    </row>
    <row r="4702" spans="1:2" ht="15">
      <c r="A4702" s="81" t="s">
        <v>6293</v>
      </c>
      <c r="B4702" s="80" t="s">
        <v>8910</v>
      </c>
    </row>
    <row r="4703" spans="1:2" ht="15">
      <c r="A4703" s="81" t="s">
        <v>6294</v>
      </c>
      <c r="B4703" s="80" t="s">
        <v>8910</v>
      </c>
    </row>
    <row r="4704" spans="1:2" ht="15">
      <c r="A4704" s="81" t="s">
        <v>6295</v>
      </c>
      <c r="B4704" s="80" t="s">
        <v>8910</v>
      </c>
    </row>
    <row r="4705" spans="1:2" ht="15">
      <c r="A4705" s="81" t="s">
        <v>6296</v>
      </c>
      <c r="B4705" s="80" t="s">
        <v>8910</v>
      </c>
    </row>
    <row r="4706" spans="1:2" ht="15">
      <c r="A4706" s="81" t="s">
        <v>6297</v>
      </c>
      <c r="B4706" s="80" t="s">
        <v>8910</v>
      </c>
    </row>
    <row r="4707" spans="1:2" ht="15">
      <c r="A4707" s="81" t="s">
        <v>6298</v>
      </c>
      <c r="B4707" s="80" t="s">
        <v>8910</v>
      </c>
    </row>
    <row r="4708" spans="1:2" ht="15">
      <c r="A4708" s="81" t="s">
        <v>6299</v>
      </c>
      <c r="B4708" s="80" t="s">
        <v>8910</v>
      </c>
    </row>
    <row r="4709" spans="1:2" ht="15">
      <c r="A4709" s="81" t="s">
        <v>6300</v>
      </c>
      <c r="B4709" s="80" t="s">
        <v>8910</v>
      </c>
    </row>
    <row r="4710" spans="1:2" ht="15">
      <c r="A4710" s="81" t="s">
        <v>6301</v>
      </c>
      <c r="B4710" s="80" t="s">
        <v>8910</v>
      </c>
    </row>
    <row r="4711" spans="1:2" ht="15">
      <c r="A4711" s="81" t="s">
        <v>6302</v>
      </c>
      <c r="B4711" s="80" t="s">
        <v>8910</v>
      </c>
    </row>
    <row r="4712" spans="1:2" ht="15">
      <c r="A4712" s="81" t="s">
        <v>6303</v>
      </c>
      <c r="B4712" s="80" t="s">
        <v>8910</v>
      </c>
    </row>
    <row r="4713" spans="1:2" ht="15">
      <c r="A4713" s="81" t="s">
        <v>6304</v>
      </c>
      <c r="B4713" s="80" t="s">
        <v>8910</v>
      </c>
    </row>
    <row r="4714" spans="1:2" ht="15">
      <c r="A4714" s="81" t="s">
        <v>6305</v>
      </c>
      <c r="B4714" s="80" t="s">
        <v>8910</v>
      </c>
    </row>
    <row r="4715" spans="1:2" ht="15">
      <c r="A4715" s="81" t="s">
        <v>6306</v>
      </c>
      <c r="B4715" s="80" t="s">
        <v>8910</v>
      </c>
    </row>
    <row r="4716" spans="1:2" ht="15">
      <c r="A4716" s="81" t="s">
        <v>6307</v>
      </c>
      <c r="B4716" s="80" t="s">
        <v>8910</v>
      </c>
    </row>
    <row r="4717" spans="1:2" ht="15">
      <c r="A4717" s="81" t="s">
        <v>6308</v>
      </c>
      <c r="B4717" s="80" t="s">
        <v>8910</v>
      </c>
    </row>
    <row r="4718" spans="1:2" ht="15">
      <c r="A4718" s="81" t="s">
        <v>6309</v>
      </c>
      <c r="B4718" s="80" t="s">
        <v>8910</v>
      </c>
    </row>
    <row r="4719" spans="1:2" ht="15">
      <c r="A4719" s="81" t="s">
        <v>6310</v>
      </c>
      <c r="B4719" s="80" t="s">
        <v>8910</v>
      </c>
    </row>
    <row r="4720" spans="1:2" ht="15">
      <c r="A4720" s="81" t="s">
        <v>6311</v>
      </c>
      <c r="B4720" s="80" t="s">
        <v>8910</v>
      </c>
    </row>
    <row r="4721" spans="1:2" ht="15">
      <c r="A4721" s="81" t="s">
        <v>6312</v>
      </c>
      <c r="B4721" s="80" t="s">
        <v>8910</v>
      </c>
    </row>
    <row r="4722" spans="1:2" ht="15">
      <c r="A4722" s="81" t="s">
        <v>6313</v>
      </c>
      <c r="B4722" s="80" t="s">
        <v>8910</v>
      </c>
    </row>
    <row r="4723" spans="1:2" ht="15">
      <c r="A4723" s="81" t="s">
        <v>6314</v>
      </c>
      <c r="B4723" s="80" t="s">
        <v>8910</v>
      </c>
    </row>
    <row r="4724" spans="1:2" ht="15">
      <c r="A4724" s="81" t="s">
        <v>6315</v>
      </c>
      <c r="B4724" s="80" t="s">
        <v>8910</v>
      </c>
    </row>
    <row r="4725" spans="1:2" ht="15">
      <c r="A4725" s="81" t="s">
        <v>6316</v>
      </c>
      <c r="B4725" s="80" t="s">
        <v>8910</v>
      </c>
    </row>
    <row r="4726" spans="1:2" ht="15">
      <c r="A4726" s="81" t="s">
        <v>6317</v>
      </c>
      <c r="B4726" s="80" t="s">
        <v>8910</v>
      </c>
    </row>
    <row r="4727" spans="1:2" ht="15">
      <c r="A4727" s="81" t="s">
        <v>6318</v>
      </c>
      <c r="B4727" s="80" t="s">
        <v>8910</v>
      </c>
    </row>
    <row r="4728" spans="1:2" ht="15">
      <c r="A4728" s="81" t="s">
        <v>6319</v>
      </c>
      <c r="B4728" s="80" t="s">
        <v>8910</v>
      </c>
    </row>
    <row r="4729" spans="1:2" ht="15">
      <c r="A4729" s="81" t="s">
        <v>6320</v>
      </c>
      <c r="B4729" s="80" t="s">
        <v>8910</v>
      </c>
    </row>
    <row r="4730" spans="1:2" ht="15">
      <c r="A4730" s="81" t="s">
        <v>6321</v>
      </c>
      <c r="B4730" s="80" t="s">
        <v>8910</v>
      </c>
    </row>
    <row r="4731" spans="1:2" ht="15">
      <c r="A4731" s="81" t="s">
        <v>6322</v>
      </c>
      <c r="B4731" s="80" t="s">
        <v>8910</v>
      </c>
    </row>
    <row r="4732" spans="1:2" ht="15">
      <c r="A4732" s="81" t="s">
        <v>6323</v>
      </c>
      <c r="B4732" s="80" t="s">
        <v>8910</v>
      </c>
    </row>
    <row r="4733" spans="1:2" ht="15">
      <c r="A4733" s="81" t="s">
        <v>6324</v>
      </c>
      <c r="B4733" s="80" t="s">
        <v>8910</v>
      </c>
    </row>
    <row r="4734" spans="1:2" ht="15">
      <c r="A4734" s="81" t="s">
        <v>6325</v>
      </c>
      <c r="B4734" s="80" t="s">
        <v>8910</v>
      </c>
    </row>
    <row r="4735" spans="1:2" ht="15">
      <c r="A4735" s="81" t="s">
        <v>6326</v>
      </c>
      <c r="B4735" s="80" t="s">
        <v>8910</v>
      </c>
    </row>
    <row r="4736" spans="1:2" ht="15">
      <c r="A4736" s="81" t="s">
        <v>6327</v>
      </c>
      <c r="B4736" s="80" t="s">
        <v>8910</v>
      </c>
    </row>
    <row r="4737" spans="1:2" ht="15">
      <c r="A4737" s="81" t="s">
        <v>6328</v>
      </c>
      <c r="B4737" s="80" t="s">
        <v>8910</v>
      </c>
    </row>
    <row r="4738" spans="1:2" ht="15">
      <c r="A4738" s="81" t="s">
        <v>6329</v>
      </c>
      <c r="B4738" s="80" t="s">
        <v>8910</v>
      </c>
    </row>
    <row r="4739" spans="1:2" ht="15">
      <c r="A4739" s="81" t="s">
        <v>6330</v>
      </c>
      <c r="B4739" s="80" t="s">
        <v>8910</v>
      </c>
    </row>
    <row r="4740" spans="1:2" ht="15">
      <c r="A4740" s="81" t="s">
        <v>6331</v>
      </c>
      <c r="B4740" s="80" t="s">
        <v>8910</v>
      </c>
    </row>
    <row r="4741" spans="1:2" ht="15">
      <c r="A4741" s="81" t="s">
        <v>6332</v>
      </c>
      <c r="B4741" s="80" t="s">
        <v>8910</v>
      </c>
    </row>
    <row r="4742" spans="1:2" ht="15">
      <c r="A4742" s="81" t="s">
        <v>6333</v>
      </c>
      <c r="B4742" s="80" t="s">
        <v>8910</v>
      </c>
    </row>
    <row r="4743" spans="1:2" ht="15">
      <c r="A4743" s="81" t="s">
        <v>6334</v>
      </c>
      <c r="B4743" s="80" t="s">
        <v>8910</v>
      </c>
    </row>
    <row r="4744" spans="1:2" ht="15">
      <c r="A4744" s="81" t="s">
        <v>6335</v>
      </c>
      <c r="B4744" s="80" t="s">
        <v>8910</v>
      </c>
    </row>
    <row r="4745" spans="1:2" ht="15">
      <c r="A4745" s="81" t="s">
        <v>6336</v>
      </c>
      <c r="B4745" s="80" t="s">
        <v>8910</v>
      </c>
    </row>
    <row r="4746" spans="1:2" ht="15">
      <c r="A4746" s="81" t="s">
        <v>6337</v>
      </c>
      <c r="B4746" s="80" t="s">
        <v>8910</v>
      </c>
    </row>
    <row r="4747" spans="1:2" ht="15">
      <c r="A4747" s="81" t="s">
        <v>6338</v>
      </c>
      <c r="B4747" s="80" t="s">
        <v>8910</v>
      </c>
    </row>
    <row r="4748" spans="1:2" ht="15">
      <c r="A4748" s="81" t="s">
        <v>6339</v>
      </c>
      <c r="B4748" s="80" t="s">
        <v>8910</v>
      </c>
    </row>
    <row r="4749" spans="1:2" ht="15">
      <c r="A4749" s="81" t="s">
        <v>6340</v>
      </c>
      <c r="B4749" s="80" t="s">
        <v>8910</v>
      </c>
    </row>
    <row r="4750" spans="1:2" ht="15">
      <c r="A4750" s="81" t="s">
        <v>6341</v>
      </c>
      <c r="B4750" s="80" t="s">
        <v>8910</v>
      </c>
    </row>
    <row r="4751" spans="1:2" ht="15">
      <c r="A4751" s="81" t="s">
        <v>6342</v>
      </c>
      <c r="B4751" s="80" t="s">
        <v>8910</v>
      </c>
    </row>
    <row r="4752" spans="1:2" ht="15">
      <c r="A4752" s="81" t="s">
        <v>6343</v>
      </c>
      <c r="B4752" s="80" t="s">
        <v>8910</v>
      </c>
    </row>
    <row r="4753" spans="1:2" ht="15">
      <c r="A4753" s="81" t="s">
        <v>6344</v>
      </c>
      <c r="B4753" s="80" t="s">
        <v>8910</v>
      </c>
    </row>
    <row r="4754" spans="1:2" ht="15">
      <c r="A4754" s="81" t="s">
        <v>6345</v>
      </c>
      <c r="B4754" s="80" t="s">
        <v>8910</v>
      </c>
    </row>
    <row r="4755" spans="1:2" ht="15">
      <c r="A4755" s="81" t="s">
        <v>6346</v>
      </c>
      <c r="B4755" s="80" t="s">
        <v>8910</v>
      </c>
    </row>
    <row r="4756" spans="1:2" ht="15">
      <c r="A4756" s="81" t="s">
        <v>6347</v>
      </c>
      <c r="B4756" s="80" t="s">
        <v>8910</v>
      </c>
    </row>
    <row r="4757" spans="1:2" ht="15">
      <c r="A4757" s="81" t="s">
        <v>6348</v>
      </c>
      <c r="B4757" s="80" t="s">
        <v>8910</v>
      </c>
    </row>
    <row r="4758" spans="1:2" ht="15">
      <c r="A4758" s="81" t="s">
        <v>6349</v>
      </c>
      <c r="B4758" s="80" t="s">
        <v>8910</v>
      </c>
    </row>
    <row r="4759" spans="1:2" ht="15">
      <c r="A4759" s="81" t="s">
        <v>6350</v>
      </c>
      <c r="B4759" s="80" t="s">
        <v>8910</v>
      </c>
    </row>
    <row r="4760" spans="1:2" ht="15">
      <c r="A4760" s="81" t="s">
        <v>6351</v>
      </c>
      <c r="B4760" s="80" t="s">
        <v>8910</v>
      </c>
    </row>
    <row r="4761" spans="1:2" ht="15">
      <c r="A4761" s="81" t="s">
        <v>6352</v>
      </c>
      <c r="B4761" s="80" t="s">
        <v>8910</v>
      </c>
    </row>
    <row r="4762" spans="1:2" ht="15">
      <c r="A4762" s="81" t="s">
        <v>6353</v>
      </c>
      <c r="B4762" s="80" t="s">
        <v>8910</v>
      </c>
    </row>
    <row r="4763" spans="1:2" ht="15">
      <c r="A4763" s="81" t="s">
        <v>6354</v>
      </c>
      <c r="B4763" s="80" t="s">
        <v>8910</v>
      </c>
    </row>
    <row r="4764" spans="1:2" ht="15">
      <c r="A4764" s="81" t="s">
        <v>6355</v>
      </c>
      <c r="B4764" s="80" t="s">
        <v>8910</v>
      </c>
    </row>
    <row r="4765" spans="1:2" ht="15">
      <c r="A4765" s="81" t="s">
        <v>6356</v>
      </c>
      <c r="B4765" s="80" t="s">
        <v>8910</v>
      </c>
    </row>
    <row r="4766" spans="1:2" ht="15">
      <c r="A4766" s="81" t="s">
        <v>6357</v>
      </c>
      <c r="B4766" s="80" t="s">
        <v>8910</v>
      </c>
    </row>
    <row r="4767" spans="1:2" ht="15">
      <c r="A4767" s="81" t="s">
        <v>6358</v>
      </c>
      <c r="B4767" s="80" t="s">
        <v>8910</v>
      </c>
    </row>
    <row r="4768" spans="1:2" ht="15">
      <c r="A4768" s="81" t="s">
        <v>6359</v>
      </c>
      <c r="B4768" s="80" t="s">
        <v>8910</v>
      </c>
    </row>
    <row r="4769" spans="1:2" ht="15">
      <c r="A4769" s="81" t="s">
        <v>6360</v>
      </c>
      <c r="B4769" s="80" t="s">
        <v>8910</v>
      </c>
    </row>
    <row r="4770" spans="1:2" ht="15">
      <c r="A4770" s="81" t="s">
        <v>6361</v>
      </c>
      <c r="B4770" s="80" t="s">
        <v>8910</v>
      </c>
    </row>
    <row r="4771" spans="1:2" ht="15">
      <c r="A4771" s="81" t="s">
        <v>6362</v>
      </c>
      <c r="B4771" s="80" t="s">
        <v>8910</v>
      </c>
    </row>
    <row r="4772" spans="1:2" ht="15">
      <c r="A4772" s="81" t="s">
        <v>6363</v>
      </c>
      <c r="B4772" s="80" t="s">
        <v>8910</v>
      </c>
    </row>
    <row r="4773" spans="1:2" ht="15">
      <c r="A4773" s="81" t="s">
        <v>6364</v>
      </c>
      <c r="B4773" s="80" t="s">
        <v>8910</v>
      </c>
    </row>
    <row r="4774" spans="1:2" ht="15">
      <c r="A4774" s="81" t="s">
        <v>6365</v>
      </c>
      <c r="B4774" s="80" t="s">
        <v>8910</v>
      </c>
    </row>
    <row r="4775" spans="1:2" ht="15">
      <c r="A4775" s="81" t="s">
        <v>6366</v>
      </c>
      <c r="B4775" s="80" t="s">
        <v>8910</v>
      </c>
    </row>
    <row r="4776" spans="1:2" ht="15">
      <c r="A4776" s="81" t="s">
        <v>6367</v>
      </c>
      <c r="B4776" s="80" t="s">
        <v>8910</v>
      </c>
    </row>
    <row r="4777" spans="1:2" ht="15">
      <c r="A4777" s="81" t="s">
        <v>6368</v>
      </c>
      <c r="B4777" s="80" t="s">
        <v>8910</v>
      </c>
    </row>
    <row r="4778" spans="1:2" ht="15">
      <c r="A4778" s="81" t="s">
        <v>6369</v>
      </c>
      <c r="B4778" s="80" t="s">
        <v>8910</v>
      </c>
    </row>
    <row r="4779" spans="1:2" ht="15">
      <c r="A4779" s="81" t="s">
        <v>6370</v>
      </c>
      <c r="B4779" s="80" t="s">
        <v>8910</v>
      </c>
    </row>
    <row r="4780" spans="1:2" ht="15">
      <c r="A4780" s="81" t="s">
        <v>6371</v>
      </c>
      <c r="B4780" s="80" t="s">
        <v>8910</v>
      </c>
    </row>
    <row r="4781" spans="1:2" ht="15">
      <c r="A4781" s="81" t="s">
        <v>6372</v>
      </c>
      <c r="B4781" s="80" t="s">
        <v>8910</v>
      </c>
    </row>
    <row r="4782" spans="1:2" ht="15">
      <c r="A4782" s="81" t="s">
        <v>6373</v>
      </c>
      <c r="B4782" s="80" t="s">
        <v>8910</v>
      </c>
    </row>
    <row r="4783" spans="1:2" ht="15">
      <c r="A4783" s="81" t="s">
        <v>6374</v>
      </c>
      <c r="B4783" s="80" t="s">
        <v>8910</v>
      </c>
    </row>
    <row r="4784" spans="1:2" ht="15">
      <c r="A4784" s="81" t="s">
        <v>6375</v>
      </c>
      <c r="B4784" s="80" t="s">
        <v>8910</v>
      </c>
    </row>
    <row r="4785" spans="1:2" ht="15">
      <c r="A4785" s="81" t="s">
        <v>6376</v>
      </c>
      <c r="B4785" s="80" t="s">
        <v>8910</v>
      </c>
    </row>
    <row r="4786" spans="1:2" ht="15">
      <c r="A4786" s="81" t="s">
        <v>6377</v>
      </c>
      <c r="B4786" s="80" t="s">
        <v>8910</v>
      </c>
    </row>
    <row r="4787" spans="1:2" ht="15">
      <c r="A4787" s="81" t="s">
        <v>6378</v>
      </c>
      <c r="B4787" s="80" t="s">
        <v>8910</v>
      </c>
    </row>
    <row r="4788" spans="1:2" ht="15">
      <c r="A4788" s="81" t="s">
        <v>6379</v>
      </c>
      <c r="B4788" s="80" t="s">
        <v>8910</v>
      </c>
    </row>
    <row r="4789" spans="1:2" ht="15">
      <c r="A4789" s="81" t="s">
        <v>6380</v>
      </c>
      <c r="B4789" s="80" t="s">
        <v>8910</v>
      </c>
    </row>
    <row r="4790" spans="1:2" ht="15">
      <c r="A4790" s="81" t="s">
        <v>6381</v>
      </c>
      <c r="B4790" s="80" t="s">
        <v>8910</v>
      </c>
    </row>
    <row r="4791" spans="1:2" ht="15">
      <c r="A4791" s="81" t="s">
        <v>6382</v>
      </c>
      <c r="B4791" s="80" t="s">
        <v>8910</v>
      </c>
    </row>
    <row r="4792" spans="1:2" ht="15">
      <c r="A4792" s="81" t="s">
        <v>6383</v>
      </c>
      <c r="B4792" s="80" t="s">
        <v>8910</v>
      </c>
    </row>
    <row r="4793" spans="1:2" ht="15">
      <c r="A4793" s="81" t="s">
        <v>6384</v>
      </c>
      <c r="B4793" s="80" t="s">
        <v>8910</v>
      </c>
    </row>
    <row r="4794" spans="1:2" ht="15">
      <c r="A4794" s="81" t="s">
        <v>6385</v>
      </c>
      <c r="B4794" s="80" t="s">
        <v>8910</v>
      </c>
    </row>
    <row r="4795" spans="1:2" ht="15">
      <c r="A4795" s="81" t="s">
        <v>6386</v>
      </c>
      <c r="B4795" s="80" t="s">
        <v>8910</v>
      </c>
    </row>
    <row r="4796" spans="1:2" ht="15">
      <c r="A4796" s="81" t="s">
        <v>6387</v>
      </c>
      <c r="B4796" s="80" t="s">
        <v>8910</v>
      </c>
    </row>
    <row r="4797" spans="1:2" ht="15">
      <c r="A4797" s="81" t="s">
        <v>6388</v>
      </c>
      <c r="B4797" s="80" t="s">
        <v>8910</v>
      </c>
    </row>
    <row r="4798" spans="1:2" ht="15">
      <c r="A4798" s="81" t="s">
        <v>6389</v>
      </c>
      <c r="B4798" s="80" t="s">
        <v>8910</v>
      </c>
    </row>
    <row r="4799" spans="1:2" ht="15">
      <c r="A4799" s="81" t="s">
        <v>6390</v>
      </c>
      <c r="B4799" s="80" t="s">
        <v>8910</v>
      </c>
    </row>
    <row r="4800" spans="1:2" ht="15">
      <c r="A4800" s="81" t="s">
        <v>6391</v>
      </c>
      <c r="B4800" s="80" t="s">
        <v>8910</v>
      </c>
    </row>
    <row r="4801" spans="1:2" ht="15">
      <c r="A4801" s="81" t="s">
        <v>6392</v>
      </c>
      <c r="B4801" s="80" t="s">
        <v>8910</v>
      </c>
    </row>
    <row r="4802" spans="1:2" ht="15">
      <c r="A4802" s="81" t="s">
        <v>6393</v>
      </c>
      <c r="B4802" s="80" t="s">
        <v>8910</v>
      </c>
    </row>
    <row r="4803" spans="1:2" ht="15">
      <c r="A4803" s="81" t="s">
        <v>6394</v>
      </c>
      <c r="B4803" s="80" t="s">
        <v>8910</v>
      </c>
    </row>
    <row r="4804" spans="1:2" ht="15">
      <c r="A4804" s="81" t="s">
        <v>6395</v>
      </c>
      <c r="B4804" s="80" t="s">
        <v>8910</v>
      </c>
    </row>
    <row r="4805" spans="1:2" ht="15">
      <c r="A4805" s="81" t="s">
        <v>6396</v>
      </c>
      <c r="B4805" s="80" t="s">
        <v>8910</v>
      </c>
    </row>
    <row r="4806" spans="1:2" ht="15">
      <c r="A4806" s="81" t="s">
        <v>6397</v>
      </c>
      <c r="B4806" s="80" t="s">
        <v>8910</v>
      </c>
    </row>
    <row r="4807" spans="1:2" ht="15">
      <c r="A4807" s="81" t="s">
        <v>6398</v>
      </c>
      <c r="B4807" s="80" t="s">
        <v>8910</v>
      </c>
    </row>
    <row r="4808" spans="1:2" ht="15">
      <c r="A4808" s="81" t="s">
        <v>6399</v>
      </c>
      <c r="B4808" s="80" t="s">
        <v>8910</v>
      </c>
    </row>
    <row r="4809" spans="1:2" ht="15">
      <c r="A4809" s="81" t="s">
        <v>6400</v>
      </c>
      <c r="B4809" s="80" t="s">
        <v>8910</v>
      </c>
    </row>
    <row r="4810" spans="1:2" ht="15">
      <c r="A4810" s="81" t="s">
        <v>6401</v>
      </c>
      <c r="B4810" s="80" t="s">
        <v>8910</v>
      </c>
    </row>
    <row r="4811" spans="1:2" ht="15">
      <c r="A4811" s="81" t="s">
        <v>6402</v>
      </c>
      <c r="B4811" s="80" t="s">
        <v>8910</v>
      </c>
    </row>
    <row r="4812" spans="1:2" ht="15">
      <c r="A4812" s="81" t="s">
        <v>6403</v>
      </c>
      <c r="B4812" s="80" t="s">
        <v>8910</v>
      </c>
    </row>
    <row r="4813" spans="1:2" ht="15">
      <c r="A4813" s="81" t="s">
        <v>6404</v>
      </c>
      <c r="B4813" s="80" t="s">
        <v>8910</v>
      </c>
    </row>
    <row r="4814" spans="1:2" ht="15">
      <c r="A4814" s="81" t="s">
        <v>6405</v>
      </c>
      <c r="B4814" s="80" t="s">
        <v>8910</v>
      </c>
    </row>
    <row r="4815" spans="1:2" ht="15">
      <c r="A4815" s="81" t="s">
        <v>6406</v>
      </c>
      <c r="B4815" s="80" t="s">
        <v>8910</v>
      </c>
    </row>
    <row r="4816" spans="1:2" ht="15">
      <c r="A4816" s="81" t="s">
        <v>6407</v>
      </c>
      <c r="B4816" s="80" t="s">
        <v>8910</v>
      </c>
    </row>
    <row r="4817" spans="1:2" ht="15">
      <c r="A4817" s="81" t="s">
        <v>6408</v>
      </c>
      <c r="B4817" s="80" t="s">
        <v>8910</v>
      </c>
    </row>
    <row r="4818" spans="1:2" ht="15">
      <c r="A4818" s="81" t="s">
        <v>6409</v>
      </c>
      <c r="B4818" s="80" t="s">
        <v>8910</v>
      </c>
    </row>
    <row r="4819" spans="1:2" ht="15">
      <c r="A4819" s="81" t="s">
        <v>6410</v>
      </c>
      <c r="B4819" s="80" t="s">
        <v>8910</v>
      </c>
    </row>
    <row r="4820" spans="1:2" ht="15">
      <c r="A4820" s="81" t="s">
        <v>6411</v>
      </c>
      <c r="B4820" s="80" t="s">
        <v>8910</v>
      </c>
    </row>
    <row r="4821" spans="1:2" ht="15">
      <c r="A4821" s="81" t="s">
        <v>6412</v>
      </c>
      <c r="B4821" s="80" t="s">
        <v>8910</v>
      </c>
    </row>
    <row r="4822" spans="1:2" ht="15">
      <c r="A4822" s="81" t="s">
        <v>6413</v>
      </c>
      <c r="B4822" s="80" t="s">
        <v>8910</v>
      </c>
    </row>
    <row r="4823" spans="1:2" ht="15">
      <c r="A4823" s="81" t="s">
        <v>6414</v>
      </c>
      <c r="B4823" s="80" t="s">
        <v>8910</v>
      </c>
    </row>
    <row r="4824" spans="1:2" ht="15">
      <c r="A4824" s="81" t="s">
        <v>6415</v>
      </c>
      <c r="B4824" s="80" t="s">
        <v>8910</v>
      </c>
    </row>
    <row r="4825" spans="1:2" ht="15">
      <c r="A4825" s="81" t="s">
        <v>6416</v>
      </c>
      <c r="B4825" s="80" t="s">
        <v>8910</v>
      </c>
    </row>
    <row r="4826" spans="1:2" ht="15">
      <c r="A4826" s="81" t="s">
        <v>6417</v>
      </c>
      <c r="B4826" s="80" t="s">
        <v>8910</v>
      </c>
    </row>
    <row r="4827" spans="1:2" ht="15">
      <c r="A4827" s="81" t="s">
        <v>6418</v>
      </c>
      <c r="B4827" s="80" t="s">
        <v>8910</v>
      </c>
    </row>
    <row r="4828" spans="1:2" ht="15">
      <c r="A4828" s="81" t="s">
        <v>6419</v>
      </c>
      <c r="B4828" s="80" t="s">
        <v>8910</v>
      </c>
    </row>
    <row r="4829" spans="1:2" ht="15">
      <c r="A4829" s="81" t="s">
        <v>6420</v>
      </c>
      <c r="B4829" s="80" t="s">
        <v>8910</v>
      </c>
    </row>
    <row r="4830" spans="1:2" ht="15">
      <c r="A4830" s="81" t="s">
        <v>6421</v>
      </c>
      <c r="B4830" s="80" t="s">
        <v>8910</v>
      </c>
    </row>
    <row r="4831" spans="1:2" ht="15">
      <c r="A4831" s="81" t="s">
        <v>6422</v>
      </c>
      <c r="B4831" s="80" t="s">
        <v>8910</v>
      </c>
    </row>
    <row r="4832" spans="1:2" ht="15">
      <c r="A4832" s="81" t="s">
        <v>6423</v>
      </c>
      <c r="B4832" s="80" t="s">
        <v>8910</v>
      </c>
    </row>
    <row r="4833" spans="1:2" ht="15">
      <c r="A4833" s="81" t="s">
        <v>6424</v>
      </c>
      <c r="B4833" s="80" t="s">
        <v>8910</v>
      </c>
    </row>
    <row r="4834" spans="1:2" ht="15">
      <c r="A4834" s="81" t="s">
        <v>6425</v>
      </c>
      <c r="B4834" s="80" t="s">
        <v>8910</v>
      </c>
    </row>
    <row r="4835" spans="1:2" ht="15">
      <c r="A4835" s="81" t="s">
        <v>6426</v>
      </c>
      <c r="B4835" s="80" t="s">
        <v>8910</v>
      </c>
    </row>
    <row r="4836" spans="1:2" ht="15">
      <c r="A4836" s="81" t="s">
        <v>6427</v>
      </c>
      <c r="B4836" s="80" t="s">
        <v>8910</v>
      </c>
    </row>
    <row r="4837" spans="1:2" ht="15">
      <c r="A4837" s="81" t="s">
        <v>6428</v>
      </c>
      <c r="B4837" s="80" t="s">
        <v>8910</v>
      </c>
    </row>
    <row r="4838" spans="1:2" ht="15">
      <c r="A4838" s="81" t="s">
        <v>6429</v>
      </c>
      <c r="B4838" s="80" t="s">
        <v>8910</v>
      </c>
    </row>
    <row r="4839" spans="1:2" ht="15">
      <c r="A4839" s="81" t="s">
        <v>6430</v>
      </c>
      <c r="B4839" s="80" t="s">
        <v>8910</v>
      </c>
    </row>
    <row r="4840" spans="1:2" ht="15">
      <c r="A4840" s="81" t="s">
        <v>6431</v>
      </c>
      <c r="B4840" s="80" t="s">
        <v>8910</v>
      </c>
    </row>
    <row r="4841" spans="1:2" ht="15">
      <c r="A4841" s="81" t="s">
        <v>6432</v>
      </c>
      <c r="B4841" s="80" t="s">
        <v>8910</v>
      </c>
    </row>
    <row r="4842" spans="1:2" ht="15">
      <c r="A4842" s="81" t="s">
        <v>6433</v>
      </c>
      <c r="B4842" s="80" t="s">
        <v>8910</v>
      </c>
    </row>
    <row r="4843" spans="1:2" ht="15">
      <c r="A4843" s="81" t="s">
        <v>6434</v>
      </c>
      <c r="B4843" s="80" t="s">
        <v>8910</v>
      </c>
    </row>
    <row r="4844" spans="1:2" ht="15">
      <c r="A4844" s="81" t="s">
        <v>6435</v>
      </c>
      <c r="B4844" s="80" t="s">
        <v>8910</v>
      </c>
    </row>
    <row r="4845" spans="1:2" ht="15">
      <c r="A4845" s="81" t="s">
        <v>6436</v>
      </c>
      <c r="B4845" s="80" t="s">
        <v>8910</v>
      </c>
    </row>
    <row r="4846" spans="1:2" ht="15">
      <c r="A4846" s="81" t="s">
        <v>6437</v>
      </c>
      <c r="B4846" s="80" t="s">
        <v>8910</v>
      </c>
    </row>
    <row r="4847" spans="1:2" ht="15">
      <c r="A4847" s="81" t="s">
        <v>6438</v>
      </c>
      <c r="B4847" s="80" t="s">
        <v>8910</v>
      </c>
    </row>
    <row r="4848" spans="1:2" ht="15">
      <c r="A4848" s="81" t="s">
        <v>6439</v>
      </c>
      <c r="B4848" s="80" t="s">
        <v>8910</v>
      </c>
    </row>
    <row r="4849" spans="1:2" ht="15">
      <c r="A4849" s="81" t="s">
        <v>6440</v>
      </c>
      <c r="B4849" s="80" t="s">
        <v>8910</v>
      </c>
    </row>
    <row r="4850" spans="1:2" ht="15">
      <c r="A4850" s="81" t="s">
        <v>6441</v>
      </c>
      <c r="B4850" s="80" t="s">
        <v>8910</v>
      </c>
    </row>
    <row r="4851" spans="1:2" ht="15">
      <c r="A4851" s="81" t="s">
        <v>6442</v>
      </c>
      <c r="B4851" s="80" t="s">
        <v>8910</v>
      </c>
    </row>
    <row r="4852" spans="1:2" ht="15">
      <c r="A4852" s="81" t="s">
        <v>6443</v>
      </c>
      <c r="B4852" s="80" t="s">
        <v>8910</v>
      </c>
    </row>
    <row r="4853" spans="1:2" ht="15">
      <c r="A4853" s="81" t="s">
        <v>6444</v>
      </c>
      <c r="B4853" s="80" t="s">
        <v>8910</v>
      </c>
    </row>
    <row r="4854" spans="1:2" ht="15">
      <c r="A4854" s="81" t="s">
        <v>6445</v>
      </c>
      <c r="B4854" s="80" t="s">
        <v>8910</v>
      </c>
    </row>
    <row r="4855" spans="1:2" ht="15">
      <c r="A4855" s="81" t="s">
        <v>6446</v>
      </c>
      <c r="B4855" s="80" t="s">
        <v>8910</v>
      </c>
    </row>
    <row r="4856" spans="1:2" ht="15">
      <c r="A4856" s="81" t="s">
        <v>6447</v>
      </c>
      <c r="B4856" s="80" t="s">
        <v>8910</v>
      </c>
    </row>
    <row r="4857" spans="1:2" ht="15">
      <c r="A4857" s="81" t="s">
        <v>6448</v>
      </c>
      <c r="B4857" s="80" t="s">
        <v>8910</v>
      </c>
    </row>
    <row r="4858" spans="1:2" ht="15">
      <c r="A4858" s="81" t="s">
        <v>6449</v>
      </c>
      <c r="B4858" s="80" t="s">
        <v>8910</v>
      </c>
    </row>
    <row r="4859" spans="1:2" ht="15">
      <c r="A4859" s="81" t="s">
        <v>6450</v>
      </c>
      <c r="B4859" s="80" t="s">
        <v>8910</v>
      </c>
    </row>
    <row r="4860" spans="1:2" ht="15">
      <c r="A4860" s="81" t="s">
        <v>6451</v>
      </c>
      <c r="B4860" s="80" t="s">
        <v>8910</v>
      </c>
    </row>
    <row r="4861" spans="1:2" ht="15">
      <c r="A4861" s="81" t="s">
        <v>6452</v>
      </c>
      <c r="B4861" s="80" t="s">
        <v>8910</v>
      </c>
    </row>
    <row r="4862" spans="1:2" ht="15">
      <c r="A4862" s="81" t="s">
        <v>6453</v>
      </c>
      <c r="B4862" s="80" t="s">
        <v>8910</v>
      </c>
    </row>
    <row r="4863" spans="1:2" ht="15">
      <c r="A4863" s="81" t="s">
        <v>6454</v>
      </c>
      <c r="B4863" s="80" t="s">
        <v>8910</v>
      </c>
    </row>
    <row r="4864" spans="1:2" ht="15">
      <c r="A4864" s="81" t="s">
        <v>6455</v>
      </c>
      <c r="B4864" s="80" t="s">
        <v>8910</v>
      </c>
    </row>
    <row r="4865" spans="1:2" ht="15">
      <c r="A4865" s="81" t="s">
        <v>6456</v>
      </c>
      <c r="B4865" s="80" t="s">
        <v>8910</v>
      </c>
    </row>
    <row r="4866" spans="1:2" ht="15">
      <c r="A4866" s="81" t="s">
        <v>6457</v>
      </c>
      <c r="B4866" s="80" t="s">
        <v>8910</v>
      </c>
    </row>
    <row r="4867" spans="1:2" ht="15">
      <c r="A4867" s="81" t="s">
        <v>6458</v>
      </c>
      <c r="B4867" s="80" t="s">
        <v>8910</v>
      </c>
    </row>
    <row r="4868" spans="1:2" ht="15">
      <c r="A4868" s="81" t="s">
        <v>6459</v>
      </c>
      <c r="B4868" s="80" t="s">
        <v>8910</v>
      </c>
    </row>
    <row r="4869" spans="1:2" ht="15">
      <c r="A4869" s="81" t="s">
        <v>6460</v>
      </c>
      <c r="B4869" s="80" t="s">
        <v>8910</v>
      </c>
    </row>
    <row r="4870" spans="1:2" ht="15">
      <c r="A4870" s="81" t="s">
        <v>6461</v>
      </c>
      <c r="B4870" s="80" t="s">
        <v>8910</v>
      </c>
    </row>
    <row r="4871" spans="1:2" ht="15">
      <c r="A4871" s="81" t="s">
        <v>6462</v>
      </c>
      <c r="B4871" s="80" t="s">
        <v>8910</v>
      </c>
    </row>
    <row r="4872" spans="1:2" ht="15">
      <c r="A4872" s="81" t="s">
        <v>6463</v>
      </c>
      <c r="B4872" s="80" t="s">
        <v>8910</v>
      </c>
    </row>
    <row r="4873" spans="1:2" ht="15">
      <c r="A4873" s="81" t="s">
        <v>6464</v>
      </c>
      <c r="B4873" s="80" t="s">
        <v>8910</v>
      </c>
    </row>
    <row r="4874" spans="1:2" ht="15">
      <c r="A4874" s="81" t="s">
        <v>6465</v>
      </c>
      <c r="B4874" s="80" t="s">
        <v>8910</v>
      </c>
    </row>
    <row r="4875" spans="1:2" ht="15">
      <c r="A4875" s="81" t="s">
        <v>6466</v>
      </c>
      <c r="B4875" s="80" t="s">
        <v>8910</v>
      </c>
    </row>
    <row r="4876" spans="1:2" ht="15">
      <c r="A4876" s="81" t="s">
        <v>6467</v>
      </c>
      <c r="B4876" s="80" t="s">
        <v>8910</v>
      </c>
    </row>
    <row r="4877" spans="1:2" ht="15">
      <c r="A4877" s="81" t="s">
        <v>6468</v>
      </c>
      <c r="B4877" s="80" t="s">
        <v>8910</v>
      </c>
    </row>
    <row r="4878" spans="1:2" ht="15">
      <c r="A4878" s="81" t="s">
        <v>6469</v>
      </c>
      <c r="B4878" s="80" t="s">
        <v>8910</v>
      </c>
    </row>
    <row r="4879" spans="1:2" ht="15">
      <c r="A4879" s="81" t="s">
        <v>6470</v>
      </c>
      <c r="B4879" s="80" t="s">
        <v>8910</v>
      </c>
    </row>
    <row r="4880" spans="1:2" ht="15">
      <c r="A4880" s="81" t="s">
        <v>6471</v>
      </c>
      <c r="B4880" s="80" t="s">
        <v>8910</v>
      </c>
    </row>
    <row r="4881" spans="1:2" ht="15">
      <c r="A4881" s="81" t="s">
        <v>6472</v>
      </c>
      <c r="B4881" s="80" t="s">
        <v>8910</v>
      </c>
    </row>
    <row r="4882" spans="1:2" ht="15">
      <c r="A4882" s="81" t="s">
        <v>6473</v>
      </c>
      <c r="B4882" s="80" t="s">
        <v>8910</v>
      </c>
    </row>
    <row r="4883" spans="1:2" ht="15">
      <c r="A4883" s="81" t="s">
        <v>6474</v>
      </c>
      <c r="B4883" s="80" t="s">
        <v>8910</v>
      </c>
    </row>
    <row r="4884" spans="1:2" ht="15">
      <c r="A4884" s="81" t="s">
        <v>6475</v>
      </c>
      <c r="B4884" s="80" t="s">
        <v>8910</v>
      </c>
    </row>
    <row r="4885" spans="1:2" ht="15">
      <c r="A4885" s="81" t="s">
        <v>6476</v>
      </c>
      <c r="B4885" s="80" t="s">
        <v>8910</v>
      </c>
    </row>
    <row r="4886" spans="1:2" ht="15">
      <c r="A4886" s="81" t="s">
        <v>6477</v>
      </c>
      <c r="B4886" s="80" t="s">
        <v>8910</v>
      </c>
    </row>
    <row r="4887" spans="1:2" ht="15">
      <c r="A4887" s="81" t="s">
        <v>6478</v>
      </c>
      <c r="B4887" s="80" t="s">
        <v>8910</v>
      </c>
    </row>
    <row r="4888" spans="1:2" ht="15">
      <c r="A4888" s="81" t="s">
        <v>6479</v>
      </c>
      <c r="B4888" s="80" t="s">
        <v>8910</v>
      </c>
    </row>
    <row r="4889" spans="1:2" ht="15">
      <c r="A4889" s="81" t="s">
        <v>6480</v>
      </c>
      <c r="B4889" s="80" t="s">
        <v>8910</v>
      </c>
    </row>
    <row r="4890" spans="1:2" ht="15">
      <c r="A4890" s="81" t="s">
        <v>6481</v>
      </c>
      <c r="B4890" s="80" t="s">
        <v>8910</v>
      </c>
    </row>
    <row r="4891" spans="1:2" ht="15">
      <c r="A4891" s="81" t="s">
        <v>6482</v>
      </c>
      <c r="B4891" s="80" t="s">
        <v>8910</v>
      </c>
    </row>
    <row r="4892" spans="1:2" ht="15">
      <c r="A4892" s="81" t="s">
        <v>6483</v>
      </c>
      <c r="B4892" s="80" t="s">
        <v>8910</v>
      </c>
    </row>
    <row r="4893" spans="1:2" ht="15">
      <c r="A4893" s="81" t="s">
        <v>6484</v>
      </c>
      <c r="B4893" s="80" t="s">
        <v>8910</v>
      </c>
    </row>
    <row r="4894" spans="1:2" ht="15">
      <c r="A4894" s="81" t="s">
        <v>6485</v>
      </c>
      <c r="B4894" s="80" t="s">
        <v>8910</v>
      </c>
    </row>
    <row r="4895" spans="1:2" ht="15">
      <c r="A4895" s="81" t="s">
        <v>6486</v>
      </c>
      <c r="B4895" s="80" t="s">
        <v>8910</v>
      </c>
    </row>
    <row r="4896" spans="1:2" ht="15">
      <c r="A4896" s="81" t="s">
        <v>6487</v>
      </c>
      <c r="B4896" s="80" t="s">
        <v>8910</v>
      </c>
    </row>
    <row r="4897" spans="1:2" ht="15">
      <c r="A4897" s="81" t="s">
        <v>6488</v>
      </c>
      <c r="B4897" s="80" t="s">
        <v>8910</v>
      </c>
    </row>
    <row r="4898" spans="1:2" ht="15">
      <c r="A4898" s="81" t="s">
        <v>6489</v>
      </c>
      <c r="B4898" s="80" t="s">
        <v>8910</v>
      </c>
    </row>
    <row r="4899" spans="1:2" ht="15">
      <c r="A4899" s="81" t="s">
        <v>6490</v>
      </c>
      <c r="B4899" s="80" t="s">
        <v>8910</v>
      </c>
    </row>
    <row r="4900" spans="1:2" ht="15">
      <c r="A4900" s="81" t="s">
        <v>6491</v>
      </c>
      <c r="B4900" s="80" t="s">
        <v>8910</v>
      </c>
    </row>
    <row r="4901" spans="1:2" ht="15">
      <c r="A4901" s="81" t="s">
        <v>6492</v>
      </c>
      <c r="B4901" s="80" t="s">
        <v>8910</v>
      </c>
    </row>
    <row r="4902" spans="1:2" ht="15">
      <c r="A4902" s="81" t="s">
        <v>6493</v>
      </c>
      <c r="B4902" s="80" t="s">
        <v>8910</v>
      </c>
    </row>
    <row r="4903" spans="1:2" ht="15">
      <c r="A4903" s="81" t="s">
        <v>6494</v>
      </c>
      <c r="B4903" s="80" t="s">
        <v>8910</v>
      </c>
    </row>
    <row r="4904" spans="1:2" ht="15">
      <c r="A4904" s="81" t="s">
        <v>6495</v>
      </c>
      <c r="B4904" s="80" t="s">
        <v>8910</v>
      </c>
    </row>
    <row r="4905" spans="1:2" ht="15">
      <c r="A4905" s="81" t="s">
        <v>6496</v>
      </c>
      <c r="B4905" s="80" t="s">
        <v>8910</v>
      </c>
    </row>
    <row r="4906" spans="1:2" ht="15">
      <c r="A4906" s="81" t="s">
        <v>6497</v>
      </c>
      <c r="B4906" s="80" t="s">
        <v>8910</v>
      </c>
    </row>
    <row r="4907" spans="1:2" ht="15">
      <c r="A4907" s="81" t="s">
        <v>6498</v>
      </c>
      <c r="B4907" s="80" t="s">
        <v>8910</v>
      </c>
    </row>
    <row r="4908" spans="1:2" ht="15">
      <c r="A4908" s="81" t="s">
        <v>6499</v>
      </c>
      <c r="B4908" s="80" t="s">
        <v>8910</v>
      </c>
    </row>
    <row r="4909" spans="1:2" ht="15">
      <c r="A4909" s="81" t="s">
        <v>6500</v>
      </c>
      <c r="B4909" s="80" t="s">
        <v>8910</v>
      </c>
    </row>
    <row r="4910" spans="1:2" ht="15">
      <c r="A4910" s="81" t="s">
        <v>6501</v>
      </c>
      <c r="B4910" s="80" t="s">
        <v>8910</v>
      </c>
    </row>
    <row r="4911" spans="1:2" ht="15">
      <c r="A4911" s="81" t="s">
        <v>6502</v>
      </c>
      <c r="B4911" s="80" t="s">
        <v>8910</v>
      </c>
    </row>
    <row r="4912" spans="1:2" ht="15">
      <c r="A4912" s="81" t="s">
        <v>6503</v>
      </c>
      <c r="B4912" s="80" t="s">
        <v>8910</v>
      </c>
    </row>
    <row r="4913" spans="1:2" ht="15">
      <c r="A4913" s="81" t="s">
        <v>6504</v>
      </c>
      <c r="B4913" s="80" t="s">
        <v>8910</v>
      </c>
    </row>
    <row r="4914" spans="1:2" ht="15">
      <c r="A4914" s="81" t="s">
        <v>6505</v>
      </c>
      <c r="B4914" s="80" t="s">
        <v>8910</v>
      </c>
    </row>
    <row r="4915" spans="1:2" ht="15">
      <c r="A4915" s="81" t="s">
        <v>6506</v>
      </c>
      <c r="B4915" s="80" t="s">
        <v>8910</v>
      </c>
    </row>
    <row r="4916" spans="1:2" ht="15">
      <c r="A4916" s="81" t="s">
        <v>6507</v>
      </c>
      <c r="B4916" s="80" t="s">
        <v>8910</v>
      </c>
    </row>
    <row r="4917" spans="1:2" ht="15">
      <c r="A4917" s="81" t="s">
        <v>6508</v>
      </c>
      <c r="B4917" s="80" t="s">
        <v>8910</v>
      </c>
    </row>
    <row r="4918" spans="1:2" ht="15">
      <c r="A4918" s="81" t="s">
        <v>6509</v>
      </c>
      <c r="B4918" s="80" t="s">
        <v>8910</v>
      </c>
    </row>
    <row r="4919" spans="1:2" ht="15">
      <c r="A4919" s="81" t="s">
        <v>6510</v>
      </c>
      <c r="B4919" s="80" t="s">
        <v>8910</v>
      </c>
    </row>
    <row r="4920" spans="1:2" ht="15">
      <c r="A4920" s="81" t="s">
        <v>6511</v>
      </c>
      <c r="B4920" s="80" t="s">
        <v>8910</v>
      </c>
    </row>
    <row r="4921" spans="1:2" ht="15">
      <c r="A4921" s="81" t="s">
        <v>6512</v>
      </c>
      <c r="B4921" s="80" t="s">
        <v>8910</v>
      </c>
    </row>
    <row r="4922" spans="1:2" ht="15">
      <c r="A4922" s="81" t="s">
        <v>6513</v>
      </c>
      <c r="B4922" s="80" t="s">
        <v>8910</v>
      </c>
    </row>
    <row r="4923" spans="1:2" ht="15">
      <c r="A4923" s="81" t="s">
        <v>6514</v>
      </c>
      <c r="B4923" s="80" t="s">
        <v>8910</v>
      </c>
    </row>
    <row r="4924" spans="1:2" ht="15">
      <c r="A4924" s="81" t="s">
        <v>6515</v>
      </c>
      <c r="B4924" s="80" t="s">
        <v>8910</v>
      </c>
    </row>
    <row r="4925" spans="1:2" ht="15">
      <c r="A4925" s="81" t="s">
        <v>6516</v>
      </c>
      <c r="B4925" s="80" t="s">
        <v>8910</v>
      </c>
    </row>
    <row r="4926" spans="1:2" ht="15">
      <c r="A4926" s="81" t="s">
        <v>6517</v>
      </c>
      <c r="B4926" s="80" t="s">
        <v>8910</v>
      </c>
    </row>
    <row r="4927" spans="1:2" ht="15">
      <c r="A4927" s="81" t="s">
        <v>6518</v>
      </c>
      <c r="B4927" s="80" t="s">
        <v>8910</v>
      </c>
    </row>
    <row r="4928" spans="1:2" ht="15">
      <c r="A4928" s="81" t="s">
        <v>6519</v>
      </c>
      <c r="B4928" s="80" t="s">
        <v>8910</v>
      </c>
    </row>
    <row r="4929" spans="1:2" ht="15">
      <c r="A4929" s="81" t="s">
        <v>6520</v>
      </c>
      <c r="B4929" s="80" t="s">
        <v>8910</v>
      </c>
    </row>
    <row r="4930" spans="1:2" ht="15">
      <c r="A4930" s="81" t="s">
        <v>6521</v>
      </c>
      <c r="B4930" s="80" t="s">
        <v>8910</v>
      </c>
    </row>
    <row r="4931" spans="1:2" ht="15">
      <c r="A4931" s="81" t="s">
        <v>6522</v>
      </c>
      <c r="B4931" s="80" t="s">
        <v>8910</v>
      </c>
    </row>
    <row r="4932" spans="1:2" ht="15">
      <c r="A4932" s="81" t="s">
        <v>6523</v>
      </c>
      <c r="B4932" s="80" t="s">
        <v>8910</v>
      </c>
    </row>
    <row r="4933" spans="1:2" ht="15">
      <c r="A4933" s="81" t="s">
        <v>6524</v>
      </c>
      <c r="B4933" s="80" t="s">
        <v>8910</v>
      </c>
    </row>
    <row r="4934" spans="1:2" ht="15">
      <c r="A4934" s="81" t="s">
        <v>6525</v>
      </c>
      <c r="B4934" s="80" t="s">
        <v>8910</v>
      </c>
    </row>
    <row r="4935" spans="1:2" ht="15">
      <c r="A4935" s="81" t="s">
        <v>6526</v>
      </c>
      <c r="B4935" s="80" t="s">
        <v>8910</v>
      </c>
    </row>
    <row r="4936" spans="1:2" ht="15">
      <c r="A4936" s="81" t="s">
        <v>6527</v>
      </c>
      <c r="B4936" s="80" t="s">
        <v>8910</v>
      </c>
    </row>
    <row r="4937" spans="1:2" ht="15">
      <c r="A4937" s="81" t="s">
        <v>6528</v>
      </c>
      <c r="B4937" s="80" t="s">
        <v>8910</v>
      </c>
    </row>
    <row r="4938" spans="1:2" ht="15">
      <c r="A4938" s="81" t="s">
        <v>6529</v>
      </c>
      <c r="B4938" s="80" t="s">
        <v>8910</v>
      </c>
    </row>
    <row r="4939" spans="1:2" ht="15">
      <c r="A4939" s="81" t="s">
        <v>6530</v>
      </c>
      <c r="B4939" s="80" t="s">
        <v>8910</v>
      </c>
    </row>
    <row r="4940" spans="1:2" ht="15">
      <c r="A4940" s="81" t="s">
        <v>6531</v>
      </c>
      <c r="B4940" s="80" t="s">
        <v>8910</v>
      </c>
    </row>
    <row r="4941" spans="1:2" ht="15">
      <c r="A4941" s="81" t="s">
        <v>6532</v>
      </c>
      <c r="B4941" s="80" t="s">
        <v>8910</v>
      </c>
    </row>
    <row r="4942" spans="1:2" ht="15">
      <c r="A4942" s="81" t="s">
        <v>6533</v>
      </c>
      <c r="B4942" s="80" t="s">
        <v>8910</v>
      </c>
    </row>
    <row r="4943" spans="1:2" ht="15">
      <c r="A4943" s="81" t="s">
        <v>6534</v>
      </c>
      <c r="B4943" s="80" t="s">
        <v>8910</v>
      </c>
    </row>
    <row r="4944" spans="1:2" ht="15">
      <c r="A4944" s="81" t="s">
        <v>6535</v>
      </c>
      <c r="B4944" s="80" t="s">
        <v>8910</v>
      </c>
    </row>
    <row r="4945" spans="1:2" ht="15">
      <c r="A4945" s="81" t="s">
        <v>6536</v>
      </c>
      <c r="B4945" s="80" t="s">
        <v>8910</v>
      </c>
    </row>
    <row r="4946" spans="1:2" ht="15">
      <c r="A4946" s="81" t="s">
        <v>6537</v>
      </c>
      <c r="B4946" s="80" t="s">
        <v>8910</v>
      </c>
    </row>
    <row r="4947" spans="1:2" ht="15">
      <c r="A4947" s="81" t="s">
        <v>6538</v>
      </c>
      <c r="B4947" s="80" t="s">
        <v>8910</v>
      </c>
    </row>
    <row r="4948" spans="1:2" ht="15">
      <c r="A4948" s="81" t="s">
        <v>6539</v>
      </c>
      <c r="B4948" s="80" t="s">
        <v>8910</v>
      </c>
    </row>
    <row r="4949" spans="1:2" ht="15">
      <c r="A4949" s="81" t="s">
        <v>6540</v>
      </c>
      <c r="B4949" s="80" t="s">
        <v>8910</v>
      </c>
    </row>
    <row r="4950" spans="1:2" ht="15">
      <c r="A4950" s="81" t="s">
        <v>6541</v>
      </c>
      <c r="B4950" s="80" t="s">
        <v>8910</v>
      </c>
    </row>
    <row r="4951" spans="1:2" ht="15">
      <c r="A4951" s="81" t="s">
        <v>6542</v>
      </c>
      <c r="B4951" s="80" t="s">
        <v>8910</v>
      </c>
    </row>
    <row r="4952" spans="1:2" ht="15">
      <c r="A4952" s="81" t="s">
        <v>6543</v>
      </c>
      <c r="B4952" s="80" t="s">
        <v>8910</v>
      </c>
    </row>
    <row r="4953" spans="1:2" ht="15">
      <c r="A4953" s="81" t="s">
        <v>6544</v>
      </c>
      <c r="B4953" s="80" t="s">
        <v>8910</v>
      </c>
    </row>
    <row r="4954" spans="1:2" ht="15">
      <c r="A4954" s="81" t="s">
        <v>6545</v>
      </c>
      <c r="B4954" s="80" t="s">
        <v>8910</v>
      </c>
    </row>
    <row r="4955" spans="1:2" ht="15">
      <c r="A4955" s="81" t="s">
        <v>6546</v>
      </c>
      <c r="B4955" s="80" t="s">
        <v>8910</v>
      </c>
    </row>
    <row r="4956" spans="1:2" ht="15">
      <c r="A4956" s="81" t="s">
        <v>6547</v>
      </c>
      <c r="B4956" s="80" t="s">
        <v>8910</v>
      </c>
    </row>
    <row r="4957" spans="1:2" ht="15">
      <c r="A4957" s="81" t="s">
        <v>6548</v>
      </c>
      <c r="B4957" s="80" t="s">
        <v>8910</v>
      </c>
    </row>
    <row r="4958" spans="1:2" ht="15">
      <c r="A4958" s="81" t="s">
        <v>6549</v>
      </c>
      <c r="B4958" s="80" t="s">
        <v>8910</v>
      </c>
    </row>
    <row r="4959" spans="1:2" ht="15">
      <c r="A4959" s="81" t="s">
        <v>6550</v>
      </c>
      <c r="B4959" s="80" t="s">
        <v>8910</v>
      </c>
    </row>
    <row r="4960" spans="1:2" ht="15">
      <c r="A4960" s="81" t="s">
        <v>6551</v>
      </c>
      <c r="B4960" s="80" t="s">
        <v>8910</v>
      </c>
    </row>
    <row r="4961" spans="1:2" ht="15">
      <c r="A4961" s="81" t="s">
        <v>6552</v>
      </c>
      <c r="B4961" s="80" t="s">
        <v>8910</v>
      </c>
    </row>
    <row r="4962" spans="1:2" ht="15">
      <c r="A4962" s="81" t="s">
        <v>6553</v>
      </c>
      <c r="B4962" s="80" t="s">
        <v>8910</v>
      </c>
    </row>
    <row r="4963" spans="1:2" ht="15">
      <c r="A4963" s="81" t="s">
        <v>6554</v>
      </c>
      <c r="B4963" s="80" t="s">
        <v>8910</v>
      </c>
    </row>
    <row r="4964" spans="1:2" ht="15">
      <c r="A4964" s="81" t="s">
        <v>6555</v>
      </c>
      <c r="B4964" s="80" t="s">
        <v>8910</v>
      </c>
    </row>
    <row r="4965" spans="1:2" ht="15">
      <c r="A4965" s="81" t="s">
        <v>6556</v>
      </c>
      <c r="B4965" s="80" t="s">
        <v>8910</v>
      </c>
    </row>
    <row r="4966" spans="1:2" ht="15">
      <c r="A4966" s="81" t="s">
        <v>6557</v>
      </c>
      <c r="B4966" s="80" t="s">
        <v>8910</v>
      </c>
    </row>
    <row r="4967" spans="1:2" ht="15">
      <c r="A4967" s="81" t="s">
        <v>6558</v>
      </c>
      <c r="B4967" s="80" t="s">
        <v>8910</v>
      </c>
    </row>
    <row r="4968" spans="1:2" ht="15">
      <c r="A4968" s="81" t="s">
        <v>6559</v>
      </c>
      <c r="B4968" s="80" t="s">
        <v>8910</v>
      </c>
    </row>
    <row r="4969" spans="1:2" ht="15">
      <c r="A4969" s="81" t="s">
        <v>6560</v>
      </c>
      <c r="B4969" s="80" t="s">
        <v>8910</v>
      </c>
    </row>
    <row r="4970" spans="1:2" ht="15">
      <c r="A4970" s="81" t="s">
        <v>6561</v>
      </c>
      <c r="B4970" s="80" t="s">
        <v>8910</v>
      </c>
    </row>
    <row r="4971" spans="1:2" ht="15">
      <c r="A4971" s="81" t="s">
        <v>6562</v>
      </c>
      <c r="B4971" s="80" t="s">
        <v>8910</v>
      </c>
    </row>
    <row r="4972" spans="1:2" ht="15">
      <c r="A4972" s="81" t="s">
        <v>6563</v>
      </c>
      <c r="B4972" s="80" t="s">
        <v>8910</v>
      </c>
    </row>
    <row r="4973" spans="1:2" ht="15">
      <c r="A4973" s="81" t="s">
        <v>6564</v>
      </c>
      <c r="B4973" s="80" t="s">
        <v>8910</v>
      </c>
    </row>
    <row r="4974" spans="1:2" ht="15">
      <c r="A4974" s="81" t="s">
        <v>6565</v>
      </c>
      <c r="B4974" s="80" t="s">
        <v>8910</v>
      </c>
    </row>
    <row r="4975" spans="1:2" ht="15">
      <c r="A4975" s="81" t="s">
        <v>6566</v>
      </c>
      <c r="B4975" s="80" t="s">
        <v>8910</v>
      </c>
    </row>
    <row r="4976" spans="1:2" ht="15">
      <c r="A4976" s="81" t="s">
        <v>6567</v>
      </c>
      <c r="B4976" s="80" t="s">
        <v>8910</v>
      </c>
    </row>
    <row r="4977" spans="1:2" ht="15">
      <c r="A4977" s="81" t="s">
        <v>6568</v>
      </c>
      <c r="B4977" s="80" t="s">
        <v>8910</v>
      </c>
    </row>
    <row r="4978" spans="1:2" ht="15">
      <c r="A4978" s="81" t="s">
        <v>6569</v>
      </c>
      <c r="B4978" s="80" t="s">
        <v>8910</v>
      </c>
    </row>
    <row r="4979" spans="1:2" ht="15">
      <c r="A4979" s="81" t="s">
        <v>6570</v>
      </c>
      <c r="B4979" s="80" t="s">
        <v>8910</v>
      </c>
    </row>
    <row r="4980" spans="1:2" ht="15">
      <c r="A4980" s="81" t="s">
        <v>6571</v>
      </c>
      <c r="B4980" s="80" t="s">
        <v>8910</v>
      </c>
    </row>
    <row r="4981" spans="1:2" ht="15">
      <c r="A4981" s="81" t="s">
        <v>6572</v>
      </c>
      <c r="B4981" s="80" t="s">
        <v>8910</v>
      </c>
    </row>
    <row r="4982" spans="1:2" ht="15">
      <c r="A4982" s="81" t="s">
        <v>6573</v>
      </c>
      <c r="B4982" s="80" t="s">
        <v>8910</v>
      </c>
    </row>
    <row r="4983" spans="1:2" ht="15">
      <c r="A4983" s="81" t="s">
        <v>6574</v>
      </c>
      <c r="B4983" s="80" t="s">
        <v>8910</v>
      </c>
    </row>
    <row r="4984" spans="1:2" ht="15">
      <c r="A4984" s="81" t="s">
        <v>6575</v>
      </c>
      <c r="B4984" s="80" t="s">
        <v>8910</v>
      </c>
    </row>
    <row r="4985" spans="1:2" ht="15">
      <c r="A4985" s="81" t="s">
        <v>6576</v>
      </c>
      <c r="B4985" s="80" t="s">
        <v>8910</v>
      </c>
    </row>
    <row r="4986" spans="1:2" ht="15">
      <c r="A4986" s="81" t="s">
        <v>6577</v>
      </c>
      <c r="B4986" s="80" t="s">
        <v>8910</v>
      </c>
    </row>
    <row r="4987" spans="1:2" ht="15">
      <c r="A4987" s="81" t="s">
        <v>6578</v>
      </c>
      <c r="B4987" s="80" t="s">
        <v>8910</v>
      </c>
    </row>
    <row r="4988" spans="1:2" ht="15">
      <c r="A4988" s="81" t="s">
        <v>6579</v>
      </c>
      <c r="B4988" s="80" t="s">
        <v>8910</v>
      </c>
    </row>
    <row r="4989" spans="1:2" ht="15">
      <c r="A4989" s="81" t="s">
        <v>6580</v>
      </c>
      <c r="B4989" s="80" t="s">
        <v>8910</v>
      </c>
    </row>
    <row r="4990" spans="1:2" ht="15">
      <c r="A4990" s="81" t="s">
        <v>6581</v>
      </c>
      <c r="B4990" s="80" t="s">
        <v>8910</v>
      </c>
    </row>
    <row r="4991" spans="1:2" ht="15">
      <c r="A4991" s="81" t="s">
        <v>6582</v>
      </c>
      <c r="B4991" s="80" t="s">
        <v>8910</v>
      </c>
    </row>
    <row r="4992" spans="1:2" ht="15">
      <c r="A4992" s="81" t="s">
        <v>6583</v>
      </c>
      <c r="B4992" s="80" t="s">
        <v>8910</v>
      </c>
    </row>
    <row r="4993" spans="1:2" ht="15">
      <c r="A4993" s="81" t="s">
        <v>6584</v>
      </c>
      <c r="B4993" s="80" t="s">
        <v>8910</v>
      </c>
    </row>
    <row r="4994" spans="1:2" ht="15">
      <c r="A4994" s="81" t="s">
        <v>6585</v>
      </c>
      <c r="B4994" s="80" t="s">
        <v>8910</v>
      </c>
    </row>
    <row r="4995" spans="1:2" ht="15">
      <c r="A4995" s="81" t="s">
        <v>6586</v>
      </c>
      <c r="B4995" s="80" t="s">
        <v>8910</v>
      </c>
    </row>
    <row r="4996" spans="1:2" ht="15">
      <c r="A4996" s="81" t="s">
        <v>6587</v>
      </c>
      <c r="B4996" s="80" t="s">
        <v>8910</v>
      </c>
    </row>
    <row r="4997" spans="1:2" ht="15">
      <c r="A4997" s="81" t="s">
        <v>6588</v>
      </c>
      <c r="B4997" s="80" t="s">
        <v>8910</v>
      </c>
    </row>
    <row r="4998" spans="1:2" ht="15">
      <c r="A4998" s="81" t="s">
        <v>6589</v>
      </c>
      <c r="B4998" s="80" t="s">
        <v>8910</v>
      </c>
    </row>
    <row r="4999" spans="1:2" ht="15">
      <c r="A4999" s="81" t="s">
        <v>6590</v>
      </c>
      <c r="B4999" s="80" t="s">
        <v>8910</v>
      </c>
    </row>
    <row r="5000" spans="1:2" ht="15">
      <c r="A5000" s="81" t="s">
        <v>6591</v>
      </c>
      <c r="B5000" s="80" t="s">
        <v>8910</v>
      </c>
    </row>
    <row r="5001" spans="1:2" ht="15">
      <c r="A5001" s="81" t="s">
        <v>6592</v>
      </c>
      <c r="B5001" s="80" t="s">
        <v>8910</v>
      </c>
    </row>
    <row r="5002" spans="1:2" ht="15">
      <c r="A5002" s="81" t="s">
        <v>6593</v>
      </c>
      <c r="B5002" s="80" t="s">
        <v>8910</v>
      </c>
    </row>
    <row r="5003" spans="1:2" ht="15">
      <c r="A5003" s="81" t="s">
        <v>6594</v>
      </c>
      <c r="B5003" s="80" t="s">
        <v>8910</v>
      </c>
    </row>
    <row r="5004" spans="1:2" ht="15">
      <c r="A5004" s="81" t="s">
        <v>6595</v>
      </c>
      <c r="B5004" s="80" t="s">
        <v>8910</v>
      </c>
    </row>
    <row r="5005" spans="1:2" ht="15">
      <c r="A5005" s="81" t="s">
        <v>6596</v>
      </c>
      <c r="B5005" s="80" t="s">
        <v>8910</v>
      </c>
    </row>
    <row r="5006" spans="1:2" ht="15">
      <c r="A5006" s="81" t="s">
        <v>6597</v>
      </c>
      <c r="B5006" s="80" t="s">
        <v>8910</v>
      </c>
    </row>
    <row r="5007" spans="1:2" ht="15">
      <c r="A5007" s="81" t="s">
        <v>6598</v>
      </c>
      <c r="B5007" s="80" t="s">
        <v>8910</v>
      </c>
    </row>
    <row r="5008" spans="1:2" ht="15">
      <c r="A5008" s="81" t="s">
        <v>6599</v>
      </c>
      <c r="B5008" s="80" t="s">
        <v>8910</v>
      </c>
    </row>
    <row r="5009" spans="1:2" ht="15">
      <c r="A5009" s="81" t="s">
        <v>6600</v>
      </c>
      <c r="B5009" s="80" t="s">
        <v>8910</v>
      </c>
    </row>
    <row r="5010" spans="1:2" ht="15">
      <c r="A5010" s="81" t="s">
        <v>6601</v>
      </c>
      <c r="B5010" s="80" t="s">
        <v>8910</v>
      </c>
    </row>
    <row r="5011" spans="1:2" ht="15">
      <c r="A5011" s="81" t="s">
        <v>6602</v>
      </c>
      <c r="B5011" s="80" t="s">
        <v>8910</v>
      </c>
    </row>
    <row r="5012" spans="1:2" ht="15">
      <c r="A5012" s="81" t="s">
        <v>6603</v>
      </c>
      <c r="B5012" s="80" t="s">
        <v>8910</v>
      </c>
    </row>
    <row r="5013" spans="1:2" ht="15">
      <c r="A5013" s="81" t="s">
        <v>6604</v>
      </c>
      <c r="B5013" s="80" t="s">
        <v>8910</v>
      </c>
    </row>
    <row r="5014" spans="1:2" ht="15">
      <c r="A5014" s="81" t="s">
        <v>6605</v>
      </c>
      <c r="B5014" s="80" t="s">
        <v>8910</v>
      </c>
    </row>
    <row r="5015" spans="1:2" ht="15">
      <c r="A5015" s="81" t="s">
        <v>6606</v>
      </c>
      <c r="B5015" s="80" t="s">
        <v>8910</v>
      </c>
    </row>
    <row r="5016" spans="1:2" ht="15">
      <c r="A5016" s="81" t="s">
        <v>6607</v>
      </c>
      <c r="B5016" s="80" t="s">
        <v>8910</v>
      </c>
    </row>
    <row r="5017" spans="1:2" ht="15">
      <c r="A5017" s="81" t="s">
        <v>6608</v>
      </c>
      <c r="B5017" s="80" t="s">
        <v>8910</v>
      </c>
    </row>
    <row r="5018" spans="1:2" ht="15">
      <c r="A5018" s="81" t="s">
        <v>6609</v>
      </c>
      <c r="B5018" s="80" t="s">
        <v>8910</v>
      </c>
    </row>
    <row r="5019" spans="1:2" ht="15">
      <c r="A5019" s="81" t="s">
        <v>6610</v>
      </c>
      <c r="B5019" s="80" t="s">
        <v>8910</v>
      </c>
    </row>
    <row r="5020" spans="1:2" ht="15">
      <c r="A5020" s="81" t="s">
        <v>6611</v>
      </c>
      <c r="B5020" s="80" t="s">
        <v>8910</v>
      </c>
    </row>
    <row r="5021" spans="1:2" ht="15">
      <c r="A5021" s="81" t="s">
        <v>6612</v>
      </c>
      <c r="B5021" s="80" t="s">
        <v>8910</v>
      </c>
    </row>
    <row r="5022" spans="1:2" ht="15">
      <c r="A5022" s="81" t="s">
        <v>6613</v>
      </c>
      <c r="B5022" s="80" t="s">
        <v>8910</v>
      </c>
    </row>
    <row r="5023" spans="1:2" ht="15">
      <c r="A5023" s="81" t="s">
        <v>6614</v>
      </c>
      <c r="B5023" s="80" t="s">
        <v>8910</v>
      </c>
    </row>
    <row r="5024" spans="1:2" ht="15">
      <c r="A5024" s="81" t="s">
        <v>6615</v>
      </c>
      <c r="B5024" s="80" t="s">
        <v>8910</v>
      </c>
    </row>
    <row r="5025" spans="1:2" ht="15">
      <c r="A5025" s="81" t="s">
        <v>6616</v>
      </c>
      <c r="B5025" s="80" t="s">
        <v>8910</v>
      </c>
    </row>
    <row r="5026" spans="1:2" ht="15">
      <c r="A5026" s="81" t="s">
        <v>6617</v>
      </c>
      <c r="B5026" s="80" t="s">
        <v>8910</v>
      </c>
    </row>
    <row r="5027" spans="1:2" ht="15">
      <c r="A5027" s="81" t="s">
        <v>6618</v>
      </c>
      <c r="B5027" s="80" t="s">
        <v>8910</v>
      </c>
    </row>
    <row r="5028" spans="1:2" ht="15">
      <c r="A5028" s="81" t="s">
        <v>6619</v>
      </c>
      <c r="B5028" s="80" t="s">
        <v>8910</v>
      </c>
    </row>
    <row r="5029" spans="1:2" ht="15">
      <c r="A5029" s="81" t="s">
        <v>6620</v>
      </c>
      <c r="B5029" s="80" t="s">
        <v>8910</v>
      </c>
    </row>
    <row r="5030" spans="1:2" ht="15">
      <c r="A5030" s="81" t="s">
        <v>6621</v>
      </c>
      <c r="B5030" s="80" t="s">
        <v>8910</v>
      </c>
    </row>
    <row r="5031" spans="1:2" ht="15">
      <c r="A5031" s="81" t="s">
        <v>6622</v>
      </c>
      <c r="B5031" s="80" t="s">
        <v>8910</v>
      </c>
    </row>
    <row r="5032" spans="1:2" ht="15">
      <c r="A5032" s="81" t="s">
        <v>6623</v>
      </c>
      <c r="B5032" s="80" t="s">
        <v>8910</v>
      </c>
    </row>
    <row r="5033" spans="1:2" ht="15">
      <c r="A5033" s="81" t="s">
        <v>6624</v>
      </c>
      <c r="B5033" s="80" t="s">
        <v>8910</v>
      </c>
    </row>
    <row r="5034" spans="1:2" ht="15">
      <c r="A5034" s="81" t="s">
        <v>6625</v>
      </c>
      <c r="B5034" s="80" t="s">
        <v>8910</v>
      </c>
    </row>
    <row r="5035" spans="1:2" ht="15">
      <c r="A5035" s="81" t="s">
        <v>6626</v>
      </c>
      <c r="B5035" s="80" t="s">
        <v>8910</v>
      </c>
    </row>
    <row r="5036" spans="1:2" ht="15">
      <c r="A5036" s="81" t="s">
        <v>6627</v>
      </c>
      <c r="B5036" s="80" t="s">
        <v>8910</v>
      </c>
    </row>
    <row r="5037" spans="1:2" ht="15">
      <c r="A5037" s="81" t="s">
        <v>6628</v>
      </c>
      <c r="B5037" s="80" t="s">
        <v>8910</v>
      </c>
    </row>
    <row r="5038" spans="1:2" ht="15">
      <c r="A5038" s="81" t="s">
        <v>6629</v>
      </c>
      <c r="B5038" s="80" t="s">
        <v>8910</v>
      </c>
    </row>
    <row r="5039" spans="1:2" ht="15">
      <c r="A5039" s="81" t="s">
        <v>6630</v>
      </c>
      <c r="B5039" s="80" t="s">
        <v>8910</v>
      </c>
    </row>
    <row r="5040" spans="1:2" ht="15">
      <c r="A5040" s="81" t="s">
        <v>6631</v>
      </c>
      <c r="B5040" s="80" t="s">
        <v>8910</v>
      </c>
    </row>
    <row r="5041" spans="1:2" ht="15">
      <c r="A5041" s="81" t="s">
        <v>6632</v>
      </c>
      <c r="B5041" s="80" t="s">
        <v>8910</v>
      </c>
    </row>
    <row r="5042" spans="1:2" ht="15">
      <c r="A5042" s="81" t="s">
        <v>6633</v>
      </c>
      <c r="B5042" s="80" t="s">
        <v>8910</v>
      </c>
    </row>
    <row r="5043" spans="1:2" ht="15">
      <c r="A5043" s="81" t="s">
        <v>6634</v>
      </c>
      <c r="B5043" s="80" t="s">
        <v>8910</v>
      </c>
    </row>
    <row r="5044" spans="1:2" ht="15">
      <c r="A5044" s="81" t="s">
        <v>6635</v>
      </c>
      <c r="B5044" s="80" t="s">
        <v>8910</v>
      </c>
    </row>
    <row r="5045" spans="1:2" ht="15">
      <c r="A5045" s="81" t="s">
        <v>6636</v>
      </c>
      <c r="B5045" s="80" t="s">
        <v>8910</v>
      </c>
    </row>
    <row r="5046" spans="1:2" ht="15">
      <c r="A5046" s="81" t="s">
        <v>6637</v>
      </c>
      <c r="B5046" s="80" t="s">
        <v>8910</v>
      </c>
    </row>
    <row r="5047" spans="1:2" ht="15">
      <c r="A5047" s="81" t="s">
        <v>6638</v>
      </c>
      <c r="B5047" s="80" t="s">
        <v>8910</v>
      </c>
    </row>
    <row r="5048" spans="1:2" ht="15">
      <c r="A5048" s="81" t="s">
        <v>6639</v>
      </c>
      <c r="B5048" s="80" t="s">
        <v>8910</v>
      </c>
    </row>
    <row r="5049" spans="1:2" ht="15">
      <c r="A5049" s="81" t="s">
        <v>6640</v>
      </c>
      <c r="B5049" s="80" t="s">
        <v>8910</v>
      </c>
    </row>
    <row r="5050" spans="1:2" ht="15">
      <c r="A5050" s="81" t="s">
        <v>6641</v>
      </c>
      <c r="B5050" s="80" t="s">
        <v>8910</v>
      </c>
    </row>
    <row r="5051" spans="1:2" ht="15">
      <c r="A5051" s="81" t="s">
        <v>6642</v>
      </c>
      <c r="B5051" s="80" t="s">
        <v>8910</v>
      </c>
    </row>
    <row r="5052" spans="1:2" ht="15">
      <c r="A5052" s="81" t="s">
        <v>6643</v>
      </c>
      <c r="B5052" s="80" t="s">
        <v>8910</v>
      </c>
    </row>
    <row r="5053" spans="1:2" ht="15">
      <c r="A5053" s="81" t="s">
        <v>6644</v>
      </c>
      <c r="B5053" s="80" t="s">
        <v>8910</v>
      </c>
    </row>
    <row r="5054" spans="1:2" ht="15">
      <c r="A5054" s="81" t="s">
        <v>6645</v>
      </c>
      <c r="B5054" s="80" t="s">
        <v>8910</v>
      </c>
    </row>
    <row r="5055" spans="1:2" ht="15">
      <c r="A5055" s="81" t="s">
        <v>6646</v>
      </c>
      <c r="B5055" s="80" t="s">
        <v>8910</v>
      </c>
    </row>
    <row r="5056" spans="1:2" ht="15">
      <c r="A5056" s="81" t="s">
        <v>6647</v>
      </c>
      <c r="B5056" s="80" t="s">
        <v>8910</v>
      </c>
    </row>
    <row r="5057" spans="1:2" ht="15">
      <c r="A5057" s="81" t="s">
        <v>6648</v>
      </c>
      <c r="B5057" s="80" t="s">
        <v>8910</v>
      </c>
    </row>
    <row r="5058" spans="1:2" ht="15">
      <c r="A5058" s="81" t="s">
        <v>6649</v>
      </c>
      <c r="B5058" s="80" t="s">
        <v>8910</v>
      </c>
    </row>
    <row r="5059" spans="1:2" ht="15">
      <c r="A5059" s="81" t="s">
        <v>6650</v>
      </c>
      <c r="B5059" s="80" t="s">
        <v>8910</v>
      </c>
    </row>
    <row r="5060" spans="1:2" ht="15">
      <c r="A5060" s="81" t="s">
        <v>6651</v>
      </c>
      <c r="B5060" s="80" t="s">
        <v>8910</v>
      </c>
    </row>
    <row r="5061" spans="1:2" ht="15">
      <c r="A5061" s="81" t="s">
        <v>6652</v>
      </c>
      <c r="B5061" s="80" t="s">
        <v>8910</v>
      </c>
    </row>
    <row r="5062" spans="1:2" ht="15">
      <c r="A5062" s="81" t="s">
        <v>6653</v>
      </c>
      <c r="B5062" s="80" t="s">
        <v>8910</v>
      </c>
    </row>
    <row r="5063" spans="1:2" ht="15">
      <c r="A5063" s="81" t="s">
        <v>6654</v>
      </c>
      <c r="B5063" s="80" t="s">
        <v>8910</v>
      </c>
    </row>
    <row r="5064" spans="1:2" ht="15">
      <c r="A5064" s="81" t="s">
        <v>6655</v>
      </c>
      <c r="B5064" s="80" t="s">
        <v>8910</v>
      </c>
    </row>
    <row r="5065" spans="1:2" ht="15">
      <c r="A5065" s="81" t="s">
        <v>6656</v>
      </c>
      <c r="B5065" s="80" t="s">
        <v>8910</v>
      </c>
    </row>
    <row r="5066" spans="1:2" ht="15">
      <c r="A5066" s="81" t="s">
        <v>6657</v>
      </c>
      <c r="B5066" s="80" t="s">
        <v>8910</v>
      </c>
    </row>
    <row r="5067" spans="1:2" ht="15">
      <c r="A5067" s="81" t="s">
        <v>6658</v>
      </c>
      <c r="B5067" s="80" t="s">
        <v>8910</v>
      </c>
    </row>
    <row r="5068" spans="1:2" ht="15">
      <c r="A5068" s="81" t="s">
        <v>6659</v>
      </c>
      <c r="B5068" s="80" t="s">
        <v>8910</v>
      </c>
    </row>
    <row r="5069" spans="1:2" ht="15">
      <c r="A5069" s="81" t="s">
        <v>6660</v>
      </c>
      <c r="B5069" s="80" t="s">
        <v>8910</v>
      </c>
    </row>
    <row r="5070" spans="1:2" ht="15">
      <c r="A5070" s="81" t="s">
        <v>6661</v>
      </c>
      <c r="B5070" s="80" t="s">
        <v>8910</v>
      </c>
    </row>
    <row r="5071" spans="1:2" ht="15">
      <c r="A5071" s="81" t="s">
        <v>6662</v>
      </c>
      <c r="B5071" s="80" t="s">
        <v>8910</v>
      </c>
    </row>
    <row r="5072" spans="1:2" ht="15">
      <c r="A5072" s="81" t="s">
        <v>6663</v>
      </c>
      <c r="B5072" s="80" t="s">
        <v>8910</v>
      </c>
    </row>
    <row r="5073" spans="1:2" ht="15">
      <c r="A5073" s="81" t="s">
        <v>6664</v>
      </c>
      <c r="B5073" s="80" t="s">
        <v>8910</v>
      </c>
    </row>
    <row r="5074" spans="1:2" ht="15">
      <c r="A5074" s="81" t="s">
        <v>6665</v>
      </c>
      <c r="B5074" s="80" t="s">
        <v>8910</v>
      </c>
    </row>
    <row r="5075" spans="1:2" ht="15">
      <c r="A5075" s="81" t="s">
        <v>6666</v>
      </c>
      <c r="B5075" s="80" t="s">
        <v>8910</v>
      </c>
    </row>
    <row r="5076" spans="1:2" ht="15">
      <c r="A5076" s="81" t="s">
        <v>6667</v>
      </c>
      <c r="B5076" s="80" t="s">
        <v>8910</v>
      </c>
    </row>
    <row r="5077" spans="1:2" ht="15">
      <c r="A5077" s="81" t="s">
        <v>6668</v>
      </c>
      <c r="B5077" s="80" t="s">
        <v>8910</v>
      </c>
    </row>
    <row r="5078" spans="1:2" ht="15">
      <c r="A5078" s="81" t="s">
        <v>6669</v>
      </c>
      <c r="B5078" s="80" t="s">
        <v>8910</v>
      </c>
    </row>
    <row r="5079" spans="1:2" ht="15">
      <c r="A5079" s="81" t="s">
        <v>6670</v>
      </c>
      <c r="B5079" s="80" t="s">
        <v>8910</v>
      </c>
    </row>
    <row r="5080" spans="1:2" ht="15">
      <c r="A5080" s="81" t="s">
        <v>6671</v>
      </c>
      <c r="B5080" s="80" t="s">
        <v>8910</v>
      </c>
    </row>
    <row r="5081" spans="1:2" ht="15">
      <c r="A5081" s="81" t="s">
        <v>6672</v>
      </c>
      <c r="B5081" s="80" t="s">
        <v>8910</v>
      </c>
    </row>
    <row r="5082" spans="1:2" ht="15">
      <c r="A5082" s="81" t="s">
        <v>6673</v>
      </c>
      <c r="B5082" s="80" t="s">
        <v>8910</v>
      </c>
    </row>
    <row r="5083" spans="1:2" ht="15">
      <c r="A5083" s="81" t="s">
        <v>6674</v>
      </c>
      <c r="B5083" s="80" t="s">
        <v>8910</v>
      </c>
    </row>
    <row r="5084" spans="1:2" ht="15">
      <c r="A5084" s="81" t="s">
        <v>6675</v>
      </c>
      <c r="B5084" s="80" t="s">
        <v>8910</v>
      </c>
    </row>
    <row r="5085" spans="1:2" ht="15">
      <c r="A5085" s="81" t="s">
        <v>6676</v>
      </c>
      <c r="B5085" s="80" t="s">
        <v>8910</v>
      </c>
    </row>
    <row r="5086" spans="1:2" ht="15">
      <c r="A5086" s="81" t="s">
        <v>6677</v>
      </c>
      <c r="B5086" s="80" t="s">
        <v>8910</v>
      </c>
    </row>
    <row r="5087" spans="1:2" ht="15">
      <c r="A5087" s="81" t="s">
        <v>6678</v>
      </c>
      <c r="B5087" s="80" t="s">
        <v>8910</v>
      </c>
    </row>
    <row r="5088" spans="1:2" ht="15">
      <c r="A5088" s="81" t="s">
        <v>6679</v>
      </c>
      <c r="B5088" s="80" t="s">
        <v>8910</v>
      </c>
    </row>
    <row r="5089" spans="1:2" ht="15">
      <c r="A5089" s="81" t="s">
        <v>6680</v>
      </c>
      <c r="B5089" s="80" t="s">
        <v>8910</v>
      </c>
    </row>
    <row r="5090" spans="1:2" ht="15">
      <c r="A5090" s="81" t="s">
        <v>6681</v>
      </c>
      <c r="B5090" s="80" t="s">
        <v>8910</v>
      </c>
    </row>
    <row r="5091" spans="1:2" ht="15">
      <c r="A5091" s="81" t="s">
        <v>6682</v>
      </c>
      <c r="B5091" s="80" t="s">
        <v>8910</v>
      </c>
    </row>
    <row r="5092" spans="1:2" ht="15">
      <c r="A5092" s="81" t="s">
        <v>6683</v>
      </c>
      <c r="B5092" s="80" t="s">
        <v>8910</v>
      </c>
    </row>
    <row r="5093" spans="1:2" ht="15">
      <c r="A5093" s="81" t="s">
        <v>6684</v>
      </c>
      <c r="B5093" s="80" t="s">
        <v>8910</v>
      </c>
    </row>
    <row r="5094" spans="1:2" ht="15">
      <c r="A5094" s="81" t="s">
        <v>6685</v>
      </c>
      <c r="B5094" s="80" t="s">
        <v>8910</v>
      </c>
    </row>
    <row r="5095" spans="1:2" ht="15">
      <c r="A5095" s="81" t="s">
        <v>6686</v>
      </c>
      <c r="B5095" s="80" t="s">
        <v>8910</v>
      </c>
    </row>
    <row r="5096" spans="1:2" ht="15">
      <c r="A5096" s="81" t="s">
        <v>6687</v>
      </c>
      <c r="B5096" s="80" t="s">
        <v>8910</v>
      </c>
    </row>
    <row r="5097" spans="1:2" ht="15">
      <c r="A5097" s="81" t="s">
        <v>6688</v>
      </c>
      <c r="B5097" s="80" t="s">
        <v>8910</v>
      </c>
    </row>
    <row r="5098" spans="1:2" ht="15">
      <c r="A5098" s="81" t="s">
        <v>6689</v>
      </c>
      <c r="B5098" s="80" t="s">
        <v>8910</v>
      </c>
    </row>
    <row r="5099" spans="1:2" ht="15">
      <c r="A5099" s="81" t="s">
        <v>6690</v>
      </c>
      <c r="B5099" s="80" t="s">
        <v>8910</v>
      </c>
    </row>
    <row r="5100" spans="1:2" ht="15">
      <c r="A5100" s="81" t="s">
        <v>6691</v>
      </c>
      <c r="B5100" s="80" t="s">
        <v>8910</v>
      </c>
    </row>
    <row r="5101" spans="1:2" ht="15">
      <c r="A5101" s="81" t="s">
        <v>6692</v>
      </c>
      <c r="B5101" s="80" t="s">
        <v>8910</v>
      </c>
    </row>
    <row r="5102" spans="1:2" ht="15">
      <c r="A5102" s="81" t="s">
        <v>6693</v>
      </c>
      <c r="B5102" s="80" t="s">
        <v>8910</v>
      </c>
    </row>
    <row r="5103" spans="1:2" ht="15">
      <c r="A5103" s="81" t="s">
        <v>6694</v>
      </c>
      <c r="B5103" s="80" t="s">
        <v>8910</v>
      </c>
    </row>
    <row r="5104" spans="1:2" ht="15">
      <c r="A5104" s="81" t="s">
        <v>6695</v>
      </c>
      <c r="B5104" s="80" t="s">
        <v>8910</v>
      </c>
    </row>
    <row r="5105" spans="1:2" ht="15">
      <c r="A5105" s="81" t="s">
        <v>6696</v>
      </c>
      <c r="B5105" s="80" t="s">
        <v>8910</v>
      </c>
    </row>
    <row r="5106" spans="1:2" ht="15">
      <c r="A5106" s="81" t="s">
        <v>6697</v>
      </c>
      <c r="B5106" s="80" t="s">
        <v>8910</v>
      </c>
    </row>
    <row r="5107" spans="1:2" ht="15">
      <c r="A5107" s="81" t="s">
        <v>6698</v>
      </c>
      <c r="B5107" s="80" t="s">
        <v>8910</v>
      </c>
    </row>
    <row r="5108" spans="1:2" ht="15">
      <c r="A5108" s="81" t="s">
        <v>6699</v>
      </c>
      <c r="B5108" s="80" t="s">
        <v>8910</v>
      </c>
    </row>
    <row r="5109" spans="1:2" ht="15">
      <c r="A5109" s="81" t="s">
        <v>6700</v>
      </c>
      <c r="B5109" s="80" t="s">
        <v>8910</v>
      </c>
    </row>
    <row r="5110" spans="1:2" ht="15">
      <c r="A5110" s="81" t="s">
        <v>6701</v>
      </c>
      <c r="B5110" s="80" t="s">
        <v>8910</v>
      </c>
    </row>
    <row r="5111" spans="1:2" ht="15">
      <c r="A5111" s="81" t="s">
        <v>6702</v>
      </c>
      <c r="B5111" s="80" t="s">
        <v>8910</v>
      </c>
    </row>
    <row r="5112" spans="1:2" ht="15">
      <c r="A5112" s="81" t="s">
        <v>6703</v>
      </c>
      <c r="B5112" s="80" t="s">
        <v>8910</v>
      </c>
    </row>
    <row r="5113" spans="1:2" ht="15">
      <c r="A5113" s="81" t="s">
        <v>6704</v>
      </c>
      <c r="B5113" s="80" t="s">
        <v>8910</v>
      </c>
    </row>
    <row r="5114" spans="1:2" ht="15">
      <c r="A5114" s="81" t="s">
        <v>6705</v>
      </c>
      <c r="B5114" s="80" t="s">
        <v>8910</v>
      </c>
    </row>
    <row r="5115" spans="1:2" ht="15">
      <c r="A5115" s="81" t="s">
        <v>6706</v>
      </c>
      <c r="B5115" s="80" t="s">
        <v>8910</v>
      </c>
    </row>
    <row r="5116" spans="1:2" ht="15">
      <c r="A5116" s="81" t="s">
        <v>6707</v>
      </c>
      <c r="B5116" s="80" t="s">
        <v>8910</v>
      </c>
    </row>
    <row r="5117" spans="1:2" ht="15">
      <c r="A5117" s="81" t="s">
        <v>6708</v>
      </c>
      <c r="B5117" s="80" t="s">
        <v>8910</v>
      </c>
    </row>
    <row r="5118" spans="1:2" ht="15">
      <c r="A5118" s="81" t="s">
        <v>6709</v>
      </c>
      <c r="B5118" s="80" t="s">
        <v>8910</v>
      </c>
    </row>
    <row r="5119" spans="1:2" ht="15">
      <c r="A5119" s="81" t="s">
        <v>6710</v>
      </c>
      <c r="B5119" s="80" t="s">
        <v>8910</v>
      </c>
    </row>
    <row r="5120" spans="1:2" ht="15">
      <c r="A5120" s="81" t="s">
        <v>6711</v>
      </c>
      <c r="B5120" s="80" t="s">
        <v>8910</v>
      </c>
    </row>
    <row r="5121" spans="1:2" ht="15">
      <c r="A5121" s="81" t="s">
        <v>6712</v>
      </c>
      <c r="B5121" s="80" t="s">
        <v>8910</v>
      </c>
    </row>
    <row r="5122" spans="1:2" ht="15">
      <c r="A5122" s="81" t="s">
        <v>6713</v>
      </c>
      <c r="B5122" s="80" t="s">
        <v>8910</v>
      </c>
    </row>
    <row r="5123" spans="1:2" ht="15">
      <c r="A5123" s="81" t="s">
        <v>6714</v>
      </c>
      <c r="B5123" s="80" t="s">
        <v>8910</v>
      </c>
    </row>
    <row r="5124" spans="1:2" ht="15">
      <c r="A5124" s="81" t="s">
        <v>6715</v>
      </c>
      <c r="B5124" s="80" t="s">
        <v>8910</v>
      </c>
    </row>
    <row r="5125" spans="1:2" ht="15">
      <c r="A5125" s="81" t="s">
        <v>6716</v>
      </c>
      <c r="B5125" s="80" t="s">
        <v>8910</v>
      </c>
    </row>
    <row r="5126" spans="1:2" ht="15">
      <c r="A5126" s="81" t="s">
        <v>6717</v>
      </c>
      <c r="B5126" s="80" t="s">
        <v>8910</v>
      </c>
    </row>
    <row r="5127" spans="1:2" ht="15">
      <c r="A5127" s="81" t="s">
        <v>6718</v>
      </c>
      <c r="B5127" s="80" t="s">
        <v>8910</v>
      </c>
    </row>
    <row r="5128" spans="1:2" ht="15">
      <c r="A5128" s="81" t="s">
        <v>6719</v>
      </c>
      <c r="B5128" s="80" t="s">
        <v>8910</v>
      </c>
    </row>
    <row r="5129" spans="1:2" ht="15">
      <c r="A5129" s="81" t="s">
        <v>6720</v>
      </c>
      <c r="B5129" s="80" t="s">
        <v>8910</v>
      </c>
    </row>
    <row r="5130" spans="1:2" ht="15">
      <c r="A5130" s="81" t="s">
        <v>6721</v>
      </c>
      <c r="B5130" s="80" t="s">
        <v>8910</v>
      </c>
    </row>
    <row r="5131" spans="1:2" ht="15">
      <c r="A5131" s="81" t="s">
        <v>6722</v>
      </c>
      <c r="B5131" s="80" t="s">
        <v>8910</v>
      </c>
    </row>
    <row r="5132" spans="1:2" ht="15">
      <c r="A5132" s="81" t="s">
        <v>6723</v>
      </c>
      <c r="B5132" s="80" t="s">
        <v>8910</v>
      </c>
    </row>
    <row r="5133" spans="1:2" ht="15">
      <c r="A5133" s="81" t="s">
        <v>6724</v>
      </c>
      <c r="B5133" s="80" t="s">
        <v>8910</v>
      </c>
    </row>
    <row r="5134" spans="1:2" ht="15">
      <c r="A5134" s="81" t="s">
        <v>6725</v>
      </c>
      <c r="B5134" s="80" t="s">
        <v>8910</v>
      </c>
    </row>
    <row r="5135" spans="1:2" ht="15">
      <c r="A5135" s="81" t="s">
        <v>6726</v>
      </c>
      <c r="B5135" s="80" t="s">
        <v>8910</v>
      </c>
    </row>
    <row r="5136" spans="1:2" ht="15">
      <c r="A5136" s="81" t="s">
        <v>6727</v>
      </c>
      <c r="B5136" s="80" t="s">
        <v>8910</v>
      </c>
    </row>
    <row r="5137" spans="1:2" ht="15">
      <c r="A5137" s="81" t="s">
        <v>6728</v>
      </c>
      <c r="B5137" s="80" t="s">
        <v>8910</v>
      </c>
    </row>
    <row r="5138" spans="1:2" ht="15">
      <c r="A5138" s="81" t="s">
        <v>6729</v>
      </c>
      <c r="B5138" s="80" t="s">
        <v>8910</v>
      </c>
    </row>
    <row r="5139" spans="1:2" ht="15">
      <c r="A5139" s="81" t="s">
        <v>6730</v>
      </c>
      <c r="B5139" s="80" t="s">
        <v>8910</v>
      </c>
    </row>
    <row r="5140" spans="1:2" ht="15">
      <c r="A5140" s="81" t="s">
        <v>6731</v>
      </c>
      <c r="B5140" s="80" t="s">
        <v>8910</v>
      </c>
    </row>
    <row r="5141" spans="1:2" ht="15">
      <c r="A5141" s="81" t="s">
        <v>6732</v>
      </c>
      <c r="B5141" s="80" t="s">
        <v>8910</v>
      </c>
    </row>
    <row r="5142" spans="1:2" ht="15">
      <c r="A5142" s="81" t="s">
        <v>6733</v>
      </c>
      <c r="B5142" s="80" t="s">
        <v>8910</v>
      </c>
    </row>
    <row r="5143" spans="1:2" ht="15">
      <c r="A5143" s="81" t="s">
        <v>6734</v>
      </c>
      <c r="B5143" s="80" t="s">
        <v>8910</v>
      </c>
    </row>
    <row r="5144" spans="1:2" ht="15">
      <c r="A5144" s="81" t="s">
        <v>6735</v>
      </c>
      <c r="B5144" s="80" t="s">
        <v>8910</v>
      </c>
    </row>
    <row r="5145" spans="1:2" ht="15">
      <c r="A5145" s="81" t="s">
        <v>6736</v>
      </c>
      <c r="B5145" s="80" t="s">
        <v>8910</v>
      </c>
    </row>
    <row r="5146" spans="1:2" ht="15">
      <c r="A5146" s="81" t="s">
        <v>6737</v>
      </c>
      <c r="B5146" s="80" t="s">
        <v>8910</v>
      </c>
    </row>
    <row r="5147" spans="1:2" ht="15">
      <c r="A5147" s="81" t="s">
        <v>6738</v>
      </c>
      <c r="B5147" s="80" t="s">
        <v>8910</v>
      </c>
    </row>
    <row r="5148" spans="1:2" ht="15">
      <c r="A5148" s="81" t="s">
        <v>6739</v>
      </c>
      <c r="B5148" s="80" t="s">
        <v>8910</v>
      </c>
    </row>
    <row r="5149" spans="1:2" ht="15">
      <c r="A5149" s="81" t="s">
        <v>6740</v>
      </c>
      <c r="B5149" s="80" t="s">
        <v>8910</v>
      </c>
    </row>
    <row r="5150" spans="1:2" ht="15">
      <c r="A5150" s="81" t="s">
        <v>6741</v>
      </c>
      <c r="B5150" s="80" t="s">
        <v>8910</v>
      </c>
    </row>
    <row r="5151" spans="1:2" ht="15">
      <c r="A5151" s="81" t="s">
        <v>6742</v>
      </c>
      <c r="B5151" s="80" t="s">
        <v>8910</v>
      </c>
    </row>
    <row r="5152" spans="1:2" ht="15">
      <c r="A5152" s="81" t="s">
        <v>6743</v>
      </c>
      <c r="B5152" s="80" t="s">
        <v>8910</v>
      </c>
    </row>
    <row r="5153" spans="1:2" ht="15">
      <c r="A5153" s="81" t="s">
        <v>6744</v>
      </c>
      <c r="B5153" s="80" t="s">
        <v>8910</v>
      </c>
    </row>
    <row r="5154" spans="1:2" ht="15">
      <c r="A5154" s="81" t="s">
        <v>6745</v>
      </c>
      <c r="B5154" s="80" t="s">
        <v>8910</v>
      </c>
    </row>
    <row r="5155" spans="1:2" ht="15">
      <c r="A5155" s="81" t="s">
        <v>6746</v>
      </c>
      <c r="B5155" s="80" t="s">
        <v>8910</v>
      </c>
    </row>
    <row r="5156" spans="1:2" ht="15">
      <c r="A5156" s="81" t="s">
        <v>6747</v>
      </c>
      <c r="B5156" s="80" t="s">
        <v>8910</v>
      </c>
    </row>
    <row r="5157" spans="1:2" ht="15">
      <c r="A5157" s="81" t="s">
        <v>6748</v>
      </c>
      <c r="B5157" s="80" t="s">
        <v>8910</v>
      </c>
    </row>
    <row r="5158" spans="1:2" ht="15">
      <c r="A5158" s="81" t="s">
        <v>6749</v>
      </c>
      <c r="B5158" s="80" t="s">
        <v>8910</v>
      </c>
    </row>
    <row r="5159" spans="1:2" ht="15">
      <c r="A5159" s="81" t="s">
        <v>6750</v>
      </c>
      <c r="B5159" s="80" t="s">
        <v>8910</v>
      </c>
    </row>
    <row r="5160" spans="1:2" ht="15">
      <c r="A5160" s="81" t="s">
        <v>6751</v>
      </c>
      <c r="B5160" s="80" t="s">
        <v>8910</v>
      </c>
    </row>
    <row r="5161" spans="1:2" ht="15">
      <c r="A5161" s="81" t="s">
        <v>6752</v>
      </c>
      <c r="B5161" s="80" t="s">
        <v>8910</v>
      </c>
    </row>
    <row r="5162" spans="1:2" ht="15">
      <c r="A5162" s="81" t="s">
        <v>6753</v>
      </c>
      <c r="B5162" s="80" t="s">
        <v>8910</v>
      </c>
    </row>
    <row r="5163" spans="1:2" ht="15">
      <c r="A5163" s="81" t="s">
        <v>6754</v>
      </c>
      <c r="B5163" s="80" t="s">
        <v>8910</v>
      </c>
    </row>
    <row r="5164" spans="1:2" ht="15">
      <c r="A5164" s="81" t="s">
        <v>6755</v>
      </c>
      <c r="B5164" s="80" t="s">
        <v>8910</v>
      </c>
    </row>
    <row r="5165" spans="1:2" ht="15">
      <c r="A5165" s="81" t="s">
        <v>6756</v>
      </c>
      <c r="B5165" s="80" t="s">
        <v>8910</v>
      </c>
    </row>
    <row r="5166" spans="1:2" ht="15">
      <c r="A5166" s="81" t="s">
        <v>6757</v>
      </c>
      <c r="B5166" s="80" t="s">
        <v>8910</v>
      </c>
    </row>
    <row r="5167" spans="1:2" ht="15">
      <c r="A5167" s="81" t="s">
        <v>6758</v>
      </c>
      <c r="B5167" s="80" t="s">
        <v>8910</v>
      </c>
    </row>
    <row r="5168" spans="1:2" ht="15">
      <c r="A5168" s="81" t="s">
        <v>6759</v>
      </c>
      <c r="B5168" s="80" t="s">
        <v>8910</v>
      </c>
    </row>
    <row r="5169" spans="1:2" ht="15">
      <c r="A5169" s="81" t="s">
        <v>6760</v>
      </c>
      <c r="B5169" s="80" t="s">
        <v>8910</v>
      </c>
    </row>
    <row r="5170" spans="1:2" ht="15">
      <c r="A5170" s="81" t="s">
        <v>6761</v>
      </c>
      <c r="B5170" s="80" t="s">
        <v>8910</v>
      </c>
    </row>
    <row r="5171" spans="1:2" ht="15">
      <c r="A5171" s="81" t="s">
        <v>6762</v>
      </c>
      <c r="B5171" s="80" t="s">
        <v>8910</v>
      </c>
    </row>
    <row r="5172" spans="1:2" ht="15">
      <c r="A5172" s="81" t="s">
        <v>6763</v>
      </c>
      <c r="B5172" s="80" t="s">
        <v>8910</v>
      </c>
    </row>
    <row r="5173" spans="1:2" ht="15">
      <c r="A5173" s="81" t="s">
        <v>6764</v>
      </c>
      <c r="B5173" s="80" t="s">
        <v>8910</v>
      </c>
    </row>
    <row r="5174" spans="1:2" ht="15">
      <c r="A5174" s="81" t="s">
        <v>6765</v>
      </c>
      <c r="B5174" s="80" t="s">
        <v>8910</v>
      </c>
    </row>
    <row r="5175" spans="1:2" ht="15">
      <c r="A5175" s="81" t="s">
        <v>6766</v>
      </c>
      <c r="B5175" s="80" t="s">
        <v>8910</v>
      </c>
    </row>
    <row r="5176" spans="1:2" ht="15">
      <c r="A5176" s="81" t="s">
        <v>6767</v>
      </c>
      <c r="B5176" s="80" t="s">
        <v>8910</v>
      </c>
    </row>
    <row r="5177" spans="1:2" ht="15">
      <c r="A5177" s="81" t="s">
        <v>6768</v>
      </c>
      <c r="B5177" s="80" t="s">
        <v>8910</v>
      </c>
    </row>
    <row r="5178" spans="1:2" ht="15">
      <c r="A5178" s="81" t="s">
        <v>6769</v>
      </c>
      <c r="B5178" s="80" t="s">
        <v>8910</v>
      </c>
    </row>
    <row r="5179" spans="1:2" ht="15">
      <c r="A5179" s="81" t="s">
        <v>6770</v>
      </c>
      <c r="B5179" s="80" t="s">
        <v>8910</v>
      </c>
    </row>
    <row r="5180" spans="1:2" ht="15">
      <c r="A5180" s="81" t="s">
        <v>6771</v>
      </c>
      <c r="B5180" s="80" t="s">
        <v>8910</v>
      </c>
    </row>
    <row r="5181" spans="1:2" ht="15">
      <c r="A5181" s="81" t="s">
        <v>6772</v>
      </c>
      <c r="B5181" s="80" t="s">
        <v>8910</v>
      </c>
    </row>
    <row r="5182" spans="1:2" ht="15">
      <c r="A5182" s="81" t="s">
        <v>6773</v>
      </c>
      <c r="B5182" s="80" t="s">
        <v>8910</v>
      </c>
    </row>
    <row r="5183" spans="1:2" ht="15">
      <c r="A5183" s="81" t="s">
        <v>6774</v>
      </c>
      <c r="B5183" s="80" t="s">
        <v>8910</v>
      </c>
    </row>
    <row r="5184" spans="1:2" ht="15">
      <c r="A5184" s="81" t="s">
        <v>6775</v>
      </c>
      <c r="B5184" s="80" t="s">
        <v>8910</v>
      </c>
    </row>
    <row r="5185" spans="1:2" ht="15">
      <c r="A5185" s="81" t="s">
        <v>6776</v>
      </c>
      <c r="B5185" s="80" t="s">
        <v>8910</v>
      </c>
    </row>
    <row r="5186" spans="1:2" ht="15">
      <c r="A5186" s="81" t="s">
        <v>6777</v>
      </c>
      <c r="B5186" s="80" t="s">
        <v>8910</v>
      </c>
    </row>
    <row r="5187" spans="1:2" ht="15">
      <c r="A5187" s="81" t="s">
        <v>6778</v>
      </c>
      <c r="B5187" s="80" t="s">
        <v>8910</v>
      </c>
    </row>
    <row r="5188" spans="1:2" ht="15">
      <c r="A5188" s="81" t="s">
        <v>6779</v>
      </c>
      <c r="B5188" s="80" t="s">
        <v>8910</v>
      </c>
    </row>
    <row r="5189" spans="1:2" ht="15">
      <c r="A5189" s="81" t="s">
        <v>6780</v>
      </c>
      <c r="B5189" s="80" t="s">
        <v>8910</v>
      </c>
    </row>
    <row r="5190" spans="1:2" ht="15">
      <c r="A5190" s="81" t="s">
        <v>6781</v>
      </c>
      <c r="B5190" s="80" t="s">
        <v>8910</v>
      </c>
    </row>
    <row r="5191" spans="1:2" ht="15">
      <c r="A5191" s="81" t="s">
        <v>6782</v>
      </c>
      <c r="B5191" s="80" t="s">
        <v>8910</v>
      </c>
    </row>
    <row r="5192" spans="1:2" ht="15">
      <c r="A5192" s="81" t="s">
        <v>6783</v>
      </c>
      <c r="B5192" s="80" t="s">
        <v>8910</v>
      </c>
    </row>
    <row r="5193" spans="1:2" ht="15">
      <c r="A5193" s="81" t="s">
        <v>6784</v>
      </c>
      <c r="B5193" s="80" t="s">
        <v>8910</v>
      </c>
    </row>
    <row r="5194" spans="1:2" ht="15">
      <c r="A5194" s="81" t="s">
        <v>6785</v>
      </c>
      <c r="B5194" s="80" t="s">
        <v>8910</v>
      </c>
    </row>
    <row r="5195" spans="1:2" ht="15">
      <c r="A5195" s="81" t="s">
        <v>6786</v>
      </c>
      <c r="B5195" s="80" t="s">
        <v>8910</v>
      </c>
    </row>
    <row r="5196" spans="1:2" ht="15">
      <c r="A5196" s="81" t="s">
        <v>6787</v>
      </c>
      <c r="B5196" s="80" t="s">
        <v>8910</v>
      </c>
    </row>
    <row r="5197" spans="1:2" ht="15">
      <c r="A5197" s="81" t="s">
        <v>6788</v>
      </c>
      <c r="B5197" s="80" t="s">
        <v>8910</v>
      </c>
    </row>
    <row r="5198" spans="1:2" ht="15">
      <c r="A5198" s="81" t="s">
        <v>6789</v>
      </c>
      <c r="B5198" s="80" t="s">
        <v>8910</v>
      </c>
    </row>
    <row r="5199" spans="1:2" ht="15">
      <c r="A5199" s="81" t="s">
        <v>6790</v>
      </c>
      <c r="B5199" s="80" t="s">
        <v>8910</v>
      </c>
    </row>
    <row r="5200" spans="1:2" ht="15">
      <c r="A5200" s="81" t="s">
        <v>6791</v>
      </c>
      <c r="B5200" s="80" t="s">
        <v>8910</v>
      </c>
    </row>
    <row r="5201" spans="1:2" ht="15">
      <c r="A5201" s="81" t="s">
        <v>6792</v>
      </c>
      <c r="B5201" s="80" t="s">
        <v>8910</v>
      </c>
    </row>
    <row r="5202" spans="1:2" ht="15">
      <c r="A5202" s="81" t="s">
        <v>6793</v>
      </c>
      <c r="B5202" s="80" t="s">
        <v>8910</v>
      </c>
    </row>
    <row r="5203" spans="1:2" ht="15">
      <c r="A5203" s="81" t="s">
        <v>6794</v>
      </c>
      <c r="B5203" s="80" t="s">
        <v>8910</v>
      </c>
    </row>
    <row r="5204" spans="1:2" ht="15">
      <c r="A5204" s="81" t="s">
        <v>6795</v>
      </c>
      <c r="B5204" s="80" t="s">
        <v>8910</v>
      </c>
    </row>
    <row r="5205" spans="1:2" ht="15">
      <c r="A5205" s="81" t="s">
        <v>6796</v>
      </c>
      <c r="B5205" s="80" t="s">
        <v>8910</v>
      </c>
    </row>
    <row r="5206" spans="1:2" ht="15">
      <c r="A5206" s="81" t="s">
        <v>6797</v>
      </c>
      <c r="B5206" s="80" t="s">
        <v>8910</v>
      </c>
    </row>
    <row r="5207" spans="1:2" ht="15">
      <c r="A5207" s="81" t="s">
        <v>6798</v>
      </c>
      <c r="B5207" s="80" t="s">
        <v>8910</v>
      </c>
    </row>
    <row r="5208" spans="1:2" ht="15">
      <c r="A5208" s="81" t="s">
        <v>6799</v>
      </c>
      <c r="B5208" s="80" t="s">
        <v>8910</v>
      </c>
    </row>
    <row r="5209" spans="1:2" ht="15">
      <c r="A5209" s="81" t="s">
        <v>6800</v>
      </c>
      <c r="B5209" s="80" t="s">
        <v>8910</v>
      </c>
    </row>
    <row r="5210" spans="1:2" ht="15">
      <c r="A5210" s="81" t="s">
        <v>6801</v>
      </c>
      <c r="B5210" s="80" t="s">
        <v>8910</v>
      </c>
    </row>
    <row r="5211" spans="1:2" ht="15">
      <c r="A5211" s="81" t="s">
        <v>6802</v>
      </c>
      <c r="B5211" s="80" t="s">
        <v>8910</v>
      </c>
    </row>
    <row r="5212" spans="1:2" ht="15">
      <c r="A5212" s="81" t="s">
        <v>6803</v>
      </c>
      <c r="B5212" s="80" t="s">
        <v>8910</v>
      </c>
    </row>
    <row r="5213" spans="1:2" ht="15">
      <c r="A5213" s="81" t="s">
        <v>6804</v>
      </c>
      <c r="B5213" s="80" t="s">
        <v>8910</v>
      </c>
    </row>
    <row r="5214" spans="1:2" ht="15">
      <c r="A5214" s="81" t="s">
        <v>6805</v>
      </c>
      <c r="B5214" s="80" t="s">
        <v>8910</v>
      </c>
    </row>
    <row r="5215" spans="1:2" ht="15">
      <c r="A5215" s="81" t="s">
        <v>6806</v>
      </c>
      <c r="B5215" s="80" t="s">
        <v>8910</v>
      </c>
    </row>
    <row r="5216" spans="1:2" ht="15">
      <c r="A5216" s="81" t="s">
        <v>6807</v>
      </c>
      <c r="B5216" s="80" t="s">
        <v>8910</v>
      </c>
    </row>
    <row r="5217" spans="1:2" ht="15">
      <c r="A5217" s="81" t="s">
        <v>6808</v>
      </c>
      <c r="B5217" s="80" t="s">
        <v>8910</v>
      </c>
    </row>
    <row r="5218" spans="1:2" ht="15">
      <c r="A5218" s="81" t="s">
        <v>6809</v>
      </c>
      <c r="B5218" s="80" t="s">
        <v>8910</v>
      </c>
    </row>
    <row r="5219" spans="1:2" ht="15">
      <c r="A5219" s="81" t="s">
        <v>6810</v>
      </c>
      <c r="B5219" s="80" t="s">
        <v>8910</v>
      </c>
    </row>
    <row r="5220" spans="1:2" ht="15">
      <c r="A5220" s="81" t="s">
        <v>6811</v>
      </c>
      <c r="B5220" s="80" t="s">
        <v>8910</v>
      </c>
    </row>
    <row r="5221" spans="1:2" ht="15">
      <c r="A5221" s="81" t="s">
        <v>6812</v>
      </c>
      <c r="B5221" s="80" t="s">
        <v>8910</v>
      </c>
    </row>
    <row r="5222" spans="1:2" ht="15">
      <c r="A5222" s="81" t="s">
        <v>6813</v>
      </c>
      <c r="B5222" s="80" t="s">
        <v>8910</v>
      </c>
    </row>
    <row r="5223" spans="1:2" ht="15">
      <c r="A5223" s="81" t="s">
        <v>6814</v>
      </c>
      <c r="B5223" s="80" t="s">
        <v>8910</v>
      </c>
    </row>
    <row r="5224" spans="1:2" ht="15">
      <c r="A5224" s="81" t="s">
        <v>6815</v>
      </c>
      <c r="B5224" s="80" t="s">
        <v>8910</v>
      </c>
    </row>
    <row r="5225" spans="1:2" ht="15">
      <c r="A5225" s="81" t="s">
        <v>6816</v>
      </c>
      <c r="B5225" s="80" t="s">
        <v>8910</v>
      </c>
    </row>
    <row r="5226" spans="1:2" ht="15">
      <c r="A5226" s="81" t="s">
        <v>6817</v>
      </c>
      <c r="B5226" s="80" t="s">
        <v>8910</v>
      </c>
    </row>
    <row r="5227" spans="1:2" ht="15">
      <c r="A5227" s="81" t="s">
        <v>6818</v>
      </c>
      <c r="B5227" s="80" t="s">
        <v>8910</v>
      </c>
    </row>
    <row r="5228" spans="1:2" ht="15">
      <c r="A5228" s="81" t="s">
        <v>6819</v>
      </c>
      <c r="B5228" s="80" t="s">
        <v>8910</v>
      </c>
    </row>
    <row r="5229" spans="1:2" ht="15">
      <c r="A5229" s="81" t="s">
        <v>6820</v>
      </c>
      <c r="B5229" s="80" t="s">
        <v>8910</v>
      </c>
    </row>
    <row r="5230" spans="1:2" ht="15">
      <c r="A5230" s="81" t="s">
        <v>6821</v>
      </c>
      <c r="B5230" s="80" t="s">
        <v>8910</v>
      </c>
    </row>
    <row r="5231" spans="1:2" ht="15">
      <c r="A5231" s="81" t="s">
        <v>6822</v>
      </c>
      <c r="B5231" s="80" t="s">
        <v>8910</v>
      </c>
    </row>
    <row r="5232" spans="1:2" ht="15">
      <c r="A5232" s="81" t="s">
        <v>6823</v>
      </c>
      <c r="B5232" s="80" t="s">
        <v>8910</v>
      </c>
    </row>
    <row r="5233" spans="1:2" ht="15">
      <c r="A5233" s="81" t="s">
        <v>6824</v>
      </c>
      <c r="B5233" s="80" t="s">
        <v>8910</v>
      </c>
    </row>
    <row r="5234" spans="1:2" ht="15">
      <c r="A5234" s="81" t="s">
        <v>6825</v>
      </c>
      <c r="B5234" s="80" t="s">
        <v>8910</v>
      </c>
    </row>
    <row r="5235" spans="1:2" ht="15">
      <c r="A5235" s="81" t="s">
        <v>6826</v>
      </c>
      <c r="B5235" s="80" t="s">
        <v>8910</v>
      </c>
    </row>
    <row r="5236" spans="1:2" ht="15">
      <c r="A5236" s="81" t="s">
        <v>6827</v>
      </c>
      <c r="B5236" s="80" t="s">
        <v>8910</v>
      </c>
    </row>
    <row r="5237" spans="1:2" ht="15">
      <c r="A5237" s="81" t="s">
        <v>6828</v>
      </c>
      <c r="B5237" s="80" t="s">
        <v>8910</v>
      </c>
    </row>
    <row r="5238" spans="1:2" ht="15">
      <c r="A5238" s="81" t="s">
        <v>6829</v>
      </c>
      <c r="B5238" s="80" t="s">
        <v>8910</v>
      </c>
    </row>
    <row r="5239" spans="1:2" ht="15">
      <c r="A5239" s="81" t="s">
        <v>6830</v>
      </c>
      <c r="B5239" s="80" t="s">
        <v>8910</v>
      </c>
    </row>
    <row r="5240" spans="1:2" ht="15">
      <c r="A5240" s="81" t="s">
        <v>6831</v>
      </c>
      <c r="B5240" s="80" t="s">
        <v>8910</v>
      </c>
    </row>
    <row r="5241" spans="1:2" ht="15">
      <c r="A5241" s="81" t="s">
        <v>6832</v>
      </c>
      <c r="B5241" s="80" t="s">
        <v>8910</v>
      </c>
    </row>
    <row r="5242" spans="1:2" ht="15">
      <c r="A5242" s="81" t="s">
        <v>6833</v>
      </c>
      <c r="B5242" s="80" t="s">
        <v>8910</v>
      </c>
    </row>
    <row r="5243" spans="1:2" ht="15">
      <c r="A5243" s="81" t="s">
        <v>6834</v>
      </c>
      <c r="B5243" s="80" t="s">
        <v>8910</v>
      </c>
    </row>
    <row r="5244" spans="1:2" ht="15">
      <c r="A5244" s="81" t="s">
        <v>6835</v>
      </c>
      <c r="B5244" s="80" t="s">
        <v>8910</v>
      </c>
    </row>
    <row r="5245" spans="1:2" ht="15">
      <c r="A5245" s="81" t="s">
        <v>6836</v>
      </c>
      <c r="B5245" s="80" t="s">
        <v>8910</v>
      </c>
    </row>
    <row r="5246" spans="1:2" ht="15">
      <c r="A5246" s="81" t="s">
        <v>6837</v>
      </c>
      <c r="B5246" s="80" t="s">
        <v>8910</v>
      </c>
    </row>
    <row r="5247" spans="1:2" ht="15">
      <c r="A5247" s="81" t="s">
        <v>6838</v>
      </c>
      <c r="B5247" s="80" t="s">
        <v>8910</v>
      </c>
    </row>
    <row r="5248" spans="1:2" ht="15">
      <c r="A5248" s="81" t="s">
        <v>6839</v>
      </c>
      <c r="B5248" s="80" t="s">
        <v>8910</v>
      </c>
    </row>
    <row r="5249" spans="1:2" ht="15">
      <c r="A5249" s="81" t="s">
        <v>6840</v>
      </c>
      <c r="B5249" s="80" t="s">
        <v>8910</v>
      </c>
    </row>
    <row r="5250" spans="1:2" ht="15">
      <c r="A5250" s="81" t="s">
        <v>6841</v>
      </c>
      <c r="B5250" s="80" t="s">
        <v>8910</v>
      </c>
    </row>
    <row r="5251" spans="1:2" ht="15">
      <c r="A5251" s="81" t="s">
        <v>6842</v>
      </c>
      <c r="B5251" s="80" t="s">
        <v>8910</v>
      </c>
    </row>
    <row r="5252" spans="1:2" ht="15">
      <c r="A5252" s="81" t="s">
        <v>6843</v>
      </c>
      <c r="B5252" s="80" t="s">
        <v>8910</v>
      </c>
    </row>
    <row r="5253" spans="1:2" ht="15">
      <c r="A5253" s="81" t="s">
        <v>6844</v>
      </c>
      <c r="B5253" s="80" t="s">
        <v>8910</v>
      </c>
    </row>
    <row r="5254" spans="1:2" ht="15">
      <c r="A5254" s="81" t="s">
        <v>6845</v>
      </c>
      <c r="B5254" s="80" t="s">
        <v>8910</v>
      </c>
    </row>
    <row r="5255" spans="1:2" ht="15">
      <c r="A5255" s="81" t="s">
        <v>6846</v>
      </c>
      <c r="B5255" s="80" t="s">
        <v>8910</v>
      </c>
    </row>
    <row r="5256" spans="1:2" ht="15">
      <c r="A5256" s="81" t="s">
        <v>6847</v>
      </c>
      <c r="B5256" s="80" t="s">
        <v>8910</v>
      </c>
    </row>
    <row r="5257" spans="1:2" ht="15">
      <c r="A5257" s="81" t="s">
        <v>6848</v>
      </c>
      <c r="B5257" s="80" t="s">
        <v>8910</v>
      </c>
    </row>
    <row r="5258" spans="1:2" ht="15">
      <c r="A5258" s="81" t="s">
        <v>6849</v>
      </c>
      <c r="B5258" s="80" t="s">
        <v>8910</v>
      </c>
    </row>
    <row r="5259" spans="1:2" ht="15">
      <c r="A5259" s="81" t="s">
        <v>6850</v>
      </c>
      <c r="B5259" s="80" t="s">
        <v>8910</v>
      </c>
    </row>
    <row r="5260" spans="1:2" ht="15">
      <c r="A5260" s="81" t="s">
        <v>6851</v>
      </c>
      <c r="B5260" s="80" t="s">
        <v>8910</v>
      </c>
    </row>
    <row r="5261" spans="1:2" ht="15">
      <c r="A5261" s="81" t="s">
        <v>6852</v>
      </c>
      <c r="B5261" s="80" t="s">
        <v>8910</v>
      </c>
    </row>
    <row r="5262" spans="1:2" ht="15">
      <c r="A5262" s="81" t="s">
        <v>6853</v>
      </c>
      <c r="B5262" s="80" t="s">
        <v>8910</v>
      </c>
    </row>
    <row r="5263" spans="1:2" ht="15">
      <c r="A5263" s="81" t="s">
        <v>6854</v>
      </c>
      <c r="B5263" s="80" t="s">
        <v>8910</v>
      </c>
    </row>
    <row r="5264" spans="1:2" ht="15">
      <c r="A5264" s="81" t="s">
        <v>6855</v>
      </c>
      <c r="B5264" s="80" t="s">
        <v>8910</v>
      </c>
    </row>
    <row r="5265" spans="1:2" ht="15">
      <c r="A5265" s="81" t="s">
        <v>6856</v>
      </c>
      <c r="B5265" s="80" t="s">
        <v>8910</v>
      </c>
    </row>
    <row r="5266" spans="1:2" ht="15">
      <c r="A5266" s="81" t="s">
        <v>6857</v>
      </c>
      <c r="B5266" s="80" t="s">
        <v>8910</v>
      </c>
    </row>
    <row r="5267" spans="1:2" ht="15">
      <c r="A5267" s="81" t="s">
        <v>6858</v>
      </c>
      <c r="B5267" s="80" t="s">
        <v>8910</v>
      </c>
    </row>
    <row r="5268" spans="1:2" ht="15">
      <c r="A5268" s="81" t="s">
        <v>6859</v>
      </c>
      <c r="B5268" s="80" t="s">
        <v>8910</v>
      </c>
    </row>
    <row r="5269" spans="1:2" ht="15">
      <c r="A5269" s="81" t="s">
        <v>6860</v>
      </c>
      <c r="B5269" s="80" t="s">
        <v>8910</v>
      </c>
    </row>
    <row r="5270" spans="1:2" ht="15">
      <c r="A5270" s="81" t="s">
        <v>6861</v>
      </c>
      <c r="B5270" s="80" t="s">
        <v>8910</v>
      </c>
    </row>
    <row r="5271" spans="1:2" ht="15">
      <c r="A5271" s="81" t="s">
        <v>6862</v>
      </c>
      <c r="B5271" s="80" t="s">
        <v>8910</v>
      </c>
    </row>
    <row r="5272" spans="1:2" ht="15">
      <c r="A5272" s="81" t="s">
        <v>6863</v>
      </c>
      <c r="B5272" s="80" t="s">
        <v>8910</v>
      </c>
    </row>
    <row r="5273" spans="1:2" ht="15">
      <c r="A5273" s="81" t="s">
        <v>6864</v>
      </c>
      <c r="B5273" s="80" t="s">
        <v>8910</v>
      </c>
    </row>
    <row r="5274" spans="1:2" ht="15">
      <c r="A5274" s="81" t="s">
        <v>6865</v>
      </c>
      <c r="B5274" s="80" t="s">
        <v>8910</v>
      </c>
    </row>
    <row r="5275" spans="1:2" ht="15">
      <c r="A5275" s="81" t="s">
        <v>6866</v>
      </c>
      <c r="B5275" s="80" t="s">
        <v>8910</v>
      </c>
    </row>
    <row r="5276" spans="1:2" ht="15">
      <c r="A5276" s="81" t="s">
        <v>6867</v>
      </c>
      <c r="B5276" s="80" t="s">
        <v>8910</v>
      </c>
    </row>
    <row r="5277" spans="1:2" ht="15">
      <c r="A5277" s="81" t="s">
        <v>6868</v>
      </c>
      <c r="B5277" s="80" t="s">
        <v>8910</v>
      </c>
    </row>
    <row r="5278" spans="1:2" ht="15">
      <c r="A5278" s="81" t="s">
        <v>6869</v>
      </c>
      <c r="B5278" s="80" t="s">
        <v>8910</v>
      </c>
    </row>
    <row r="5279" spans="1:2" ht="15">
      <c r="A5279" s="81" t="s">
        <v>6870</v>
      </c>
      <c r="B5279" s="80" t="s">
        <v>8910</v>
      </c>
    </row>
    <row r="5280" spans="1:2" ht="15">
      <c r="A5280" s="81" t="s">
        <v>6871</v>
      </c>
      <c r="B5280" s="80" t="s">
        <v>8910</v>
      </c>
    </row>
    <row r="5281" spans="1:2" ht="15">
      <c r="A5281" s="81" t="s">
        <v>6872</v>
      </c>
      <c r="B5281" s="80" t="s">
        <v>8910</v>
      </c>
    </row>
    <row r="5282" spans="1:2" ht="15">
      <c r="A5282" s="81" t="s">
        <v>6873</v>
      </c>
      <c r="B5282" s="80" t="s">
        <v>8910</v>
      </c>
    </row>
    <row r="5283" spans="1:2" ht="15">
      <c r="A5283" s="81" t="s">
        <v>6874</v>
      </c>
      <c r="B5283" s="80" t="s">
        <v>8910</v>
      </c>
    </row>
    <row r="5284" spans="1:2" ht="15">
      <c r="A5284" s="81" t="s">
        <v>6875</v>
      </c>
      <c r="B5284" s="80" t="s">
        <v>8910</v>
      </c>
    </row>
    <row r="5285" spans="1:2" ht="15">
      <c r="A5285" s="81" t="s">
        <v>6876</v>
      </c>
      <c r="B5285" s="80" t="s">
        <v>8910</v>
      </c>
    </row>
    <row r="5286" spans="1:2" ht="15">
      <c r="A5286" s="81" t="s">
        <v>6877</v>
      </c>
      <c r="B5286" s="80" t="s">
        <v>8910</v>
      </c>
    </row>
    <row r="5287" spans="1:2" ht="15">
      <c r="A5287" s="81" t="s">
        <v>6878</v>
      </c>
      <c r="B5287" s="80" t="s">
        <v>8910</v>
      </c>
    </row>
    <row r="5288" spans="1:2" ht="15">
      <c r="A5288" s="81" t="s">
        <v>6879</v>
      </c>
      <c r="B5288" s="80" t="s">
        <v>8910</v>
      </c>
    </row>
    <row r="5289" spans="1:2" ht="15">
      <c r="A5289" s="81" t="s">
        <v>6880</v>
      </c>
      <c r="B5289" s="80" t="s">
        <v>8910</v>
      </c>
    </row>
    <row r="5290" spans="1:2" ht="15">
      <c r="A5290" s="81" t="s">
        <v>6881</v>
      </c>
      <c r="B5290" s="80" t="s">
        <v>8910</v>
      </c>
    </row>
    <row r="5291" spans="1:2" ht="15">
      <c r="A5291" s="81" t="s">
        <v>6882</v>
      </c>
      <c r="B5291" s="80" t="s">
        <v>8910</v>
      </c>
    </row>
    <row r="5292" spans="1:2" ht="15">
      <c r="A5292" s="81" t="s">
        <v>6883</v>
      </c>
      <c r="B5292" s="80" t="s">
        <v>8910</v>
      </c>
    </row>
    <row r="5293" spans="1:2" ht="15">
      <c r="A5293" s="81" t="s">
        <v>6884</v>
      </c>
      <c r="B5293" s="80" t="s">
        <v>8910</v>
      </c>
    </row>
    <row r="5294" spans="1:2" ht="15">
      <c r="A5294" s="81" t="s">
        <v>6885</v>
      </c>
      <c r="B5294" s="80" t="s">
        <v>8910</v>
      </c>
    </row>
    <row r="5295" spans="1:2" ht="15">
      <c r="A5295" s="81" t="s">
        <v>6886</v>
      </c>
      <c r="B5295" s="80" t="s">
        <v>8910</v>
      </c>
    </row>
    <row r="5296" spans="1:2" ht="15">
      <c r="A5296" s="81" t="s">
        <v>6887</v>
      </c>
      <c r="B5296" s="80" t="s">
        <v>8910</v>
      </c>
    </row>
    <row r="5297" spans="1:2" ht="15">
      <c r="A5297" s="81" t="s">
        <v>6888</v>
      </c>
      <c r="B5297" s="80" t="s">
        <v>8910</v>
      </c>
    </row>
    <row r="5298" spans="1:2" ht="15">
      <c r="A5298" s="81" t="s">
        <v>6889</v>
      </c>
      <c r="B5298" s="80" t="s">
        <v>8910</v>
      </c>
    </row>
    <row r="5299" spans="1:2" ht="15">
      <c r="A5299" s="81" t="s">
        <v>6890</v>
      </c>
      <c r="B5299" s="80" t="s">
        <v>8910</v>
      </c>
    </row>
    <row r="5300" spans="1:2" ht="15">
      <c r="A5300" s="81" t="s">
        <v>6891</v>
      </c>
      <c r="B5300" s="80" t="s">
        <v>8910</v>
      </c>
    </row>
    <row r="5301" spans="1:2" ht="15">
      <c r="A5301" s="81" t="s">
        <v>6892</v>
      </c>
      <c r="B5301" s="80" t="s">
        <v>8910</v>
      </c>
    </row>
    <row r="5302" spans="1:2" ht="15">
      <c r="A5302" s="81" t="s">
        <v>6893</v>
      </c>
      <c r="B5302" s="80" t="s">
        <v>8910</v>
      </c>
    </row>
    <row r="5303" spans="1:2" ht="15">
      <c r="A5303" s="81" t="s">
        <v>6894</v>
      </c>
      <c r="B5303" s="80" t="s">
        <v>8910</v>
      </c>
    </row>
    <row r="5304" spans="1:2" ht="15">
      <c r="A5304" s="81" t="s">
        <v>6895</v>
      </c>
      <c r="B5304" s="80" t="s">
        <v>8910</v>
      </c>
    </row>
    <row r="5305" spans="1:2" ht="15">
      <c r="A5305" s="81" t="s">
        <v>6896</v>
      </c>
      <c r="B5305" s="80" t="s">
        <v>8910</v>
      </c>
    </row>
    <row r="5306" spans="1:2" ht="15">
      <c r="A5306" s="81" t="s">
        <v>6897</v>
      </c>
      <c r="B5306" s="80" t="s">
        <v>8910</v>
      </c>
    </row>
    <row r="5307" spans="1:2" ht="15">
      <c r="A5307" s="81" t="s">
        <v>6898</v>
      </c>
      <c r="B5307" s="80" t="s">
        <v>8910</v>
      </c>
    </row>
    <row r="5308" spans="1:2" ht="15">
      <c r="A5308" s="81" t="s">
        <v>6899</v>
      </c>
      <c r="B5308" s="80" t="s">
        <v>8910</v>
      </c>
    </row>
    <row r="5309" spans="1:2" ht="15">
      <c r="A5309" s="81" t="s">
        <v>6900</v>
      </c>
      <c r="B5309" s="80" t="s">
        <v>8910</v>
      </c>
    </row>
    <row r="5310" spans="1:2" ht="15">
      <c r="A5310" s="81" t="s">
        <v>6901</v>
      </c>
      <c r="B5310" s="80" t="s">
        <v>8910</v>
      </c>
    </row>
    <row r="5311" spans="1:2" ht="15">
      <c r="A5311" s="81" t="s">
        <v>6902</v>
      </c>
      <c r="B5311" s="80" t="s">
        <v>8910</v>
      </c>
    </row>
    <row r="5312" spans="1:2" ht="15">
      <c r="A5312" s="81" t="s">
        <v>6903</v>
      </c>
      <c r="B5312" s="80" t="s">
        <v>8910</v>
      </c>
    </row>
    <row r="5313" spans="1:2" ht="15">
      <c r="A5313" s="81" t="s">
        <v>6904</v>
      </c>
      <c r="B5313" s="80" t="s">
        <v>8910</v>
      </c>
    </row>
    <row r="5314" spans="1:2" ht="15">
      <c r="A5314" s="81" t="s">
        <v>6905</v>
      </c>
      <c r="B5314" s="80" t="s">
        <v>8910</v>
      </c>
    </row>
    <row r="5315" spans="1:2" ht="15">
      <c r="A5315" s="81" t="s">
        <v>6906</v>
      </c>
      <c r="B5315" s="80" t="s">
        <v>8910</v>
      </c>
    </row>
    <row r="5316" spans="1:2" ht="15">
      <c r="A5316" s="81" t="s">
        <v>6907</v>
      </c>
      <c r="B5316" s="80" t="s">
        <v>8910</v>
      </c>
    </row>
    <row r="5317" spans="1:2" ht="15">
      <c r="A5317" s="81" t="s">
        <v>6908</v>
      </c>
      <c r="B5317" s="80" t="s">
        <v>8910</v>
      </c>
    </row>
    <row r="5318" spans="1:2" ht="15">
      <c r="A5318" s="81" t="s">
        <v>6909</v>
      </c>
      <c r="B5318" s="80" t="s">
        <v>8910</v>
      </c>
    </row>
    <row r="5319" spans="1:2" ht="15">
      <c r="A5319" s="81" t="s">
        <v>6910</v>
      </c>
      <c r="B5319" s="80" t="s">
        <v>8910</v>
      </c>
    </row>
    <row r="5320" spans="1:2" ht="15">
      <c r="A5320" s="81" t="s">
        <v>6911</v>
      </c>
      <c r="B5320" s="80" t="s">
        <v>8910</v>
      </c>
    </row>
    <row r="5321" spans="1:2" ht="15">
      <c r="A5321" s="81" t="s">
        <v>6912</v>
      </c>
      <c r="B5321" s="80" t="s">
        <v>8910</v>
      </c>
    </row>
    <row r="5322" spans="1:2" ht="15">
      <c r="A5322" s="81" t="s">
        <v>6913</v>
      </c>
      <c r="B5322" s="80" t="s">
        <v>8910</v>
      </c>
    </row>
    <row r="5323" spans="1:2" ht="15">
      <c r="A5323" s="81" t="s">
        <v>6914</v>
      </c>
      <c r="B5323" s="80" t="s">
        <v>8910</v>
      </c>
    </row>
    <row r="5324" spans="1:2" ht="15">
      <c r="A5324" s="81" t="s">
        <v>6915</v>
      </c>
      <c r="B5324" s="80" t="s">
        <v>8910</v>
      </c>
    </row>
    <row r="5325" spans="1:2" ht="15">
      <c r="A5325" s="81" t="s">
        <v>6916</v>
      </c>
      <c r="B5325" s="80" t="s">
        <v>8910</v>
      </c>
    </row>
    <row r="5326" spans="1:2" ht="15">
      <c r="A5326" s="81" t="s">
        <v>6917</v>
      </c>
      <c r="B5326" s="80" t="s">
        <v>8910</v>
      </c>
    </row>
    <row r="5327" spans="1:2" ht="15">
      <c r="A5327" s="81" t="s">
        <v>6918</v>
      </c>
      <c r="B5327" s="80" t="s">
        <v>8910</v>
      </c>
    </row>
    <row r="5328" spans="1:2" ht="15">
      <c r="A5328" s="81" t="s">
        <v>6919</v>
      </c>
      <c r="B5328" s="80" t="s">
        <v>8910</v>
      </c>
    </row>
    <row r="5329" spans="1:2" ht="15">
      <c r="A5329" s="81" t="s">
        <v>6920</v>
      </c>
      <c r="B5329" s="80" t="s">
        <v>8910</v>
      </c>
    </row>
    <row r="5330" spans="1:2" ht="15">
      <c r="A5330" s="81" t="s">
        <v>6921</v>
      </c>
      <c r="B5330" s="80" t="s">
        <v>8910</v>
      </c>
    </row>
    <row r="5331" spans="1:2" ht="15">
      <c r="A5331" s="81" t="s">
        <v>6922</v>
      </c>
      <c r="B5331" s="80" t="s">
        <v>8910</v>
      </c>
    </row>
    <row r="5332" spans="1:2" ht="15">
      <c r="A5332" s="81" t="s">
        <v>6923</v>
      </c>
      <c r="B5332" s="80" t="s">
        <v>8910</v>
      </c>
    </row>
    <row r="5333" spans="1:2" ht="15">
      <c r="A5333" s="81" t="s">
        <v>6924</v>
      </c>
      <c r="B5333" s="80" t="s">
        <v>8910</v>
      </c>
    </row>
    <row r="5334" spans="1:2" ht="15">
      <c r="A5334" s="81" t="s">
        <v>6925</v>
      </c>
      <c r="B5334" s="80" t="s">
        <v>8910</v>
      </c>
    </row>
    <row r="5335" spans="1:2" ht="15">
      <c r="A5335" s="81" t="s">
        <v>6926</v>
      </c>
      <c r="B5335" s="80" t="s">
        <v>8910</v>
      </c>
    </row>
    <row r="5336" spans="1:2" ht="15">
      <c r="A5336" s="81" t="s">
        <v>6927</v>
      </c>
      <c r="B5336" s="80" t="s">
        <v>8910</v>
      </c>
    </row>
    <row r="5337" spans="1:2" ht="15">
      <c r="A5337" s="81" t="s">
        <v>6928</v>
      </c>
      <c r="B5337" s="80" t="s">
        <v>8910</v>
      </c>
    </row>
    <row r="5338" spans="1:2" ht="15">
      <c r="A5338" s="81" t="s">
        <v>6929</v>
      </c>
      <c r="B5338" s="80" t="s">
        <v>8910</v>
      </c>
    </row>
    <row r="5339" spans="1:2" ht="15">
      <c r="A5339" s="81" t="s">
        <v>6930</v>
      </c>
      <c r="B5339" s="80" t="s">
        <v>8910</v>
      </c>
    </row>
    <row r="5340" spans="1:2" ht="15">
      <c r="A5340" s="81" t="s">
        <v>6931</v>
      </c>
      <c r="B5340" s="80" t="s">
        <v>8910</v>
      </c>
    </row>
    <row r="5341" spans="1:2" ht="15">
      <c r="A5341" s="81" t="s">
        <v>6932</v>
      </c>
      <c r="B5341" s="80" t="s">
        <v>8910</v>
      </c>
    </row>
    <row r="5342" spans="1:2" ht="15">
      <c r="A5342" s="81" t="s">
        <v>6933</v>
      </c>
      <c r="B5342" s="80" t="s">
        <v>8910</v>
      </c>
    </row>
    <row r="5343" spans="1:2" ht="15">
      <c r="A5343" s="81" t="s">
        <v>6934</v>
      </c>
      <c r="B5343" s="80" t="s">
        <v>8910</v>
      </c>
    </row>
    <row r="5344" spans="1:2" ht="15">
      <c r="A5344" s="81" t="s">
        <v>6935</v>
      </c>
      <c r="B5344" s="80" t="s">
        <v>8910</v>
      </c>
    </row>
    <row r="5345" spans="1:2" ht="15">
      <c r="A5345" s="81" t="s">
        <v>6936</v>
      </c>
      <c r="B5345" s="80" t="s">
        <v>8910</v>
      </c>
    </row>
    <row r="5346" spans="1:2" ht="15">
      <c r="A5346" s="81" t="s">
        <v>6937</v>
      </c>
      <c r="B5346" s="80" t="s">
        <v>8910</v>
      </c>
    </row>
    <row r="5347" spans="1:2" ht="15">
      <c r="A5347" s="81" t="s">
        <v>6938</v>
      </c>
      <c r="B5347" s="80" t="s">
        <v>8910</v>
      </c>
    </row>
    <row r="5348" spans="1:2" ht="15">
      <c r="A5348" s="81" t="s">
        <v>6939</v>
      </c>
      <c r="B5348" s="80" t="s">
        <v>8910</v>
      </c>
    </row>
    <row r="5349" spans="1:2" ht="15">
      <c r="A5349" s="81" t="s">
        <v>6940</v>
      </c>
      <c r="B5349" s="80" t="s">
        <v>8910</v>
      </c>
    </row>
    <row r="5350" spans="1:2" ht="15">
      <c r="A5350" s="81" t="s">
        <v>6941</v>
      </c>
      <c r="B5350" s="80" t="s">
        <v>8910</v>
      </c>
    </row>
    <row r="5351" spans="1:2" ht="15">
      <c r="A5351" s="81" t="s">
        <v>6942</v>
      </c>
      <c r="B5351" s="80" t="s">
        <v>8910</v>
      </c>
    </row>
    <row r="5352" spans="1:2" ht="15">
      <c r="A5352" s="81" t="s">
        <v>6943</v>
      </c>
      <c r="B5352" s="80" t="s">
        <v>8910</v>
      </c>
    </row>
    <row r="5353" spans="1:2" ht="15">
      <c r="A5353" s="81" t="s">
        <v>6944</v>
      </c>
      <c r="B5353" s="80" t="s">
        <v>8910</v>
      </c>
    </row>
    <row r="5354" spans="1:2" ht="15">
      <c r="A5354" s="81" t="s">
        <v>6945</v>
      </c>
      <c r="B5354" s="80" t="s">
        <v>8910</v>
      </c>
    </row>
    <row r="5355" spans="1:2" ht="15">
      <c r="A5355" s="81" t="s">
        <v>6946</v>
      </c>
      <c r="B5355" s="80" t="s">
        <v>8910</v>
      </c>
    </row>
    <row r="5356" spans="1:2" ht="15">
      <c r="A5356" s="81" t="s">
        <v>6947</v>
      </c>
      <c r="B5356" s="80" t="s">
        <v>8910</v>
      </c>
    </row>
    <row r="5357" spans="1:2" ht="15">
      <c r="A5357" s="81" t="s">
        <v>6948</v>
      </c>
      <c r="B5357" s="80" t="s">
        <v>8910</v>
      </c>
    </row>
    <row r="5358" spans="1:2" ht="15">
      <c r="A5358" s="81" t="s">
        <v>6949</v>
      </c>
      <c r="B5358" s="80" t="s">
        <v>8910</v>
      </c>
    </row>
    <row r="5359" spans="1:2" ht="15">
      <c r="A5359" s="81" t="s">
        <v>6950</v>
      </c>
      <c r="B5359" s="80" t="s">
        <v>8910</v>
      </c>
    </row>
    <row r="5360" spans="1:2" ht="15">
      <c r="A5360" s="81" t="s">
        <v>6951</v>
      </c>
      <c r="B5360" s="80" t="s">
        <v>8910</v>
      </c>
    </row>
    <row r="5361" spans="1:2" ht="15">
      <c r="A5361" s="81" t="s">
        <v>6952</v>
      </c>
      <c r="B5361" s="80" t="s">
        <v>8910</v>
      </c>
    </row>
    <row r="5362" spans="1:2" ht="15">
      <c r="A5362" s="81" t="s">
        <v>6953</v>
      </c>
      <c r="B5362" s="80" t="s">
        <v>8910</v>
      </c>
    </row>
    <row r="5363" spans="1:2" ht="15">
      <c r="A5363" s="81" t="s">
        <v>6954</v>
      </c>
      <c r="B5363" s="80" t="s">
        <v>8910</v>
      </c>
    </row>
    <row r="5364" spans="1:2" ht="15">
      <c r="A5364" s="81" t="s">
        <v>6955</v>
      </c>
      <c r="B5364" s="80" t="s">
        <v>8910</v>
      </c>
    </row>
    <row r="5365" spans="1:2" ht="15">
      <c r="A5365" s="81" t="s">
        <v>6956</v>
      </c>
      <c r="B5365" s="80" t="s">
        <v>8910</v>
      </c>
    </row>
    <row r="5366" spans="1:2" ht="15">
      <c r="A5366" s="81" t="s">
        <v>6957</v>
      </c>
      <c r="B5366" s="80" t="s">
        <v>8910</v>
      </c>
    </row>
    <row r="5367" spans="1:2" ht="15">
      <c r="A5367" s="81" t="s">
        <v>6958</v>
      </c>
      <c r="B5367" s="80" t="s">
        <v>8910</v>
      </c>
    </row>
    <row r="5368" spans="1:2" ht="15">
      <c r="A5368" s="81" t="s">
        <v>6959</v>
      </c>
      <c r="B5368" s="80" t="s">
        <v>8910</v>
      </c>
    </row>
    <row r="5369" spans="1:2" ht="15">
      <c r="A5369" s="81" t="s">
        <v>6960</v>
      </c>
      <c r="B5369" s="80" t="s">
        <v>8910</v>
      </c>
    </row>
    <row r="5370" spans="1:2" ht="15">
      <c r="A5370" s="81" t="s">
        <v>6961</v>
      </c>
      <c r="B5370" s="80" t="s">
        <v>8910</v>
      </c>
    </row>
    <row r="5371" spans="1:2" ht="15">
      <c r="A5371" s="81" t="s">
        <v>6962</v>
      </c>
      <c r="B5371" s="80" t="s">
        <v>8910</v>
      </c>
    </row>
    <row r="5372" spans="1:2" ht="15">
      <c r="A5372" s="81" t="s">
        <v>6963</v>
      </c>
      <c r="B5372" s="80" t="s">
        <v>8910</v>
      </c>
    </row>
    <row r="5373" spans="1:2" ht="15">
      <c r="A5373" s="81" t="s">
        <v>6964</v>
      </c>
      <c r="B5373" s="80" t="s">
        <v>8910</v>
      </c>
    </row>
    <row r="5374" spans="1:2" ht="15">
      <c r="A5374" s="81" t="s">
        <v>6965</v>
      </c>
      <c r="B5374" s="80" t="s">
        <v>8910</v>
      </c>
    </row>
    <row r="5375" spans="1:2" ht="15">
      <c r="A5375" s="81" t="s">
        <v>6966</v>
      </c>
      <c r="B5375" s="80" t="s">
        <v>8910</v>
      </c>
    </row>
    <row r="5376" spans="1:2" ht="15">
      <c r="A5376" s="81" t="s">
        <v>6967</v>
      </c>
      <c r="B5376" s="80" t="s">
        <v>8910</v>
      </c>
    </row>
    <row r="5377" spans="1:2" ht="15">
      <c r="A5377" s="81" t="s">
        <v>6968</v>
      </c>
      <c r="B5377" s="80" t="s">
        <v>8910</v>
      </c>
    </row>
    <row r="5378" spans="1:2" ht="15">
      <c r="A5378" s="81" t="s">
        <v>6969</v>
      </c>
      <c r="B5378" s="80" t="s">
        <v>8910</v>
      </c>
    </row>
    <row r="5379" spans="1:2" ht="15">
      <c r="A5379" s="81" t="s">
        <v>6970</v>
      </c>
      <c r="B5379" s="80" t="s">
        <v>8910</v>
      </c>
    </row>
    <row r="5380" spans="1:2" ht="15">
      <c r="A5380" s="81" t="s">
        <v>6971</v>
      </c>
      <c r="B5380" s="80" t="s">
        <v>8910</v>
      </c>
    </row>
    <row r="5381" spans="1:2" ht="15">
      <c r="A5381" s="81" t="s">
        <v>6972</v>
      </c>
      <c r="B5381" s="80" t="s">
        <v>8910</v>
      </c>
    </row>
    <row r="5382" spans="1:2" ht="15">
      <c r="A5382" s="81" t="s">
        <v>6973</v>
      </c>
      <c r="B5382" s="80" t="s">
        <v>8910</v>
      </c>
    </row>
    <row r="5383" spans="1:2" ht="15">
      <c r="A5383" s="81" t="s">
        <v>6974</v>
      </c>
      <c r="B5383" s="80" t="s">
        <v>8910</v>
      </c>
    </row>
    <row r="5384" spans="1:2" ht="15">
      <c r="A5384" s="81" t="s">
        <v>6975</v>
      </c>
      <c r="B5384" s="80" t="s">
        <v>8910</v>
      </c>
    </row>
    <row r="5385" spans="1:2" ht="15">
      <c r="A5385" s="81" t="s">
        <v>6976</v>
      </c>
      <c r="B5385" s="80" t="s">
        <v>8910</v>
      </c>
    </row>
    <row r="5386" spans="1:2" ht="15">
      <c r="A5386" s="81" t="s">
        <v>6977</v>
      </c>
      <c r="B5386" s="80" t="s">
        <v>8910</v>
      </c>
    </row>
    <row r="5387" spans="1:2" ht="15">
      <c r="A5387" s="81" t="s">
        <v>6978</v>
      </c>
      <c r="B5387" s="80" t="s">
        <v>8910</v>
      </c>
    </row>
    <row r="5388" spans="1:2" ht="15">
      <c r="A5388" s="81" t="s">
        <v>6979</v>
      </c>
      <c r="B5388" s="80" t="s">
        <v>8910</v>
      </c>
    </row>
    <row r="5389" spans="1:2" ht="15">
      <c r="A5389" s="81" t="s">
        <v>6980</v>
      </c>
      <c r="B5389" s="80" t="s">
        <v>8910</v>
      </c>
    </row>
    <row r="5390" spans="1:2" ht="15">
      <c r="A5390" s="81" t="s">
        <v>6981</v>
      </c>
      <c r="B5390" s="80" t="s">
        <v>8910</v>
      </c>
    </row>
    <row r="5391" spans="1:2" ht="15">
      <c r="A5391" s="81" t="s">
        <v>6982</v>
      </c>
      <c r="B5391" s="80" t="s">
        <v>8910</v>
      </c>
    </row>
    <row r="5392" spans="1:2" ht="15">
      <c r="A5392" s="81" t="s">
        <v>6983</v>
      </c>
      <c r="B5392" s="80" t="s">
        <v>8910</v>
      </c>
    </row>
    <row r="5393" spans="1:2" ht="15">
      <c r="A5393" s="81" t="s">
        <v>6984</v>
      </c>
      <c r="B5393" s="80" t="s">
        <v>8910</v>
      </c>
    </row>
    <row r="5394" spans="1:2" ht="15">
      <c r="A5394" s="81" t="s">
        <v>6985</v>
      </c>
      <c r="B5394" s="80" t="s">
        <v>8910</v>
      </c>
    </row>
    <row r="5395" spans="1:2" ht="15">
      <c r="A5395" s="81" t="s">
        <v>6986</v>
      </c>
      <c r="B5395" s="80" t="s">
        <v>8910</v>
      </c>
    </row>
    <row r="5396" spans="1:2" ht="15">
      <c r="A5396" s="81" t="s">
        <v>6987</v>
      </c>
      <c r="B5396" s="80" t="s">
        <v>8910</v>
      </c>
    </row>
    <row r="5397" spans="1:2" ht="15">
      <c r="A5397" s="81" t="s">
        <v>6988</v>
      </c>
      <c r="B5397" s="80" t="s">
        <v>8910</v>
      </c>
    </row>
    <row r="5398" spans="1:2" ht="15">
      <c r="A5398" s="81" t="s">
        <v>6989</v>
      </c>
      <c r="B5398" s="80" t="s">
        <v>8910</v>
      </c>
    </row>
    <row r="5399" spans="1:2" ht="15">
      <c r="A5399" s="81" t="s">
        <v>6990</v>
      </c>
      <c r="B5399" s="80" t="s">
        <v>8910</v>
      </c>
    </row>
    <row r="5400" spans="1:2" ht="15">
      <c r="A5400" s="81" t="s">
        <v>6991</v>
      </c>
      <c r="B5400" s="80" t="s">
        <v>8910</v>
      </c>
    </row>
    <row r="5401" spans="1:2" ht="15">
      <c r="A5401" s="81" t="s">
        <v>6992</v>
      </c>
      <c r="B5401" s="80" t="s">
        <v>8910</v>
      </c>
    </row>
    <row r="5402" spans="1:2" ht="15">
      <c r="A5402" s="81" t="s">
        <v>6993</v>
      </c>
      <c r="B5402" s="80" t="s">
        <v>8910</v>
      </c>
    </row>
    <row r="5403" spans="1:2" ht="15">
      <c r="A5403" s="81" t="s">
        <v>6994</v>
      </c>
      <c r="B5403" s="80" t="s">
        <v>8910</v>
      </c>
    </row>
    <row r="5404" spans="1:2" ht="15">
      <c r="A5404" s="81" t="s">
        <v>6995</v>
      </c>
      <c r="B5404" s="80" t="s">
        <v>8910</v>
      </c>
    </row>
    <row r="5405" spans="1:2" ht="15">
      <c r="A5405" s="81" t="s">
        <v>6996</v>
      </c>
      <c r="B5405" s="80" t="s">
        <v>8910</v>
      </c>
    </row>
    <row r="5406" spans="1:2" ht="15">
      <c r="A5406" s="81" t="s">
        <v>6997</v>
      </c>
      <c r="B5406" s="80" t="s">
        <v>8910</v>
      </c>
    </row>
    <row r="5407" spans="1:2" ht="15">
      <c r="A5407" s="81" t="s">
        <v>6998</v>
      </c>
      <c r="B5407" s="80" t="s">
        <v>8910</v>
      </c>
    </row>
    <row r="5408" spans="1:2" ht="15">
      <c r="A5408" s="81" t="s">
        <v>6999</v>
      </c>
      <c r="B5408" s="80" t="s">
        <v>8910</v>
      </c>
    </row>
    <row r="5409" spans="1:2" ht="15">
      <c r="A5409" s="81" t="s">
        <v>7000</v>
      </c>
      <c r="B5409" s="80" t="s">
        <v>8910</v>
      </c>
    </row>
    <row r="5410" spans="1:2" ht="15">
      <c r="A5410" s="81" t="s">
        <v>7001</v>
      </c>
      <c r="B5410" s="80" t="s">
        <v>8910</v>
      </c>
    </row>
    <row r="5411" spans="1:2" ht="15">
      <c r="A5411" s="81" t="s">
        <v>7002</v>
      </c>
      <c r="B5411" s="80" t="s">
        <v>8910</v>
      </c>
    </row>
    <row r="5412" spans="1:2" ht="15">
      <c r="A5412" s="81" t="s">
        <v>7003</v>
      </c>
      <c r="B5412" s="80" t="s">
        <v>8910</v>
      </c>
    </row>
    <row r="5413" spans="1:2" ht="15">
      <c r="A5413" s="81" t="s">
        <v>7004</v>
      </c>
      <c r="B5413" s="80" t="s">
        <v>8910</v>
      </c>
    </row>
    <row r="5414" spans="1:2" ht="15">
      <c r="A5414" s="81" t="s">
        <v>7005</v>
      </c>
      <c r="B5414" s="80" t="s">
        <v>8910</v>
      </c>
    </row>
    <row r="5415" spans="1:2" ht="15">
      <c r="A5415" s="81" t="s">
        <v>7006</v>
      </c>
      <c r="B5415" s="80" t="s">
        <v>8910</v>
      </c>
    </row>
    <row r="5416" spans="1:2" ht="15">
      <c r="A5416" s="81" t="s">
        <v>7007</v>
      </c>
      <c r="B5416" s="80" t="s">
        <v>8910</v>
      </c>
    </row>
    <row r="5417" spans="1:2" ht="15">
      <c r="A5417" s="81" t="s">
        <v>7008</v>
      </c>
      <c r="B5417" s="80" t="s">
        <v>8910</v>
      </c>
    </row>
    <row r="5418" spans="1:2" ht="15">
      <c r="A5418" s="81" t="s">
        <v>7009</v>
      </c>
      <c r="B5418" s="80" t="s">
        <v>8910</v>
      </c>
    </row>
    <row r="5419" spans="1:2" ht="15">
      <c r="A5419" s="81" t="s">
        <v>7010</v>
      </c>
      <c r="B5419" s="80" t="s">
        <v>8910</v>
      </c>
    </row>
    <row r="5420" spans="1:2" ht="15">
      <c r="A5420" s="81" t="s">
        <v>7011</v>
      </c>
      <c r="B5420" s="80" t="s">
        <v>8910</v>
      </c>
    </row>
    <row r="5421" spans="1:2" ht="15">
      <c r="A5421" s="81" t="s">
        <v>7012</v>
      </c>
      <c r="B5421" s="80" t="s">
        <v>8910</v>
      </c>
    </row>
    <row r="5422" spans="1:2" ht="15">
      <c r="A5422" s="81" t="s">
        <v>7013</v>
      </c>
      <c r="B5422" s="80" t="s">
        <v>8910</v>
      </c>
    </row>
    <row r="5423" spans="1:2" ht="15">
      <c r="A5423" s="81" t="s">
        <v>7014</v>
      </c>
      <c r="B5423" s="80" t="s">
        <v>8910</v>
      </c>
    </row>
    <row r="5424" spans="1:2" ht="15">
      <c r="A5424" s="81" t="s">
        <v>7015</v>
      </c>
      <c r="B5424" s="80" t="s">
        <v>8910</v>
      </c>
    </row>
    <row r="5425" spans="1:2" ht="15">
      <c r="A5425" s="81" t="s">
        <v>7016</v>
      </c>
      <c r="B5425" s="80" t="s">
        <v>8910</v>
      </c>
    </row>
    <row r="5426" spans="1:2" ht="15">
      <c r="A5426" s="81" t="s">
        <v>7017</v>
      </c>
      <c r="B5426" s="80" t="s">
        <v>8910</v>
      </c>
    </row>
    <row r="5427" spans="1:2" ht="15">
      <c r="A5427" s="81" t="s">
        <v>7018</v>
      </c>
      <c r="B5427" s="80" t="s">
        <v>8910</v>
      </c>
    </row>
    <row r="5428" spans="1:2" ht="15">
      <c r="A5428" s="81" t="s">
        <v>7019</v>
      </c>
      <c r="B5428" s="80" t="s">
        <v>8910</v>
      </c>
    </row>
    <row r="5429" spans="1:2" ht="15">
      <c r="A5429" s="81" t="s">
        <v>7020</v>
      </c>
      <c r="B5429" s="80" t="s">
        <v>8910</v>
      </c>
    </row>
    <row r="5430" spans="1:2" ht="15">
      <c r="A5430" s="81" t="s">
        <v>7021</v>
      </c>
      <c r="B5430" s="80" t="s">
        <v>8910</v>
      </c>
    </row>
    <row r="5431" spans="1:2" ht="15">
      <c r="A5431" s="81" t="s">
        <v>7022</v>
      </c>
      <c r="B5431" s="80" t="s">
        <v>8910</v>
      </c>
    </row>
    <row r="5432" spans="1:2" ht="15">
      <c r="A5432" s="81" t="s">
        <v>7023</v>
      </c>
      <c r="B5432" s="80" t="s">
        <v>8910</v>
      </c>
    </row>
    <row r="5433" spans="1:2" ht="15">
      <c r="A5433" s="81" t="s">
        <v>7024</v>
      </c>
      <c r="B5433" s="80" t="s">
        <v>8910</v>
      </c>
    </row>
    <row r="5434" spans="1:2" ht="15">
      <c r="A5434" s="81" t="s">
        <v>7025</v>
      </c>
      <c r="B5434" s="80" t="s">
        <v>8910</v>
      </c>
    </row>
    <row r="5435" spans="1:2" ht="15">
      <c r="A5435" s="81" t="s">
        <v>7026</v>
      </c>
      <c r="B5435" s="80" t="s">
        <v>8910</v>
      </c>
    </row>
    <row r="5436" spans="1:2" ht="15">
      <c r="A5436" s="81" t="s">
        <v>7027</v>
      </c>
      <c r="B5436" s="80" t="s">
        <v>8910</v>
      </c>
    </row>
    <row r="5437" spans="1:2" ht="15">
      <c r="A5437" s="81" t="s">
        <v>7028</v>
      </c>
      <c r="B5437" s="80" t="s">
        <v>8910</v>
      </c>
    </row>
    <row r="5438" spans="1:2" ht="15">
      <c r="A5438" s="81" t="s">
        <v>7029</v>
      </c>
      <c r="B5438" s="80" t="s">
        <v>8910</v>
      </c>
    </row>
    <row r="5439" spans="1:2" ht="15">
      <c r="A5439" s="81" t="s">
        <v>7030</v>
      </c>
      <c r="B5439" s="80" t="s">
        <v>8910</v>
      </c>
    </row>
    <row r="5440" spans="1:2" ht="15">
      <c r="A5440" s="81" t="s">
        <v>7031</v>
      </c>
      <c r="B5440" s="80" t="s">
        <v>8910</v>
      </c>
    </row>
    <row r="5441" spans="1:2" ht="15">
      <c r="A5441" s="81" t="s">
        <v>7032</v>
      </c>
      <c r="B5441" s="80" t="s">
        <v>8910</v>
      </c>
    </row>
    <row r="5442" spans="1:2" ht="15">
      <c r="A5442" s="81" t="s">
        <v>7033</v>
      </c>
      <c r="B5442" s="80" t="s">
        <v>8910</v>
      </c>
    </row>
    <row r="5443" spans="1:2" ht="15">
      <c r="A5443" s="81" t="s">
        <v>7034</v>
      </c>
      <c r="B5443" s="80" t="s">
        <v>8910</v>
      </c>
    </row>
    <row r="5444" spans="1:2" ht="15">
      <c r="A5444" s="81" t="s">
        <v>7035</v>
      </c>
      <c r="B5444" s="80" t="s">
        <v>8910</v>
      </c>
    </row>
    <row r="5445" spans="1:2" ht="15">
      <c r="A5445" s="81" t="s">
        <v>7036</v>
      </c>
      <c r="B5445" s="80" t="s">
        <v>8910</v>
      </c>
    </row>
    <row r="5446" spans="1:2" ht="15">
      <c r="A5446" s="81" t="s">
        <v>7037</v>
      </c>
      <c r="B5446" s="80" t="s">
        <v>8910</v>
      </c>
    </row>
    <row r="5447" spans="1:2" ht="15">
      <c r="A5447" s="81" t="s">
        <v>7038</v>
      </c>
      <c r="B5447" s="80" t="s">
        <v>8910</v>
      </c>
    </row>
    <row r="5448" spans="1:2" ht="15">
      <c r="A5448" s="81" t="s">
        <v>7039</v>
      </c>
      <c r="B5448" s="80" t="s">
        <v>8910</v>
      </c>
    </row>
    <row r="5449" spans="1:2" ht="15">
      <c r="A5449" s="81" t="s">
        <v>7040</v>
      </c>
      <c r="B5449" s="80" t="s">
        <v>8910</v>
      </c>
    </row>
    <row r="5450" spans="1:2" ht="15">
      <c r="A5450" s="81" t="s">
        <v>7041</v>
      </c>
      <c r="B5450" s="80" t="s">
        <v>8910</v>
      </c>
    </row>
    <row r="5451" spans="1:2" ht="15">
      <c r="A5451" s="81" t="s">
        <v>7042</v>
      </c>
      <c r="B5451" s="80" t="s">
        <v>8910</v>
      </c>
    </row>
    <row r="5452" spans="1:2" ht="15">
      <c r="A5452" s="81" t="s">
        <v>7043</v>
      </c>
      <c r="B5452" s="80" t="s">
        <v>8910</v>
      </c>
    </row>
    <row r="5453" spans="1:2" ht="15">
      <c r="A5453" s="81" t="s">
        <v>7044</v>
      </c>
      <c r="B5453" s="80" t="s">
        <v>8910</v>
      </c>
    </row>
    <row r="5454" spans="1:2" ht="15">
      <c r="A5454" s="81" t="s">
        <v>7045</v>
      </c>
      <c r="B5454" s="80" t="s">
        <v>8910</v>
      </c>
    </row>
    <row r="5455" spans="1:2" ht="15">
      <c r="A5455" s="81" t="s">
        <v>7046</v>
      </c>
      <c r="B5455" s="80" t="s">
        <v>8910</v>
      </c>
    </row>
    <row r="5456" spans="1:2" ht="15">
      <c r="A5456" s="81" t="s">
        <v>7047</v>
      </c>
      <c r="B5456" s="80" t="s">
        <v>8910</v>
      </c>
    </row>
    <row r="5457" spans="1:2" ht="15">
      <c r="A5457" s="81" t="s">
        <v>7048</v>
      </c>
      <c r="B5457" s="80" t="s">
        <v>8910</v>
      </c>
    </row>
    <row r="5458" spans="1:2" ht="15">
      <c r="A5458" s="81" t="s">
        <v>7049</v>
      </c>
      <c r="B5458" s="80" t="s">
        <v>8910</v>
      </c>
    </row>
    <row r="5459" spans="1:2" ht="15">
      <c r="A5459" s="81" t="s">
        <v>7050</v>
      </c>
      <c r="B5459" s="80" t="s">
        <v>8910</v>
      </c>
    </row>
    <row r="5460" spans="1:2" ht="15">
      <c r="A5460" s="81" t="s">
        <v>7051</v>
      </c>
      <c r="B5460" s="80" t="s">
        <v>8910</v>
      </c>
    </row>
    <row r="5461" spans="1:2" ht="15">
      <c r="A5461" s="81" t="s">
        <v>7052</v>
      </c>
      <c r="B5461" s="80" t="s">
        <v>8910</v>
      </c>
    </row>
    <row r="5462" spans="1:2" ht="15">
      <c r="A5462" s="81" t="s">
        <v>7053</v>
      </c>
      <c r="B5462" s="80" t="s">
        <v>8910</v>
      </c>
    </row>
    <row r="5463" spans="1:2" ht="15">
      <c r="A5463" s="81" t="s">
        <v>7054</v>
      </c>
      <c r="B5463" s="80" t="s">
        <v>8910</v>
      </c>
    </row>
    <row r="5464" spans="1:2" ht="15">
      <c r="A5464" s="81" t="s">
        <v>7055</v>
      </c>
      <c r="B5464" s="80" t="s">
        <v>8910</v>
      </c>
    </row>
    <row r="5465" spans="1:2" ht="15">
      <c r="A5465" s="81" t="s">
        <v>7056</v>
      </c>
      <c r="B5465" s="80" t="s">
        <v>8910</v>
      </c>
    </row>
    <row r="5466" spans="1:2" ht="15">
      <c r="A5466" s="81" t="s">
        <v>7057</v>
      </c>
      <c r="B5466" s="80" t="s">
        <v>8910</v>
      </c>
    </row>
    <row r="5467" spans="1:2" ht="15">
      <c r="A5467" s="81" t="s">
        <v>7058</v>
      </c>
      <c r="B5467" s="80" t="s">
        <v>8910</v>
      </c>
    </row>
    <row r="5468" spans="1:2" ht="15">
      <c r="A5468" s="81" t="s">
        <v>7059</v>
      </c>
      <c r="B5468" s="80" t="s">
        <v>8910</v>
      </c>
    </row>
    <row r="5469" spans="1:2" ht="15">
      <c r="A5469" s="81" t="s">
        <v>7060</v>
      </c>
      <c r="B5469" s="80" t="s">
        <v>8910</v>
      </c>
    </row>
    <row r="5470" spans="1:2" ht="15">
      <c r="A5470" s="81" t="s">
        <v>7061</v>
      </c>
      <c r="B5470" s="80" t="s">
        <v>8910</v>
      </c>
    </row>
    <row r="5471" spans="1:2" ht="15">
      <c r="A5471" s="81" t="s">
        <v>7062</v>
      </c>
      <c r="B5471" s="80" t="s">
        <v>8910</v>
      </c>
    </row>
    <row r="5472" spans="1:2" ht="15">
      <c r="A5472" s="81" t="s">
        <v>7063</v>
      </c>
      <c r="B5472" s="80" t="s">
        <v>8910</v>
      </c>
    </row>
    <row r="5473" spans="1:2" ht="15">
      <c r="A5473" s="81" t="s">
        <v>7064</v>
      </c>
      <c r="B5473" s="80" t="s">
        <v>8910</v>
      </c>
    </row>
    <row r="5474" spans="1:2" ht="15">
      <c r="A5474" s="81" t="s">
        <v>7065</v>
      </c>
      <c r="B5474" s="80" t="s">
        <v>8910</v>
      </c>
    </row>
    <row r="5475" spans="1:2" ht="15">
      <c r="A5475" s="81" t="s">
        <v>7066</v>
      </c>
      <c r="B5475" s="80" t="s">
        <v>8910</v>
      </c>
    </row>
    <row r="5476" spans="1:2" ht="15">
      <c r="A5476" s="81" t="s">
        <v>7067</v>
      </c>
      <c r="B5476" s="80" t="s">
        <v>8910</v>
      </c>
    </row>
    <row r="5477" spans="1:2" ht="15">
      <c r="A5477" s="81" t="s">
        <v>7068</v>
      </c>
      <c r="B5477" s="80" t="s">
        <v>8910</v>
      </c>
    </row>
    <row r="5478" spans="1:2" ht="15">
      <c r="A5478" s="81" t="s">
        <v>7069</v>
      </c>
      <c r="B5478" s="80" t="s">
        <v>8910</v>
      </c>
    </row>
    <row r="5479" spans="1:2" ht="15">
      <c r="A5479" s="81" t="s">
        <v>7070</v>
      </c>
      <c r="B5479" s="80" t="s">
        <v>8910</v>
      </c>
    </row>
    <row r="5480" spans="1:2" ht="15">
      <c r="A5480" s="81" t="s">
        <v>7071</v>
      </c>
      <c r="B5480" s="80" t="s">
        <v>8910</v>
      </c>
    </row>
    <row r="5481" spans="1:2" ht="15">
      <c r="A5481" s="81" t="s">
        <v>7072</v>
      </c>
      <c r="B5481" s="80" t="s">
        <v>8910</v>
      </c>
    </row>
    <row r="5482" spans="1:2" ht="15">
      <c r="A5482" s="81" t="s">
        <v>7073</v>
      </c>
      <c r="B5482" s="80" t="s">
        <v>8910</v>
      </c>
    </row>
    <row r="5483" spans="1:2" ht="15">
      <c r="A5483" s="81" t="s">
        <v>7074</v>
      </c>
      <c r="B5483" s="80" t="s">
        <v>8910</v>
      </c>
    </row>
    <row r="5484" spans="1:2" ht="15">
      <c r="A5484" s="81" t="s">
        <v>7075</v>
      </c>
      <c r="B5484" s="80" t="s">
        <v>8910</v>
      </c>
    </row>
    <row r="5485" spans="1:2" ht="15">
      <c r="A5485" s="81" t="s">
        <v>7076</v>
      </c>
      <c r="B5485" s="80" t="s">
        <v>8910</v>
      </c>
    </row>
    <row r="5486" spans="1:2" ht="15">
      <c r="A5486" s="81" t="s">
        <v>7077</v>
      </c>
      <c r="B5486" s="80" t="s">
        <v>8910</v>
      </c>
    </row>
    <row r="5487" spans="1:2" ht="15">
      <c r="A5487" s="81" t="s">
        <v>7078</v>
      </c>
      <c r="B5487" s="80" t="s">
        <v>8910</v>
      </c>
    </row>
    <row r="5488" spans="1:2" ht="15">
      <c r="A5488" s="81" t="s">
        <v>7079</v>
      </c>
      <c r="B5488" s="80" t="s">
        <v>8910</v>
      </c>
    </row>
    <row r="5489" spans="1:2" ht="15">
      <c r="A5489" s="81" t="s">
        <v>7080</v>
      </c>
      <c r="B5489" s="80" t="s">
        <v>8910</v>
      </c>
    </row>
    <row r="5490" spans="1:2" ht="15">
      <c r="A5490" s="81" t="s">
        <v>7081</v>
      </c>
      <c r="B5490" s="80" t="s">
        <v>8910</v>
      </c>
    </row>
    <row r="5491" spans="1:2" ht="15">
      <c r="A5491" s="81" t="s">
        <v>7082</v>
      </c>
      <c r="B5491" s="80" t="s">
        <v>8910</v>
      </c>
    </row>
    <row r="5492" spans="1:2" ht="15">
      <c r="A5492" s="81" t="s">
        <v>7083</v>
      </c>
      <c r="B5492" s="80" t="s">
        <v>8910</v>
      </c>
    </row>
    <row r="5493" spans="1:2" ht="15">
      <c r="A5493" s="81" t="s">
        <v>7084</v>
      </c>
      <c r="B5493" s="80" t="s">
        <v>8910</v>
      </c>
    </row>
    <row r="5494" spans="1:2" ht="15">
      <c r="A5494" s="81" t="s">
        <v>7085</v>
      </c>
      <c r="B5494" s="80" t="s">
        <v>8910</v>
      </c>
    </row>
    <row r="5495" spans="1:2" ht="15">
      <c r="A5495" s="81" t="s">
        <v>7086</v>
      </c>
      <c r="B5495" s="80" t="s">
        <v>8910</v>
      </c>
    </row>
    <row r="5496" spans="1:2" ht="15">
      <c r="A5496" s="81" t="s">
        <v>7087</v>
      </c>
      <c r="B5496" s="80" t="s">
        <v>8910</v>
      </c>
    </row>
    <row r="5497" spans="1:2" ht="15">
      <c r="A5497" s="81" t="s">
        <v>7088</v>
      </c>
      <c r="B5497" s="80" t="s">
        <v>8910</v>
      </c>
    </row>
    <row r="5498" spans="1:2" ht="15">
      <c r="A5498" s="81" t="s">
        <v>7089</v>
      </c>
      <c r="B5498" s="80" t="s">
        <v>8910</v>
      </c>
    </row>
    <row r="5499" spans="1:2" ht="15">
      <c r="A5499" s="81" t="s">
        <v>7090</v>
      </c>
      <c r="B5499" s="80" t="s">
        <v>8910</v>
      </c>
    </row>
    <row r="5500" spans="1:2" ht="15">
      <c r="A5500" s="81" t="s">
        <v>7091</v>
      </c>
      <c r="B5500" s="80" t="s">
        <v>8910</v>
      </c>
    </row>
    <row r="5501" spans="1:2" ht="15">
      <c r="A5501" s="81" t="s">
        <v>7092</v>
      </c>
      <c r="B5501" s="80" t="s">
        <v>8910</v>
      </c>
    </row>
    <row r="5502" spans="1:2" ht="15">
      <c r="A5502" s="81" t="s">
        <v>7093</v>
      </c>
      <c r="B5502" s="80" t="s">
        <v>8910</v>
      </c>
    </row>
    <row r="5503" spans="1:2" ht="15">
      <c r="A5503" s="81" t="s">
        <v>7094</v>
      </c>
      <c r="B5503" s="80" t="s">
        <v>8910</v>
      </c>
    </row>
    <row r="5504" spans="1:2" ht="15">
      <c r="A5504" s="81" t="s">
        <v>7095</v>
      </c>
      <c r="B5504" s="80" t="s">
        <v>8910</v>
      </c>
    </row>
    <row r="5505" spans="1:2" ht="15">
      <c r="A5505" s="81" t="s">
        <v>7096</v>
      </c>
      <c r="B5505" s="80" t="s">
        <v>8910</v>
      </c>
    </row>
    <row r="5506" spans="1:2" ht="15">
      <c r="A5506" s="81" t="s">
        <v>7097</v>
      </c>
      <c r="B5506" s="80" t="s">
        <v>8910</v>
      </c>
    </row>
    <row r="5507" spans="1:2" ht="15">
      <c r="A5507" s="81" t="s">
        <v>7098</v>
      </c>
      <c r="B5507" s="80" t="s">
        <v>8910</v>
      </c>
    </row>
    <row r="5508" spans="1:2" ht="15">
      <c r="A5508" s="81" t="s">
        <v>7099</v>
      </c>
      <c r="B5508" s="80" t="s">
        <v>8910</v>
      </c>
    </row>
    <row r="5509" spans="1:2" ht="15">
      <c r="A5509" s="81" t="s">
        <v>7100</v>
      </c>
      <c r="B5509" s="80" t="s">
        <v>8910</v>
      </c>
    </row>
    <row r="5510" spans="1:2" ht="15">
      <c r="A5510" s="81" t="s">
        <v>7101</v>
      </c>
      <c r="B5510" s="80" t="s">
        <v>8910</v>
      </c>
    </row>
    <row r="5511" spans="1:2" ht="15">
      <c r="A5511" s="81" t="s">
        <v>7102</v>
      </c>
      <c r="B5511" s="80" t="s">
        <v>8910</v>
      </c>
    </row>
    <row r="5512" spans="1:2" ht="15">
      <c r="A5512" s="81" t="s">
        <v>7103</v>
      </c>
      <c r="B5512" s="80" t="s">
        <v>8910</v>
      </c>
    </row>
    <row r="5513" spans="1:2" ht="15">
      <c r="A5513" s="81" t="s">
        <v>7104</v>
      </c>
      <c r="B5513" s="80" t="s">
        <v>8910</v>
      </c>
    </row>
    <row r="5514" spans="1:2" ht="15">
      <c r="A5514" s="81" t="s">
        <v>7105</v>
      </c>
      <c r="B5514" s="80" t="s">
        <v>8910</v>
      </c>
    </row>
    <row r="5515" spans="1:2" ht="15">
      <c r="A5515" s="81" t="s">
        <v>7106</v>
      </c>
      <c r="B5515" s="80" t="s">
        <v>8910</v>
      </c>
    </row>
    <row r="5516" spans="1:2" ht="15">
      <c r="A5516" s="81" t="s">
        <v>7107</v>
      </c>
      <c r="B5516" s="80" t="s">
        <v>8910</v>
      </c>
    </row>
    <row r="5517" spans="1:2" ht="15">
      <c r="A5517" s="81" t="s">
        <v>7108</v>
      </c>
      <c r="B5517" s="80" t="s">
        <v>8910</v>
      </c>
    </row>
    <row r="5518" spans="1:2" ht="15">
      <c r="A5518" s="81" t="s">
        <v>7109</v>
      </c>
      <c r="B5518" s="80" t="s">
        <v>8910</v>
      </c>
    </row>
    <row r="5519" spans="1:2" ht="15">
      <c r="A5519" s="81" t="s">
        <v>7110</v>
      </c>
      <c r="B5519" s="80" t="s">
        <v>8910</v>
      </c>
    </row>
    <row r="5520" spans="1:2" ht="15">
      <c r="A5520" s="81" t="s">
        <v>7111</v>
      </c>
      <c r="B5520" s="80" t="s">
        <v>8910</v>
      </c>
    </row>
    <row r="5521" spans="1:2" ht="15">
      <c r="A5521" s="81" t="s">
        <v>7112</v>
      </c>
      <c r="B5521" s="80" t="s">
        <v>8910</v>
      </c>
    </row>
    <row r="5522" spans="1:2" ht="15">
      <c r="A5522" s="81" t="s">
        <v>7113</v>
      </c>
      <c r="B5522" s="80" t="s">
        <v>8910</v>
      </c>
    </row>
    <row r="5523" spans="1:2" ht="15">
      <c r="A5523" s="81" t="s">
        <v>7114</v>
      </c>
      <c r="B5523" s="80" t="s">
        <v>8910</v>
      </c>
    </row>
    <row r="5524" spans="1:2" ht="15">
      <c r="A5524" s="81" t="s">
        <v>7115</v>
      </c>
      <c r="B5524" s="80" t="s">
        <v>8910</v>
      </c>
    </row>
    <row r="5525" spans="1:2" ht="15">
      <c r="A5525" s="81" t="s">
        <v>7116</v>
      </c>
      <c r="B5525" s="80" t="s">
        <v>8910</v>
      </c>
    </row>
    <row r="5526" spans="1:2" ht="15">
      <c r="A5526" s="81" t="s">
        <v>7117</v>
      </c>
      <c r="B5526" s="80" t="s">
        <v>8910</v>
      </c>
    </row>
    <row r="5527" spans="1:2" ht="15">
      <c r="A5527" s="81" t="s">
        <v>7118</v>
      </c>
      <c r="B5527" s="80" t="s">
        <v>8910</v>
      </c>
    </row>
    <row r="5528" spans="1:2" ht="15">
      <c r="A5528" s="81" t="s">
        <v>7119</v>
      </c>
      <c r="B5528" s="80" t="s">
        <v>8910</v>
      </c>
    </row>
    <row r="5529" spans="1:2" ht="15">
      <c r="A5529" s="81" t="s">
        <v>7120</v>
      </c>
      <c r="B5529" s="80" t="s">
        <v>8910</v>
      </c>
    </row>
    <row r="5530" spans="1:2" ht="15">
      <c r="A5530" s="81" t="s">
        <v>7121</v>
      </c>
      <c r="B5530" s="80" t="s">
        <v>8910</v>
      </c>
    </row>
    <row r="5531" spans="1:2" ht="15">
      <c r="A5531" s="81" t="s">
        <v>7122</v>
      </c>
      <c r="B5531" s="80" t="s">
        <v>8910</v>
      </c>
    </row>
    <row r="5532" spans="1:2" ht="15">
      <c r="A5532" s="81" t="s">
        <v>7123</v>
      </c>
      <c r="B5532" s="80" t="s">
        <v>8910</v>
      </c>
    </row>
    <row r="5533" spans="1:2" ht="15">
      <c r="A5533" s="81" t="s">
        <v>7124</v>
      </c>
      <c r="B5533" s="80" t="s">
        <v>8910</v>
      </c>
    </row>
    <row r="5534" spans="1:2" ht="15">
      <c r="A5534" s="81" t="s">
        <v>7125</v>
      </c>
      <c r="B5534" s="80" t="s">
        <v>8910</v>
      </c>
    </row>
    <row r="5535" spans="1:2" ht="15">
      <c r="A5535" s="81" t="s">
        <v>7126</v>
      </c>
      <c r="B5535" s="80" t="s">
        <v>8910</v>
      </c>
    </row>
    <row r="5536" spans="1:2" ht="15">
      <c r="A5536" s="81" t="s">
        <v>7127</v>
      </c>
      <c r="B5536" s="80" t="s">
        <v>8910</v>
      </c>
    </row>
    <row r="5537" spans="1:2" ht="15">
      <c r="A5537" s="81" t="s">
        <v>7128</v>
      </c>
      <c r="B5537" s="80" t="s">
        <v>8910</v>
      </c>
    </row>
    <row r="5538" spans="1:2" ht="15">
      <c r="A5538" s="81" t="s">
        <v>7129</v>
      </c>
      <c r="B5538" s="80" t="s">
        <v>8910</v>
      </c>
    </row>
    <row r="5539" spans="1:2" ht="15">
      <c r="A5539" s="81" t="s">
        <v>7130</v>
      </c>
      <c r="B5539" s="80" t="s">
        <v>8910</v>
      </c>
    </row>
    <row r="5540" spans="1:2" ht="15">
      <c r="A5540" s="81" t="s">
        <v>7131</v>
      </c>
      <c r="B5540" s="80" t="s">
        <v>8910</v>
      </c>
    </row>
    <row r="5541" spans="1:2" ht="15">
      <c r="A5541" s="81" t="s">
        <v>7132</v>
      </c>
      <c r="B5541" s="80" t="s">
        <v>8910</v>
      </c>
    </row>
    <row r="5542" spans="1:2" ht="15">
      <c r="A5542" s="81" t="s">
        <v>7133</v>
      </c>
      <c r="B5542" s="80" t="s">
        <v>8910</v>
      </c>
    </row>
    <row r="5543" spans="1:2" ht="15">
      <c r="A5543" s="81" t="s">
        <v>7134</v>
      </c>
      <c r="B5543" s="80" t="s">
        <v>8910</v>
      </c>
    </row>
    <row r="5544" spans="1:2" ht="15">
      <c r="A5544" s="81" t="s">
        <v>7135</v>
      </c>
      <c r="B5544" s="80" t="s">
        <v>8910</v>
      </c>
    </row>
    <row r="5545" spans="1:2" ht="15">
      <c r="A5545" s="81" t="s">
        <v>7136</v>
      </c>
      <c r="B5545" s="80" t="s">
        <v>8910</v>
      </c>
    </row>
    <row r="5546" spans="1:2" ht="15">
      <c r="A5546" s="81" t="s">
        <v>7137</v>
      </c>
      <c r="B5546" s="80" t="s">
        <v>8910</v>
      </c>
    </row>
    <row r="5547" spans="1:2" ht="15">
      <c r="A5547" s="81" t="s">
        <v>7138</v>
      </c>
      <c r="B5547" s="80" t="s">
        <v>8910</v>
      </c>
    </row>
    <row r="5548" spans="1:2" ht="15">
      <c r="A5548" s="81" t="s">
        <v>7139</v>
      </c>
      <c r="B5548" s="80" t="s">
        <v>8910</v>
      </c>
    </row>
    <row r="5549" spans="1:2" ht="15">
      <c r="A5549" s="81" t="s">
        <v>7140</v>
      </c>
      <c r="B5549" s="80" t="s">
        <v>8910</v>
      </c>
    </row>
    <row r="5550" spans="1:2" ht="15">
      <c r="A5550" s="81" t="s">
        <v>7141</v>
      </c>
      <c r="B5550" s="80" t="s">
        <v>8910</v>
      </c>
    </row>
    <row r="5551" spans="1:2" ht="15">
      <c r="A5551" s="81" t="s">
        <v>7142</v>
      </c>
      <c r="B5551" s="80" t="s">
        <v>8910</v>
      </c>
    </row>
    <row r="5552" spans="1:2" ht="15">
      <c r="A5552" s="81" t="s">
        <v>7143</v>
      </c>
      <c r="B5552" s="80" t="s">
        <v>8910</v>
      </c>
    </row>
    <row r="5553" spans="1:2" ht="15">
      <c r="A5553" s="81" t="s">
        <v>7144</v>
      </c>
      <c r="B5553" s="80" t="s">
        <v>8910</v>
      </c>
    </row>
    <row r="5554" spans="1:2" ht="15">
      <c r="A5554" s="81" t="s">
        <v>7145</v>
      </c>
      <c r="B5554" s="80" t="s">
        <v>8910</v>
      </c>
    </row>
    <row r="5555" spans="1:2" ht="15">
      <c r="A5555" s="81" t="s">
        <v>7146</v>
      </c>
      <c r="B5555" s="80" t="s">
        <v>8910</v>
      </c>
    </row>
    <row r="5556" spans="1:2" ht="15">
      <c r="A5556" s="81" t="s">
        <v>7147</v>
      </c>
      <c r="B5556" s="80" t="s">
        <v>8910</v>
      </c>
    </row>
    <row r="5557" spans="1:2" ht="15">
      <c r="A5557" s="81" t="s">
        <v>7148</v>
      </c>
      <c r="B5557" s="80" t="s">
        <v>8910</v>
      </c>
    </row>
    <row r="5558" spans="1:2" ht="15">
      <c r="A5558" s="81" t="s">
        <v>7149</v>
      </c>
      <c r="B5558" s="80" t="s">
        <v>8910</v>
      </c>
    </row>
    <row r="5559" spans="1:2" ht="15">
      <c r="A5559" s="81" t="s">
        <v>7150</v>
      </c>
      <c r="B5559" s="80" t="s">
        <v>8910</v>
      </c>
    </row>
    <row r="5560" spans="1:2" ht="15">
      <c r="A5560" s="81" t="s">
        <v>7151</v>
      </c>
      <c r="B5560" s="80" t="s">
        <v>8910</v>
      </c>
    </row>
    <row r="5561" spans="1:2" ht="15">
      <c r="A5561" s="81" t="s">
        <v>7152</v>
      </c>
      <c r="B5561" s="80" t="s">
        <v>8910</v>
      </c>
    </row>
    <row r="5562" spans="1:2" ht="15">
      <c r="A5562" s="81" t="s">
        <v>7153</v>
      </c>
      <c r="B5562" s="80" t="s">
        <v>8910</v>
      </c>
    </row>
    <row r="5563" spans="1:2" ht="15">
      <c r="A5563" s="81" t="s">
        <v>7154</v>
      </c>
      <c r="B5563" s="80" t="s">
        <v>8910</v>
      </c>
    </row>
    <row r="5564" spans="1:2" ht="15">
      <c r="A5564" s="81" t="s">
        <v>7155</v>
      </c>
      <c r="B5564" s="80" t="s">
        <v>8910</v>
      </c>
    </row>
    <row r="5565" spans="1:2" ht="15">
      <c r="A5565" s="81" t="s">
        <v>7156</v>
      </c>
      <c r="B5565" s="80" t="s">
        <v>8910</v>
      </c>
    </row>
    <row r="5566" spans="1:2" ht="15">
      <c r="A5566" s="81" t="s">
        <v>7157</v>
      </c>
      <c r="B5566" s="80" t="s">
        <v>8910</v>
      </c>
    </row>
    <row r="5567" spans="1:2" ht="15">
      <c r="A5567" s="81" t="s">
        <v>7158</v>
      </c>
      <c r="B5567" s="80" t="s">
        <v>8910</v>
      </c>
    </row>
    <row r="5568" spans="1:2" ht="15">
      <c r="A5568" s="81" t="s">
        <v>7159</v>
      </c>
      <c r="B5568" s="80" t="s">
        <v>8910</v>
      </c>
    </row>
    <row r="5569" spans="1:2" ht="15">
      <c r="A5569" s="81" t="s">
        <v>7160</v>
      </c>
      <c r="B5569" s="80" t="s">
        <v>8910</v>
      </c>
    </row>
    <row r="5570" spans="1:2" ht="15">
      <c r="A5570" s="81" t="s">
        <v>7161</v>
      </c>
      <c r="B5570" s="80" t="s">
        <v>8910</v>
      </c>
    </row>
    <row r="5571" spans="1:2" ht="15">
      <c r="A5571" s="81" t="s">
        <v>7162</v>
      </c>
      <c r="B5571" s="80" t="s">
        <v>8910</v>
      </c>
    </row>
    <row r="5572" spans="1:2" ht="15">
      <c r="A5572" s="81" t="s">
        <v>7163</v>
      </c>
      <c r="B5572" s="80" t="s">
        <v>8910</v>
      </c>
    </row>
    <row r="5573" spans="1:2" ht="15">
      <c r="A5573" s="81" t="s">
        <v>7164</v>
      </c>
      <c r="B5573" s="80" t="s">
        <v>8910</v>
      </c>
    </row>
    <row r="5574" spans="1:2" ht="15">
      <c r="A5574" s="81" t="s">
        <v>7165</v>
      </c>
      <c r="B5574" s="80" t="s">
        <v>8910</v>
      </c>
    </row>
    <row r="5575" spans="1:2" ht="15">
      <c r="A5575" s="81" t="s">
        <v>7166</v>
      </c>
      <c r="B5575" s="80" t="s">
        <v>8910</v>
      </c>
    </row>
    <row r="5576" spans="1:2" ht="15">
      <c r="A5576" s="81" t="s">
        <v>7167</v>
      </c>
      <c r="B5576" s="80" t="s">
        <v>8910</v>
      </c>
    </row>
    <row r="5577" spans="1:2" ht="15">
      <c r="A5577" s="81" t="s">
        <v>7168</v>
      </c>
      <c r="B5577" s="80" t="s">
        <v>8910</v>
      </c>
    </row>
    <row r="5578" spans="1:2" ht="15">
      <c r="A5578" s="81" t="s">
        <v>7169</v>
      </c>
      <c r="B5578" s="80" t="s">
        <v>8910</v>
      </c>
    </row>
    <row r="5579" spans="1:2" ht="15">
      <c r="A5579" s="81" t="s">
        <v>7170</v>
      </c>
      <c r="B5579" s="80" t="s">
        <v>8910</v>
      </c>
    </row>
    <row r="5580" spans="1:2" ht="15">
      <c r="A5580" s="81" t="s">
        <v>7171</v>
      </c>
      <c r="B5580" s="80" t="s">
        <v>8910</v>
      </c>
    </row>
    <row r="5581" spans="1:2" ht="15">
      <c r="A5581" s="81" t="s">
        <v>7172</v>
      </c>
      <c r="B5581" s="80" t="s">
        <v>8910</v>
      </c>
    </row>
    <row r="5582" spans="1:2" ht="15">
      <c r="A5582" s="81" t="s">
        <v>7173</v>
      </c>
      <c r="B5582" s="80" t="s">
        <v>8910</v>
      </c>
    </row>
    <row r="5583" spans="1:2" ht="15">
      <c r="A5583" s="81" t="s">
        <v>7174</v>
      </c>
      <c r="B5583" s="80" t="s">
        <v>8910</v>
      </c>
    </row>
    <row r="5584" spans="1:2" ht="15">
      <c r="A5584" s="81" t="s">
        <v>7175</v>
      </c>
      <c r="B5584" s="80" t="s">
        <v>8910</v>
      </c>
    </row>
    <row r="5585" spans="1:2" ht="15">
      <c r="A5585" s="81" t="s">
        <v>7176</v>
      </c>
      <c r="B5585" s="80" t="s">
        <v>8910</v>
      </c>
    </row>
    <row r="5586" spans="1:2" ht="15">
      <c r="A5586" s="81" t="s">
        <v>7177</v>
      </c>
      <c r="B5586" s="80" t="s">
        <v>8910</v>
      </c>
    </row>
    <row r="5587" spans="1:2" ht="15">
      <c r="A5587" s="81" t="s">
        <v>7178</v>
      </c>
      <c r="B5587" s="80" t="s">
        <v>8910</v>
      </c>
    </row>
    <row r="5588" spans="1:2" ht="15">
      <c r="A5588" s="81" t="s">
        <v>7179</v>
      </c>
      <c r="B5588" s="80" t="s">
        <v>8910</v>
      </c>
    </row>
    <row r="5589" spans="1:2" ht="15">
      <c r="A5589" s="81" t="s">
        <v>7180</v>
      </c>
      <c r="B5589" s="80" t="s">
        <v>8910</v>
      </c>
    </row>
    <row r="5590" spans="1:2" ht="15">
      <c r="A5590" s="81" t="s">
        <v>7181</v>
      </c>
      <c r="B5590" s="80" t="s">
        <v>8910</v>
      </c>
    </row>
    <row r="5591" spans="1:2" ht="15">
      <c r="A5591" s="81" t="s">
        <v>7182</v>
      </c>
      <c r="B5591" s="80" t="s">
        <v>8910</v>
      </c>
    </row>
    <row r="5592" spans="1:2" ht="15">
      <c r="A5592" s="81" t="s">
        <v>7183</v>
      </c>
      <c r="B5592" s="80" t="s">
        <v>8910</v>
      </c>
    </row>
    <row r="5593" spans="1:2" ht="15">
      <c r="A5593" s="81" t="s">
        <v>7184</v>
      </c>
      <c r="B5593" s="80" t="s">
        <v>8910</v>
      </c>
    </row>
    <row r="5594" spans="1:2" ht="15">
      <c r="A5594" s="81" t="s">
        <v>7185</v>
      </c>
      <c r="B5594" s="80" t="s">
        <v>8910</v>
      </c>
    </row>
    <row r="5595" spans="1:2" ht="15">
      <c r="A5595" s="81" t="s">
        <v>7186</v>
      </c>
      <c r="B5595" s="80" t="s">
        <v>8910</v>
      </c>
    </row>
    <row r="5596" spans="1:2" ht="15">
      <c r="A5596" s="81" t="s">
        <v>7187</v>
      </c>
      <c r="B5596" s="80" t="s">
        <v>8910</v>
      </c>
    </row>
    <row r="5597" spans="1:2" ht="15">
      <c r="A5597" s="81" t="s">
        <v>7188</v>
      </c>
      <c r="B5597" s="80" t="s">
        <v>8910</v>
      </c>
    </row>
    <row r="5598" spans="1:2" ht="15">
      <c r="A5598" s="81" t="s">
        <v>7189</v>
      </c>
      <c r="B5598" s="80" t="s">
        <v>8910</v>
      </c>
    </row>
    <row r="5599" spans="1:2" ht="15">
      <c r="A5599" s="81" t="s">
        <v>7190</v>
      </c>
      <c r="B5599" s="80" t="s">
        <v>8910</v>
      </c>
    </row>
    <row r="5600" spans="1:2" ht="15">
      <c r="A5600" s="81" t="s">
        <v>7191</v>
      </c>
      <c r="B5600" s="80" t="s">
        <v>8910</v>
      </c>
    </row>
    <row r="5601" spans="1:2" ht="15">
      <c r="A5601" s="81" t="s">
        <v>7192</v>
      </c>
      <c r="B5601" s="80" t="s">
        <v>8910</v>
      </c>
    </row>
    <row r="5602" spans="1:2" ht="15">
      <c r="A5602" s="81" t="s">
        <v>7193</v>
      </c>
      <c r="B5602" s="80" t="s">
        <v>8910</v>
      </c>
    </row>
    <row r="5603" spans="1:2" ht="15">
      <c r="A5603" s="81" t="s">
        <v>7194</v>
      </c>
      <c r="B5603" s="80" t="s">
        <v>8910</v>
      </c>
    </row>
    <row r="5604" spans="1:2" ht="15">
      <c r="A5604" s="81" t="s">
        <v>7195</v>
      </c>
      <c r="B5604" s="80" t="s">
        <v>8910</v>
      </c>
    </row>
    <row r="5605" spans="1:2" ht="15">
      <c r="A5605" s="81" t="s">
        <v>7196</v>
      </c>
      <c r="B5605" s="80" t="s">
        <v>8910</v>
      </c>
    </row>
    <row r="5606" spans="1:2" ht="15">
      <c r="A5606" s="81" t="s">
        <v>7197</v>
      </c>
      <c r="B5606" s="80" t="s">
        <v>8910</v>
      </c>
    </row>
    <row r="5607" spans="1:2" ht="15">
      <c r="A5607" s="81" t="s">
        <v>7198</v>
      </c>
      <c r="B5607" s="80" t="s">
        <v>8910</v>
      </c>
    </row>
    <row r="5608" spans="1:2" ht="15">
      <c r="A5608" s="81" t="s">
        <v>7199</v>
      </c>
      <c r="B5608" s="80" t="s">
        <v>8910</v>
      </c>
    </row>
    <row r="5609" spans="1:2" ht="15">
      <c r="A5609" s="81" t="s">
        <v>7200</v>
      </c>
      <c r="B5609" s="80" t="s">
        <v>8910</v>
      </c>
    </row>
    <row r="5610" spans="1:2" ht="15">
      <c r="A5610" s="81" t="s">
        <v>7201</v>
      </c>
      <c r="B5610" s="80" t="s">
        <v>8910</v>
      </c>
    </row>
    <row r="5611" spans="1:2" ht="15">
      <c r="A5611" s="81" t="s">
        <v>7202</v>
      </c>
      <c r="B5611" s="80" t="s">
        <v>8910</v>
      </c>
    </row>
    <row r="5612" spans="1:2" ht="15">
      <c r="A5612" s="81" t="s">
        <v>7203</v>
      </c>
      <c r="B5612" s="80" t="s">
        <v>8910</v>
      </c>
    </row>
    <row r="5613" spans="1:2" ht="15">
      <c r="A5613" s="81" t="s">
        <v>7204</v>
      </c>
      <c r="B5613" s="80" t="s">
        <v>8910</v>
      </c>
    </row>
    <row r="5614" spans="1:2" ht="15">
      <c r="A5614" s="81" t="s">
        <v>7205</v>
      </c>
      <c r="B5614" s="80" t="s">
        <v>8910</v>
      </c>
    </row>
    <row r="5615" spans="1:2" ht="15">
      <c r="A5615" s="81" t="s">
        <v>7206</v>
      </c>
      <c r="B5615" s="80" t="s">
        <v>8910</v>
      </c>
    </row>
    <row r="5616" spans="1:2" ht="15">
      <c r="A5616" s="81" t="s">
        <v>7207</v>
      </c>
      <c r="B5616" s="80" t="s">
        <v>8910</v>
      </c>
    </row>
    <row r="5617" spans="1:2" ht="15">
      <c r="A5617" s="81" t="s">
        <v>7208</v>
      </c>
      <c r="B5617" s="80" t="s">
        <v>8910</v>
      </c>
    </row>
    <row r="5618" spans="1:2" ht="15">
      <c r="A5618" s="81" t="s">
        <v>7209</v>
      </c>
      <c r="B5618" s="80" t="s">
        <v>8910</v>
      </c>
    </row>
    <row r="5619" spans="1:2" ht="15">
      <c r="A5619" s="81" t="s">
        <v>7210</v>
      </c>
      <c r="B5619" s="80" t="s">
        <v>8910</v>
      </c>
    </row>
    <row r="5620" spans="1:2" ht="15">
      <c r="A5620" s="81" t="s">
        <v>7211</v>
      </c>
      <c r="B5620" s="80" t="s">
        <v>8910</v>
      </c>
    </row>
    <row r="5621" spans="1:2" ht="15">
      <c r="A5621" s="81" t="s">
        <v>7212</v>
      </c>
      <c r="B5621" s="80" t="s">
        <v>8910</v>
      </c>
    </row>
    <row r="5622" spans="1:2" ht="15">
      <c r="A5622" s="81" t="s">
        <v>7213</v>
      </c>
      <c r="B5622" s="80" t="s">
        <v>8910</v>
      </c>
    </row>
    <row r="5623" spans="1:2" ht="15">
      <c r="A5623" s="81" t="s">
        <v>7214</v>
      </c>
      <c r="B5623" s="80" t="s">
        <v>8910</v>
      </c>
    </row>
    <row r="5624" spans="1:2" ht="15">
      <c r="A5624" s="81" t="s">
        <v>7215</v>
      </c>
      <c r="B5624" s="80" t="s">
        <v>8910</v>
      </c>
    </row>
    <row r="5625" spans="1:2" ht="15">
      <c r="A5625" s="81" t="s">
        <v>7216</v>
      </c>
      <c r="B5625" s="80" t="s">
        <v>8910</v>
      </c>
    </row>
    <row r="5626" spans="1:2" ht="15">
      <c r="A5626" s="81" t="s">
        <v>7217</v>
      </c>
      <c r="B5626" s="80" t="s">
        <v>8910</v>
      </c>
    </row>
    <row r="5627" spans="1:2" ht="15">
      <c r="A5627" s="81" t="s">
        <v>7218</v>
      </c>
      <c r="B5627" s="80" t="s">
        <v>8910</v>
      </c>
    </row>
    <row r="5628" spans="1:2" ht="15">
      <c r="A5628" s="81" t="s">
        <v>7219</v>
      </c>
      <c r="B5628" s="80" t="s">
        <v>8910</v>
      </c>
    </row>
    <row r="5629" spans="1:2" ht="15">
      <c r="A5629" s="81" t="s">
        <v>7220</v>
      </c>
      <c r="B5629" s="80" t="s">
        <v>8910</v>
      </c>
    </row>
    <row r="5630" spans="1:2" ht="15">
      <c r="A5630" s="81" t="s">
        <v>7221</v>
      </c>
      <c r="B5630" s="80" t="s">
        <v>8910</v>
      </c>
    </row>
    <row r="5631" spans="1:2" ht="15">
      <c r="A5631" s="81" t="s">
        <v>7222</v>
      </c>
      <c r="B5631" s="80" t="s">
        <v>8910</v>
      </c>
    </row>
    <row r="5632" spans="1:2" ht="15">
      <c r="A5632" s="81" t="s">
        <v>7223</v>
      </c>
      <c r="B5632" s="80" t="s">
        <v>8910</v>
      </c>
    </row>
    <row r="5633" spans="1:2" ht="15">
      <c r="A5633" s="81" t="s">
        <v>7224</v>
      </c>
      <c r="B5633" s="80" t="s">
        <v>8910</v>
      </c>
    </row>
    <row r="5634" spans="1:2" ht="15">
      <c r="A5634" s="81" t="s">
        <v>7225</v>
      </c>
      <c r="B5634" s="80" t="s">
        <v>8910</v>
      </c>
    </row>
    <row r="5635" spans="1:2" ht="15">
      <c r="A5635" s="81" t="s">
        <v>7226</v>
      </c>
      <c r="B5635" s="80" t="s">
        <v>8910</v>
      </c>
    </row>
    <row r="5636" spans="1:2" ht="15">
      <c r="A5636" s="81" t="s">
        <v>7227</v>
      </c>
      <c r="B5636" s="80" t="s">
        <v>8910</v>
      </c>
    </row>
    <row r="5637" spans="1:2" ht="15">
      <c r="A5637" s="81" t="s">
        <v>7228</v>
      </c>
      <c r="B5637" s="80" t="s">
        <v>8910</v>
      </c>
    </row>
    <row r="5638" spans="1:2" ht="15">
      <c r="A5638" s="81" t="s">
        <v>7229</v>
      </c>
      <c r="B5638" s="80" t="s">
        <v>8910</v>
      </c>
    </row>
    <row r="5639" spans="1:2" ht="15">
      <c r="A5639" s="81" t="s">
        <v>7230</v>
      </c>
      <c r="B5639" s="80" t="s">
        <v>8910</v>
      </c>
    </row>
    <row r="5640" spans="1:2" ht="15">
      <c r="A5640" s="81" t="s">
        <v>7231</v>
      </c>
      <c r="B5640" s="80" t="s">
        <v>8910</v>
      </c>
    </row>
    <row r="5641" spans="1:2" ht="15">
      <c r="A5641" s="81" t="s">
        <v>7232</v>
      </c>
      <c r="B5641" s="80" t="s">
        <v>8910</v>
      </c>
    </row>
    <row r="5642" spans="1:2" ht="15">
      <c r="A5642" s="81" t="s">
        <v>7233</v>
      </c>
      <c r="B5642" s="80" t="s">
        <v>8910</v>
      </c>
    </row>
    <row r="5643" spans="1:2" ht="15">
      <c r="A5643" s="81" t="s">
        <v>7234</v>
      </c>
      <c r="B5643" s="80" t="s">
        <v>8910</v>
      </c>
    </row>
    <row r="5644" spans="1:2" ht="15">
      <c r="A5644" s="81" t="s">
        <v>7235</v>
      </c>
      <c r="B5644" s="80" t="s">
        <v>8910</v>
      </c>
    </row>
    <row r="5645" spans="1:2" ht="15">
      <c r="A5645" s="81" t="s">
        <v>7236</v>
      </c>
      <c r="B5645" s="80" t="s">
        <v>8910</v>
      </c>
    </row>
    <row r="5646" spans="1:2" ht="15">
      <c r="A5646" s="81" t="s">
        <v>7237</v>
      </c>
      <c r="B5646" s="80" t="s">
        <v>8910</v>
      </c>
    </row>
    <row r="5647" spans="1:2" ht="15">
      <c r="A5647" s="81" t="s">
        <v>7238</v>
      </c>
      <c r="B5647" s="80" t="s">
        <v>8910</v>
      </c>
    </row>
    <row r="5648" spans="1:2" ht="15">
      <c r="A5648" s="81" t="s">
        <v>7239</v>
      </c>
      <c r="B5648" s="80" t="s">
        <v>8910</v>
      </c>
    </row>
    <row r="5649" spans="1:2" ht="15">
      <c r="A5649" s="81" t="s">
        <v>7240</v>
      </c>
      <c r="B5649" s="80" t="s">
        <v>8910</v>
      </c>
    </row>
    <row r="5650" spans="1:2" ht="15">
      <c r="A5650" s="81" t="s">
        <v>7241</v>
      </c>
      <c r="B5650" s="80" t="s">
        <v>8910</v>
      </c>
    </row>
    <row r="5651" spans="1:2" ht="15">
      <c r="A5651" s="81" t="s">
        <v>7242</v>
      </c>
      <c r="B5651" s="80" t="s">
        <v>8910</v>
      </c>
    </row>
    <row r="5652" spans="1:2" ht="15">
      <c r="A5652" s="81" t="s">
        <v>7243</v>
      </c>
      <c r="B5652" s="80" t="s">
        <v>8910</v>
      </c>
    </row>
    <row r="5653" spans="1:2" ht="15">
      <c r="A5653" s="81" t="s">
        <v>7244</v>
      </c>
      <c r="B5653" s="80" t="s">
        <v>8910</v>
      </c>
    </row>
    <row r="5654" spans="1:2" ht="15">
      <c r="A5654" s="81" t="s">
        <v>7245</v>
      </c>
      <c r="B5654" s="80" t="s">
        <v>8910</v>
      </c>
    </row>
    <row r="5655" spans="1:2" ht="15">
      <c r="A5655" s="81" t="s">
        <v>7246</v>
      </c>
      <c r="B5655" s="80" t="s">
        <v>8910</v>
      </c>
    </row>
    <row r="5656" spans="1:2" ht="15">
      <c r="A5656" s="81" t="s">
        <v>7247</v>
      </c>
      <c r="B5656" s="80" t="s">
        <v>8910</v>
      </c>
    </row>
    <row r="5657" spans="1:2" ht="15">
      <c r="A5657" s="81" t="s">
        <v>7248</v>
      </c>
      <c r="B5657" s="80" t="s">
        <v>8910</v>
      </c>
    </row>
    <row r="5658" spans="1:2" ht="15">
      <c r="A5658" s="81" t="s">
        <v>7249</v>
      </c>
      <c r="B5658" s="80" t="s">
        <v>8910</v>
      </c>
    </row>
    <row r="5659" spans="1:2" ht="15">
      <c r="A5659" s="81" t="s">
        <v>7250</v>
      </c>
      <c r="B5659" s="80" t="s">
        <v>8910</v>
      </c>
    </row>
    <row r="5660" spans="1:2" ht="15">
      <c r="A5660" s="81" t="s">
        <v>7251</v>
      </c>
      <c r="B5660" s="80" t="s">
        <v>8910</v>
      </c>
    </row>
    <row r="5661" spans="1:2" ht="15">
      <c r="A5661" s="81" t="s">
        <v>7252</v>
      </c>
      <c r="B5661" s="80" t="s">
        <v>8910</v>
      </c>
    </row>
    <row r="5662" spans="1:2" ht="15">
      <c r="A5662" s="81" t="s">
        <v>7253</v>
      </c>
      <c r="B5662" s="80" t="s">
        <v>8910</v>
      </c>
    </row>
    <row r="5663" spans="1:2" ht="15">
      <c r="A5663" s="81" t="s">
        <v>7254</v>
      </c>
      <c r="B5663" s="80" t="s">
        <v>8910</v>
      </c>
    </row>
    <row r="5664" spans="1:2" ht="15">
      <c r="A5664" s="81" t="s">
        <v>7255</v>
      </c>
      <c r="B5664" s="80" t="s">
        <v>8910</v>
      </c>
    </row>
    <row r="5665" spans="1:2" ht="15">
      <c r="A5665" s="81" t="s">
        <v>7256</v>
      </c>
      <c r="B5665" s="80" t="s">
        <v>8910</v>
      </c>
    </row>
    <row r="5666" spans="1:2" ht="15">
      <c r="A5666" s="81" t="s">
        <v>7257</v>
      </c>
      <c r="B5666" s="80" t="s">
        <v>8910</v>
      </c>
    </row>
    <row r="5667" spans="1:2" ht="15">
      <c r="A5667" s="81" t="s">
        <v>7258</v>
      </c>
      <c r="B5667" s="80" t="s">
        <v>8910</v>
      </c>
    </row>
    <row r="5668" spans="1:2" ht="15">
      <c r="A5668" s="81" t="s">
        <v>7259</v>
      </c>
      <c r="B5668" s="80" t="s">
        <v>8910</v>
      </c>
    </row>
    <row r="5669" spans="1:2" ht="15">
      <c r="A5669" s="81" t="s">
        <v>7260</v>
      </c>
      <c r="B5669" s="80" t="s">
        <v>8910</v>
      </c>
    </row>
    <row r="5670" spans="1:2" ht="15">
      <c r="A5670" s="81" t="s">
        <v>7261</v>
      </c>
      <c r="B5670" s="80" t="s">
        <v>8910</v>
      </c>
    </row>
    <row r="5671" spans="1:2" ht="15">
      <c r="A5671" s="81" t="s">
        <v>7262</v>
      </c>
      <c r="B5671" s="80" t="s">
        <v>8910</v>
      </c>
    </row>
    <row r="5672" spans="1:2" ht="15">
      <c r="A5672" s="81" t="s">
        <v>7263</v>
      </c>
      <c r="B5672" s="80" t="s">
        <v>8910</v>
      </c>
    </row>
    <row r="5673" spans="1:2" ht="15">
      <c r="A5673" s="81" t="s">
        <v>7264</v>
      </c>
      <c r="B5673" s="80" t="s">
        <v>8910</v>
      </c>
    </row>
    <row r="5674" spans="1:2" ht="15">
      <c r="A5674" s="81" t="s">
        <v>7265</v>
      </c>
      <c r="B5674" s="80" t="s">
        <v>8910</v>
      </c>
    </row>
    <row r="5675" spans="1:2" ht="15">
      <c r="A5675" s="81" t="s">
        <v>7266</v>
      </c>
      <c r="B5675" s="80" t="s">
        <v>8910</v>
      </c>
    </row>
    <row r="5676" spans="1:2" ht="15">
      <c r="A5676" s="81" t="s">
        <v>7267</v>
      </c>
      <c r="B5676" s="80" t="s">
        <v>8910</v>
      </c>
    </row>
    <row r="5677" spans="1:2" ht="15">
      <c r="A5677" s="81" t="s">
        <v>7268</v>
      </c>
      <c r="B5677" s="80" t="s">
        <v>8910</v>
      </c>
    </row>
    <row r="5678" spans="1:2" ht="15">
      <c r="A5678" s="81" t="s">
        <v>7269</v>
      </c>
      <c r="B5678" s="80" t="s">
        <v>8910</v>
      </c>
    </row>
    <row r="5679" spans="1:2" ht="15">
      <c r="A5679" s="81" t="s">
        <v>7270</v>
      </c>
      <c r="B5679" s="80" t="s">
        <v>8910</v>
      </c>
    </row>
    <row r="5680" spans="1:2" ht="15">
      <c r="A5680" s="81" t="s">
        <v>7271</v>
      </c>
      <c r="B5680" s="80" t="s">
        <v>8910</v>
      </c>
    </row>
    <row r="5681" spans="1:2" ht="15">
      <c r="A5681" s="81" t="s">
        <v>7272</v>
      </c>
      <c r="B5681" s="80" t="s">
        <v>8910</v>
      </c>
    </row>
    <row r="5682" spans="1:2" ht="15">
      <c r="A5682" s="81" t="s">
        <v>7273</v>
      </c>
      <c r="B5682" s="80" t="s">
        <v>8910</v>
      </c>
    </row>
    <row r="5683" spans="1:2" ht="15">
      <c r="A5683" s="81" t="s">
        <v>7274</v>
      </c>
      <c r="B5683" s="80" t="s">
        <v>8910</v>
      </c>
    </row>
    <row r="5684" spans="1:2" ht="15">
      <c r="A5684" s="81" t="s">
        <v>7275</v>
      </c>
      <c r="B5684" s="80" t="s">
        <v>8910</v>
      </c>
    </row>
    <row r="5685" spans="1:2" ht="15">
      <c r="A5685" s="81" t="s">
        <v>7276</v>
      </c>
      <c r="B5685" s="80" t="s">
        <v>8910</v>
      </c>
    </row>
    <row r="5686" spans="1:2" ht="15">
      <c r="A5686" s="81" t="s">
        <v>7277</v>
      </c>
      <c r="B5686" s="80" t="s">
        <v>8910</v>
      </c>
    </row>
    <row r="5687" spans="1:2" ht="15">
      <c r="A5687" s="81" t="s">
        <v>7278</v>
      </c>
      <c r="B5687" s="80" t="s">
        <v>8910</v>
      </c>
    </row>
    <row r="5688" spans="1:2" ht="15">
      <c r="A5688" s="81" t="s">
        <v>7279</v>
      </c>
      <c r="B5688" s="80" t="s">
        <v>8910</v>
      </c>
    </row>
    <row r="5689" spans="1:2" ht="15">
      <c r="A5689" s="81" t="s">
        <v>7280</v>
      </c>
      <c r="B5689" s="80" t="s">
        <v>8910</v>
      </c>
    </row>
    <row r="5690" spans="1:2" ht="15">
      <c r="A5690" s="81" t="s">
        <v>7281</v>
      </c>
      <c r="B5690" s="80" t="s">
        <v>8910</v>
      </c>
    </row>
    <row r="5691" spans="1:2" ht="15">
      <c r="A5691" s="81" t="s">
        <v>7282</v>
      </c>
      <c r="B5691" s="80" t="s">
        <v>8910</v>
      </c>
    </row>
    <row r="5692" spans="1:2" ht="15">
      <c r="A5692" s="81" t="s">
        <v>7283</v>
      </c>
      <c r="B5692" s="80" t="s">
        <v>8910</v>
      </c>
    </row>
    <row r="5693" spans="1:2" ht="15">
      <c r="A5693" s="81" t="s">
        <v>7284</v>
      </c>
      <c r="B5693" s="80" t="s">
        <v>8910</v>
      </c>
    </row>
    <row r="5694" spans="1:2" ht="15">
      <c r="A5694" s="81" t="s">
        <v>7285</v>
      </c>
      <c r="B5694" s="80" t="s">
        <v>8910</v>
      </c>
    </row>
    <row r="5695" spans="1:2" ht="15">
      <c r="A5695" s="81" t="s">
        <v>7286</v>
      </c>
      <c r="B5695" s="80" t="s">
        <v>8910</v>
      </c>
    </row>
    <row r="5696" spans="1:2" ht="15">
      <c r="A5696" s="81" t="s">
        <v>7287</v>
      </c>
      <c r="B5696" s="80" t="s">
        <v>8910</v>
      </c>
    </row>
    <row r="5697" spans="1:2" ht="15">
      <c r="A5697" s="81" t="s">
        <v>7288</v>
      </c>
      <c r="B5697" s="80" t="s">
        <v>8910</v>
      </c>
    </row>
    <row r="5698" spans="1:2" ht="15">
      <c r="A5698" s="81" t="s">
        <v>7289</v>
      </c>
      <c r="B5698" s="80" t="s">
        <v>8910</v>
      </c>
    </row>
    <row r="5699" spans="1:2" ht="15">
      <c r="A5699" s="81" t="s">
        <v>7290</v>
      </c>
      <c r="B5699" s="80" t="s">
        <v>8910</v>
      </c>
    </row>
    <row r="5700" spans="1:2" ht="15">
      <c r="A5700" s="81" t="s">
        <v>7291</v>
      </c>
      <c r="B5700" s="80" t="s">
        <v>8910</v>
      </c>
    </row>
    <row r="5701" spans="1:2" ht="15">
      <c r="A5701" s="81" t="s">
        <v>7292</v>
      </c>
      <c r="B5701" s="80" t="s">
        <v>8910</v>
      </c>
    </row>
    <row r="5702" spans="1:2" ht="15">
      <c r="A5702" s="81" t="s">
        <v>7293</v>
      </c>
      <c r="B5702" s="80" t="s">
        <v>8910</v>
      </c>
    </row>
    <row r="5703" spans="1:2" ht="15">
      <c r="A5703" s="81" t="s">
        <v>7294</v>
      </c>
      <c r="B5703" s="80" t="s">
        <v>8910</v>
      </c>
    </row>
    <row r="5704" spans="1:2" ht="15">
      <c r="A5704" s="81" t="s">
        <v>7295</v>
      </c>
      <c r="B5704" s="80" t="s">
        <v>8910</v>
      </c>
    </row>
    <row r="5705" spans="1:2" ht="15">
      <c r="A5705" s="81" t="s">
        <v>7296</v>
      </c>
      <c r="B5705" s="80" t="s">
        <v>8910</v>
      </c>
    </row>
    <row r="5706" spans="1:2" ht="15">
      <c r="A5706" s="81" t="s">
        <v>7297</v>
      </c>
      <c r="B5706" s="80" t="s">
        <v>8910</v>
      </c>
    </row>
    <row r="5707" spans="1:2" ht="15">
      <c r="A5707" s="81" t="s">
        <v>7298</v>
      </c>
      <c r="B5707" s="80" t="s">
        <v>8910</v>
      </c>
    </row>
    <row r="5708" spans="1:2" ht="15">
      <c r="A5708" s="81" t="s">
        <v>7299</v>
      </c>
      <c r="B5708" s="80" t="s">
        <v>8910</v>
      </c>
    </row>
    <row r="5709" spans="1:2" ht="15">
      <c r="A5709" s="81" t="s">
        <v>7300</v>
      </c>
      <c r="B5709" s="80" t="s">
        <v>8910</v>
      </c>
    </row>
    <row r="5710" spans="1:2" ht="15">
      <c r="A5710" s="81" t="s">
        <v>7301</v>
      </c>
      <c r="B5710" s="80" t="s">
        <v>8910</v>
      </c>
    </row>
    <row r="5711" spans="1:2" ht="15">
      <c r="A5711" s="81" t="s">
        <v>7302</v>
      </c>
      <c r="B5711" s="80" t="s">
        <v>8910</v>
      </c>
    </row>
    <row r="5712" spans="1:2" ht="15">
      <c r="A5712" s="81" t="s">
        <v>7303</v>
      </c>
      <c r="B5712" s="80" t="s">
        <v>8910</v>
      </c>
    </row>
    <row r="5713" spans="1:2" ht="15">
      <c r="A5713" s="81" t="s">
        <v>7304</v>
      </c>
      <c r="B5713" s="80" t="s">
        <v>8910</v>
      </c>
    </row>
    <row r="5714" spans="1:2" ht="15">
      <c r="A5714" s="81" t="s">
        <v>7305</v>
      </c>
      <c r="B5714" s="80" t="s">
        <v>8910</v>
      </c>
    </row>
    <row r="5715" spans="1:2" ht="15">
      <c r="A5715" s="81" t="s">
        <v>7306</v>
      </c>
      <c r="B5715" s="80" t="s">
        <v>8910</v>
      </c>
    </row>
    <row r="5716" spans="1:2" ht="15">
      <c r="A5716" s="81" t="s">
        <v>7307</v>
      </c>
      <c r="B5716" s="80" t="s">
        <v>8910</v>
      </c>
    </row>
    <row r="5717" spans="1:2" ht="15">
      <c r="A5717" s="81" t="s">
        <v>7308</v>
      </c>
      <c r="B5717" s="80" t="s">
        <v>8910</v>
      </c>
    </row>
    <row r="5718" spans="1:2" ht="15">
      <c r="A5718" s="81" t="s">
        <v>7309</v>
      </c>
      <c r="B5718" s="80" t="s">
        <v>8910</v>
      </c>
    </row>
    <row r="5719" spans="1:2" ht="15">
      <c r="A5719" s="81" t="s">
        <v>7310</v>
      </c>
      <c r="B5719" s="80" t="s">
        <v>8910</v>
      </c>
    </row>
    <row r="5720" spans="1:2" ht="15">
      <c r="A5720" s="81" t="s">
        <v>7311</v>
      </c>
      <c r="B5720" s="80" t="s">
        <v>8910</v>
      </c>
    </row>
    <row r="5721" spans="1:2" ht="15">
      <c r="A5721" s="81" t="s">
        <v>7312</v>
      </c>
      <c r="B5721" s="80" t="s">
        <v>8910</v>
      </c>
    </row>
    <row r="5722" spans="1:2" ht="15">
      <c r="A5722" s="81" t="s">
        <v>7313</v>
      </c>
      <c r="B5722" s="80" t="s">
        <v>8910</v>
      </c>
    </row>
    <row r="5723" spans="1:2" ht="15">
      <c r="A5723" s="81" t="s">
        <v>7314</v>
      </c>
      <c r="B5723" s="80" t="s">
        <v>8910</v>
      </c>
    </row>
    <row r="5724" spans="1:2" ht="15">
      <c r="A5724" s="81" t="s">
        <v>7315</v>
      </c>
      <c r="B5724" s="80" t="s">
        <v>8910</v>
      </c>
    </row>
    <row r="5725" spans="1:2" ht="15">
      <c r="A5725" s="81" t="s">
        <v>7316</v>
      </c>
      <c r="B5725" s="80" t="s">
        <v>8910</v>
      </c>
    </row>
    <row r="5726" spans="1:2" ht="15">
      <c r="A5726" s="81" t="s">
        <v>7317</v>
      </c>
      <c r="B5726" s="80" t="s">
        <v>8910</v>
      </c>
    </row>
    <row r="5727" spans="1:2" ht="15">
      <c r="A5727" s="81" t="s">
        <v>7318</v>
      </c>
      <c r="B5727" s="80" t="s">
        <v>8910</v>
      </c>
    </row>
    <row r="5728" spans="1:2" ht="15">
      <c r="A5728" s="81" t="s">
        <v>7319</v>
      </c>
      <c r="B5728" s="80" t="s">
        <v>8910</v>
      </c>
    </row>
    <row r="5729" spans="1:2" ht="15">
      <c r="A5729" s="81" t="s">
        <v>7320</v>
      </c>
      <c r="B5729" s="80" t="s">
        <v>8910</v>
      </c>
    </row>
    <row r="5730" spans="1:2" ht="15">
      <c r="A5730" s="81" t="s">
        <v>7321</v>
      </c>
      <c r="B5730" s="80" t="s">
        <v>8910</v>
      </c>
    </row>
    <row r="5731" spans="1:2" ht="15">
      <c r="A5731" s="81" t="s">
        <v>7322</v>
      </c>
      <c r="B5731" s="80" t="s">
        <v>8910</v>
      </c>
    </row>
    <row r="5732" spans="1:2" ht="15">
      <c r="A5732" s="81" t="s">
        <v>7323</v>
      </c>
      <c r="B5732" s="80" t="s">
        <v>8910</v>
      </c>
    </row>
    <row r="5733" spans="1:2" ht="15">
      <c r="A5733" s="81" t="s">
        <v>7324</v>
      </c>
      <c r="B5733" s="80" t="s">
        <v>8910</v>
      </c>
    </row>
    <row r="5734" spans="1:2" ht="15">
      <c r="A5734" s="81" t="s">
        <v>7325</v>
      </c>
      <c r="B5734" s="80" t="s">
        <v>8910</v>
      </c>
    </row>
    <row r="5735" spans="1:2" ht="15">
      <c r="A5735" s="81" t="s">
        <v>7326</v>
      </c>
      <c r="B5735" s="80" t="s">
        <v>8910</v>
      </c>
    </row>
    <row r="5736" spans="1:2" ht="15">
      <c r="A5736" s="81" t="s">
        <v>7327</v>
      </c>
      <c r="B5736" s="80" t="s">
        <v>8910</v>
      </c>
    </row>
    <row r="5737" spans="1:2" ht="15">
      <c r="A5737" s="81" t="s">
        <v>7328</v>
      </c>
      <c r="B5737" s="80" t="s">
        <v>8910</v>
      </c>
    </row>
    <row r="5738" spans="1:2" ht="15">
      <c r="A5738" s="81" t="s">
        <v>7329</v>
      </c>
      <c r="B5738" s="80" t="s">
        <v>8910</v>
      </c>
    </row>
    <row r="5739" spans="1:2" ht="15">
      <c r="A5739" s="81" t="s">
        <v>7330</v>
      </c>
      <c r="B5739" s="80" t="s">
        <v>8910</v>
      </c>
    </row>
    <row r="5740" spans="1:2" ht="15">
      <c r="A5740" s="81" t="s">
        <v>7331</v>
      </c>
      <c r="B5740" s="80" t="s">
        <v>8910</v>
      </c>
    </row>
    <row r="5741" spans="1:2" ht="15">
      <c r="A5741" s="81" t="s">
        <v>7332</v>
      </c>
      <c r="B5741" s="80" t="s">
        <v>8910</v>
      </c>
    </row>
    <row r="5742" spans="1:2" ht="15">
      <c r="A5742" s="81" t="s">
        <v>7333</v>
      </c>
      <c r="B5742" s="80" t="s">
        <v>8910</v>
      </c>
    </row>
    <row r="5743" spans="1:2" ht="15">
      <c r="A5743" s="81" t="s">
        <v>7334</v>
      </c>
      <c r="B5743" s="80" t="s">
        <v>8910</v>
      </c>
    </row>
    <row r="5744" spans="1:2" ht="15">
      <c r="A5744" s="81" t="s">
        <v>7335</v>
      </c>
      <c r="B5744" s="80" t="s">
        <v>8910</v>
      </c>
    </row>
    <row r="5745" spans="1:2" ht="15">
      <c r="A5745" s="81" t="s">
        <v>7336</v>
      </c>
      <c r="B5745" s="80" t="s">
        <v>8910</v>
      </c>
    </row>
    <row r="5746" spans="1:2" ht="15">
      <c r="A5746" s="81" t="s">
        <v>7337</v>
      </c>
      <c r="B5746" s="80" t="s">
        <v>8910</v>
      </c>
    </row>
    <row r="5747" spans="1:2" ht="15">
      <c r="A5747" s="81" t="s">
        <v>7338</v>
      </c>
      <c r="B5747" s="80" t="s">
        <v>8910</v>
      </c>
    </row>
    <row r="5748" spans="1:2" ht="15">
      <c r="A5748" s="81" t="s">
        <v>7339</v>
      </c>
      <c r="B5748" s="80" t="s">
        <v>8910</v>
      </c>
    </row>
    <row r="5749" spans="1:2" ht="15">
      <c r="A5749" s="81" t="s">
        <v>7340</v>
      </c>
      <c r="B5749" s="80" t="s">
        <v>8910</v>
      </c>
    </row>
    <row r="5750" spans="1:2" ht="15">
      <c r="A5750" s="81" t="s">
        <v>7341</v>
      </c>
      <c r="B5750" s="80" t="s">
        <v>8910</v>
      </c>
    </row>
    <row r="5751" spans="1:2" ht="15">
      <c r="A5751" s="81" t="s">
        <v>7342</v>
      </c>
      <c r="B5751" s="80" t="s">
        <v>8910</v>
      </c>
    </row>
    <row r="5752" spans="1:2" ht="15">
      <c r="A5752" s="81" t="s">
        <v>7343</v>
      </c>
      <c r="B5752" s="80" t="s">
        <v>8910</v>
      </c>
    </row>
    <row r="5753" spans="1:2" ht="15">
      <c r="A5753" s="81" t="s">
        <v>7344</v>
      </c>
      <c r="B5753" s="80" t="s">
        <v>8910</v>
      </c>
    </row>
    <row r="5754" spans="1:2" ht="15">
      <c r="A5754" s="81" t="s">
        <v>7345</v>
      </c>
      <c r="B5754" s="80" t="s">
        <v>8910</v>
      </c>
    </row>
    <row r="5755" spans="1:2" ht="15">
      <c r="A5755" s="81" t="s">
        <v>7346</v>
      </c>
      <c r="B5755" s="80" t="s">
        <v>8910</v>
      </c>
    </row>
    <row r="5756" spans="1:2" ht="15">
      <c r="A5756" s="81" t="s">
        <v>7347</v>
      </c>
      <c r="B5756" s="80" t="s">
        <v>8910</v>
      </c>
    </row>
    <row r="5757" spans="1:2" ht="15">
      <c r="A5757" s="81" t="s">
        <v>7348</v>
      </c>
      <c r="B5757" s="80" t="s">
        <v>8910</v>
      </c>
    </row>
    <row r="5758" spans="1:2" ht="15">
      <c r="A5758" s="81" t="s">
        <v>7349</v>
      </c>
      <c r="B5758" s="80" t="s">
        <v>8910</v>
      </c>
    </row>
    <row r="5759" spans="1:2" ht="15">
      <c r="A5759" s="81" t="s">
        <v>7350</v>
      </c>
      <c r="B5759" s="80" t="s">
        <v>8910</v>
      </c>
    </row>
    <row r="5760" spans="1:2" ht="15">
      <c r="A5760" s="81" t="s">
        <v>7351</v>
      </c>
      <c r="B5760" s="80" t="s">
        <v>8910</v>
      </c>
    </row>
    <row r="5761" spans="1:2" ht="15">
      <c r="A5761" s="81" t="s">
        <v>7352</v>
      </c>
      <c r="B5761" s="80" t="s">
        <v>8910</v>
      </c>
    </row>
    <row r="5762" spans="1:2" ht="15">
      <c r="A5762" s="81" t="s">
        <v>7353</v>
      </c>
      <c r="B5762" s="80" t="s">
        <v>8910</v>
      </c>
    </row>
    <row r="5763" spans="1:2" ht="15">
      <c r="A5763" s="81" t="s">
        <v>7354</v>
      </c>
      <c r="B5763" s="80" t="s">
        <v>8910</v>
      </c>
    </row>
    <row r="5764" spans="1:2" ht="15">
      <c r="A5764" s="81" t="s">
        <v>7355</v>
      </c>
      <c r="B5764" s="80" t="s">
        <v>8910</v>
      </c>
    </row>
    <row r="5765" spans="1:2" ht="15">
      <c r="A5765" s="81" t="s">
        <v>7356</v>
      </c>
      <c r="B5765" s="80" t="s">
        <v>8910</v>
      </c>
    </row>
    <row r="5766" spans="1:2" ht="15">
      <c r="A5766" s="81" t="s">
        <v>7357</v>
      </c>
      <c r="B5766" s="80" t="s">
        <v>8910</v>
      </c>
    </row>
    <row r="5767" spans="1:2" ht="15">
      <c r="A5767" s="81" t="s">
        <v>7358</v>
      </c>
      <c r="B5767" s="80" t="s">
        <v>8910</v>
      </c>
    </row>
    <row r="5768" spans="1:2" ht="15">
      <c r="A5768" s="81" t="s">
        <v>7359</v>
      </c>
      <c r="B5768" s="80" t="s">
        <v>8910</v>
      </c>
    </row>
    <row r="5769" spans="1:2" ht="15">
      <c r="A5769" s="81" t="s">
        <v>7360</v>
      </c>
      <c r="B5769" s="80" t="s">
        <v>8910</v>
      </c>
    </row>
    <row r="5770" spans="1:2" ht="15">
      <c r="A5770" s="81" t="s">
        <v>7361</v>
      </c>
      <c r="B5770" s="80" t="s">
        <v>8910</v>
      </c>
    </row>
    <row r="5771" spans="1:2" ht="15">
      <c r="A5771" s="81" t="s">
        <v>7362</v>
      </c>
      <c r="B5771" s="80" t="s">
        <v>8910</v>
      </c>
    </row>
    <row r="5772" spans="1:2" ht="15">
      <c r="A5772" s="81" t="s">
        <v>7363</v>
      </c>
      <c r="B5772" s="80" t="s">
        <v>8910</v>
      </c>
    </row>
    <row r="5773" spans="1:2" ht="15">
      <c r="A5773" s="81" t="s">
        <v>7364</v>
      </c>
      <c r="B5773" s="80" t="s">
        <v>8910</v>
      </c>
    </row>
    <row r="5774" spans="1:2" ht="15">
      <c r="A5774" s="81" t="s">
        <v>7365</v>
      </c>
      <c r="B5774" s="80" t="s">
        <v>8910</v>
      </c>
    </row>
    <row r="5775" spans="1:2" ht="15">
      <c r="A5775" s="81" t="s">
        <v>7366</v>
      </c>
      <c r="B5775" s="80" t="s">
        <v>8910</v>
      </c>
    </row>
    <row r="5776" spans="1:2" ht="15">
      <c r="A5776" s="81" t="s">
        <v>7367</v>
      </c>
      <c r="B5776" s="80" t="s">
        <v>8910</v>
      </c>
    </row>
    <row r="5777" spans="1:2" ht="15">
      <c r="A5777" s="81" t="s">
        <v>7368</v>
      </c>
      <c r="B5777" s="80" t="s">
        <v>8910</v>
      </c>
    </row>
    <row r="5778" spans="1:2" ht="15">
      <c r="A5778" s="81" t="s">
        <v>7369</v>
      </c>
      <c r="B5778" s="80" t="s">
        <v>8910</v>
      </c>
    </row>
    <row r="5779" spans="1:2" ht="15">
      <c r="A5779" s="81" t="s">
        <v>7370</v>
      </c>
      <c r="B5779" s="80" t="s">
        <v>8910</v>
      </c>
    </row>
    <row r="5780" spans="1:2" ht="15">
      <c r="A5780" s="81" t="s">
        <v>7371</v>
      </c>
      <c r="B5780" s="80" t="s">
        <v>8910</v>
      </c>
    </row>
    <row r="5781" spans="1:2" ht="15">
      <c r="A5781" s="81" t="s">
        <v>7372</v>
      </c>
      <c r="B5781" s="80" t="s">
        <v>8910</v>
      </c>
    </row>
    <row r="5782" spans="1:2" ht="15">
      <c r="A5782" s="81" t="s">
        <v>7373</v>
      </c>
      <c r="B5782" s="80" t="s">
        <v>8910</v>
      </c>
    </row>
    <row r="5783" spans="1:2" ht="15">
      <c r="A5783" s="81" t="s">
        <v>7374</v>
      </c>
      <c r="B5783" s="80" t="s">
        <v>8910</v>
      </c>
    </row>
    <row r="5784" spans="1:2" ht="15">
      <c r="A5784" s="81" t="s">
        <v>7375</v>
      </c>
      <c r="B5784" s="80" t="s">
        <v>8910</v>
      </c>
    </row>
    <row r="5785" spans="1:2" ht="15">
      <c r="A5785" s="81" t="s">
        <v>7376</v>
      </c>
      <c r="B5785" s="80" t="s">
        <v>8910</v>
      </c>
    </row>
    <row r="5786" spans="1:2" ht="15">
      <c r="A5786" s="81" t="s">
        <v>7377</v>
      </c>
      <c r="B5786" s="80" t="s">
        <v>8910</v>
      </c>
    </row>
    <row r="5787" spans="1:2" ht="15">
      <c r="A5787" s="81" t="s">
        <v>7378</v>
      </c>
      <c r="B5787" s="80" t="s">
        <v>8910</v>
      </c>
    </row>
    <row r="5788" spans="1:2" ht="15">
      <c r="A5788" s="81" t="s">
        <v>7379</v>
      </c>
      <c r="B5788" s="80" t="s">
        <v>8910</v>
      </c>
    </row>
    <row r="5789" spans="1:2" ht="15">
      <c r="A5789" s="81" t="s">
        <v>7380</v>
      </c>
      <c r="B5789" s="80" t="s">
        <v>8910</v>
      </c>
    </row>
    <row r="5790" spans="1:2" ht="15">
      <c r="A5790" s="81" t="s">
        <v>7381</v>
      </c>
      <c r="B5790" s="80" t="s">
        <v>8910</v>
      </c>
    </row>
    <row r="5791" spans="1:2" ht="15">
      <c r="A5791" s="81" t="s">
        <v>7382</v>
      </c>
      <c r="B5791" s="80" t="s">
        <v>8910</v>
      </c>
    </row>
    <row r="5792" spans="1:2" ht="15">
      <c r="A5792" s="81" t="s">
        <v>7383</v>
      </c>
      <c r="B5792" s="80" t="s">
        <v>8910</v>
      </c>
    </row>
    <row r="5793" spans="1:2" ht="15">
      <c r="A5793" s="81" t="s">
        <v>7384</v>
      </c>
      <c r="B5793" s="80" t="s">
        <v>8910</v>
      </c>
    </row>
    <row r="5794" spans="1:2" ht="15">
      <c r="A5794" s="81" t="s">
        <v>7385</v>
      </c>
      <c r="B5794" s="80" t="s">
        <v>8910</v>
      </c>
    </row>
    <row r="5795" spans="1:2" ht="15">
      <c r="A5795" s="81" t="s">
        <v>7386</v>
      </c>
      <c r="B5795" s="80" t="s">
        <v>8910</v>
      </c>
    </row>
    <row r="5796" spans="1:2" ht="15">
      <c r="A5796" s="81" t="s">
        <v>7387</v>
      </c>
      <c r="B5796" s="80" t="s">
        <v>8910</v>
      </c>
    </row>
    <row r="5797" spans="1:2" ht="15">
      <c r="A5797" s="81" t="s">
        <v>7388</v>
      </c>
      <c r="B5797" s="80" t="s">
        <v>8910</v>
      </c>
    </row>
    <row r="5798" spans="1:2" ht="15">
      <c r="A5798" s="81" t="s">
        <v>7389</v>
      </c>
      <c r="B5798" s="80" t="s">
        <v>8910</v>
      </c>
    </row>
    <row r="5799" spans="1:2" ht="15">
      <c r="A5799" s="81" t="s">
        <v>7390</v>
      </c>
      <c r="B5799" s="80" t="s">
        <v>8910</v>
      </c>
    </row>
    <row r="5800" spans="1:2" ht="15">
      <c r="A5800" s="81" t="s">
        <v>7391</v>
      </c>
      <c r="B5800" s="80" t="s">
        <v>8910</v>
      </c>
    </row>
    <row r="5801" spans="1:2" ht="15">
      <c r="A5801" s="81" t="s">
        <v>7392</v>
      </c>
      <c r="B5801" s="80" t="s">
        <v>8910</v>
      </c>
    </row>
    <row r="5802" spans="1:2" ht="15">
      <c r="A5802" s="81" t="s">
        <v>7393</v>
      </c>
      <c r="B5802" s="80" t="s">
        <v>8910</v>
      </c>
    </row>
    <row r="5803" spans="1:2" ht="15">
      <c r="A5803" s="81" t="s">
        <v>7394</v>
      </c>
      <c r="B5803" s="80" t="s">
        <v>8910</v>
      </c>
    </row>
    <row r="5804" spans="1:2" ht="15">
      <c r="A5804" s="81" t="s">
        <v>7395</v>
      </c>
      <c r="B5804" s="80" t="s">
        <v>8910</v>
      </c>
    </row>
    <row r="5805" spans="1:2" ht="15">
      <c r="A5805" s="81" t="s">
        <v>7396</v>
      </c>
      <c r="B5805" s="80" t="s">
        <v>8910</v>
      </c>
    </row>
    <row r="5806" spans="1:2" ht="15">
      <c r="A5806" s="81" t="s">
        <v>7397</v>
      </c>
      <c r="B5806" s="80" t="s">
        <v>8910</v>
      </c>
    </row>
    <row r="5807" spans="1:2" ht="15">
      <c r="A5807" s="81" t="s">
        <v>7398</v>
      </c>
      <c r="B5807" s="80" t="s">
        <v>8910</v>
      </c>
    </row>
    <row r="5808" spans="1:2" ht="15">
      <c r="A5808" s="81" t="s">
        <v>7399</v>
      </c>
      <c r="B5808" s="80" t="s">
        <v>8910</v>
      </c>
    </row>
    <row r="5809" spans="1:2" ht="15">
      <c r="A5809" s="81" t="s">
        <v>7400</v>
      </c>
      <c r="B5809" s="80" t="s">
        <v>8910</v>
      </c>
    </row>
    <row r="5810" spans="1:2" ht="15">
      <c r="A5810" s="81" t="s">
        <v>7401</v>
      </c>
      <c r="B5810" s="80" t="s">
        <v>8910</v>
      </c>
    </row>
    <row r="5811" spans="1:2" ht="15">
      <c r="A5811" s="81" t="s">
        <v>7402</v>
      </c>
      <c r="B5811" s="80" t="s">
        <v>8910</v>
      </c>
    </row>
    <row r="5812" spans="1:2" ht="15">
      <c r="A5812" s="81" t="s">
        <v>7403</v>
      </c>
      <c r="B5812" s="80" t="s">
        <v>8910</v>
      </c>
    </row>
    <row r="5813" spans="1:2" ht="15">
      <c r="A5813" s="81" t="s">
        <v>7404</v>
      </c>
      <c r="B5813" s="80" t="s">
        <v>8910</v>
      </c>
    </row>
    <row r="5814" spans="1:2" ht="15">
      <c r="A5814" s="81" t="s">
        <v>7405</v>
      </c>
      <c r="B5814" s="80" t="s">
        <v>8910</v>
      </c>
    </row>
    <row r="5815" spans="1:2" ht="15">
      <c r="A5815" s="81" t="s">
        <v>7406</v>
      </c>
      <c r="B5815" s="80" t="s">
        <v>8910</v>
      </c>
    </row>
    <row r="5816" spans="1:2" ht="15">
      <c r="A5816" s="81" t="s">
        <v>7407</v>
      </c>
      <c r="B5816" s="80" t="s">
        <v>8910</v>
      </c>
    </row>
    <row r="5817" spans="1:2" ht="15">
      <c r="A5817" s="81" t="s">
        <v>7408</v>
      </c>
      <c r="B5817" s="80" t="s">
        <v>8910</v>
      </c>
    </row>
    <row r="5818" spans="1:2" ht="15">
      <c r="A5818" s="81" t="s">
        <v>7409</v>
      </c>
      <c r="B5818" s="80" t="s">
        <v>8910</v>
      </c>
    </row>
    <row r="5819" spans="1:2" ht="15">
      <c r="A5819" s="81" t="s">
        <v>7410</v>
      </c>
      <c r="B5819" s="80" t="s">
        <v>8910</v>
      </c>
    </row>
    <row r="5820" spans="1:2" ht="15">
      <c r="A5820" s="81" t="s">
        <v>7411</v>
      </c>
      <c r="B5820" s="80" t="s">
        <v>8910</v>
      </c>
    </row>
    <row r="5821" spans="1:2" ht="15">
      <c r="A5821" s="81" t="s">
        <v>7412</v>
      </c>
      <c r="B5821" s="80" t="s">
        <v>8910</v>
      </c>
    </row>
    <row r="5822" spans="1:2" ht="15">
      <c r="A5822" s="81" t="s">
        <v>7413</v>
      </c>
      <c r="B5822" s="80" t="s">
        <v>8910</v>
      </c>
    </row>
    <row r="5823" spans="1:2" ht="15">
      <c r="A5823" s="81" t="s">
        <v>7414</v>
      </c>
      <c r="B5823" s="80" t="s">
        <v>8910</v>
      </c>
    </row>
    <row r="5824" spans="1:2" ht="15">
      <c r="A5824" s="81" t="s">
        <v>7415</v>
      </c>
      <c r="B5824" s="80" t="s">
        <v>8910</v>
      </c>
    </row>
    <row r="5825" spans="1:2" ht="15">
      <c r="A5825" s="81" t="s">
        <v>7416</v>
      </c>
      <c r="B5825" s="80" t="s">
        <v>8910</v>
      </c>
    </row>
    <row r="5826" spans="1:2" ht="15">
      <c r="A5826" s="81" t="s">
        <v>7417</v>
      </c>
      <c r="B5826" s="80" t="s">
        <v>8910</v>
      </c>
    </row>
    <row r="5827" spans="1:2" ht="15">
      <c r="A5827" s="81" t="s">
        <v>7418</v>
      </c>
      <c r="B5827" s="80" t="s">
        <v>8910</v>
      </c>
    </row>
    <row r="5828" spans="1:2" ht="15">
      <c r="A5828" s="81" t="s">
        <v>7419</v>
      </c>
      <c r="B5828" s="80" t="s">
        <v>8910</v>
      </c>
    </row>
    <row r="5829" spans="1:2" ht="15">
      <c r="A5829" s="81" t="s">
        <v>7420</v>
      </c>
      <c r="B5829" s="80" t="s">
        <v>8910</v>
      </c>
    </row>
    <row r="5830" spans="1:2" ht="15">
      <c r="A5830" s="81" t="s">
        <v>7421</v>
      </c>
      <c r="B5830" s="80" t="s">
        <v>8910</v>
      </c>
    </row>
    <row r="5831" spans="1:2" ht="15">
      <c r="A5831" s="81" t="s">
        <v>7422</v>
      </c>
      <c r="B5831" s="80" t="s">
        <v>8910</v>
      </c>
    </row>
    <row r="5832" spans="1:2" ht="15">
      <c r="A5832" s="81" t="s">
        <v>7423</v>
      </c>
      <c r="B5832" s="80" t="s">
        <v>8910</v>
      </c>
    </row>
    <row r="5833" spans="1:2" ht="15">
      <c r="A5833" s="81" t="s">
        <v>7424</v>
      </c>
      <c r="B5833" s="80" t="s">
        <v>8910</v>
      </c>
    </row>
    <row r="5834" spans="1:2" ht="15">
      <c r="A5834" s="81" t="s">
        <v>7425</v>
      </c>
      <c r="B5834" s="80" t="s">
        <v>8910</v>
      </c>
    </row>
    <row r="5835" spans="1:2" ht="15">
      <c r="A5835" s="81" t="s">
        <v>7426</v>
      </c>
      <c r="B5835" s="80" t="s">
        <v>8910</v>
      </c>
    </row>
    <row r="5836" spans="1:2" ht="15">
      <c r="A5836" s="81" t="s">
        <v>7427</v>
      </c>
      <c r="B5836" s="80" t="s">
        <v>8910</v>
      </c>
    </row>
    <row r="5837" spans="1:2" ht="15">
      <c r="A5837" s="81" t="s">
        <v>7428</v>
      </c>
      <c r="B5837" s="80" t="s">
        <v>8910</v>
      </c>
    </row>
    <row r="5838" spans="1:2" ht="15">
      <c r="A5838" s="81" t="s">
        <v>7429</v>
      </c>
      <c r="B5838" s="80" t="s">
        <v>8910</v>
      </c>
    </row>
    <row r="5839" spans="1:2" ht="15">
      <c r="A5839" s="81" t="s">
        <v>7430</v>
      </c>
      <c r="B5839" s="80" t="s">
        <v>8910</v>
      </c>
    </row>
    <row r="5840" spans="1:2" ht="15">
      <c r="A5840" s="81" t="s">
        <v>7431</v>
      </c>
      <c r="B5840" s="80" t="s">
        <v>8910</v>
      </c>
    </row>
    <row r="5841" spans="1:2" ht="15">
      <c r="A5841" s="81" t="s">
        <v>7432</v>
      </c>
      <c r="B5841" s="80" t="s">
        <v>8910</v>
      </c>
    </row>
    <row r="5842" spans="1:2" ht="15">
      <c r="A5842" s="81" t="s">
        <v>7433</v>
      </c>
      <c r="B5842" s="80" t="s">
        <v>8910</v>
      </c>
    </row>
    <row r="5843" spans="1:2" ht="15">
      <c r="A5843" s="81" t="s">
        <v>7434</v>
      </c>
      <c r="B5843" s="80" t="s">
        <v>8910</v>
      </c>
    </row>
    <row r="5844" spans="1:2" ht="15">
      <c r="A5844" s="81" t="s">
        <v>7435</v>
      </c>
      <c r="B5844" s="80" t="s">
        <v>8910</v>
      </c>
    </row>
    <row r="5845" spans="1:2" ht="15">
      <c r="A5845" s="81" t="s">
        <v>7436</v>
      </c>
      <c r="B5845" s="80" t="s">
        <v>8910</v>
      </c>
    </row>
    <row r="5846" spans="1:2" ht="15">
      <c r="A5846" s="81" t="s">
        <v>7437</v>
      </c>
      <c r="B5846" s="80" t="s">
        <v>8910</v>
      </c>
    </row>
    <row r="5847" spans="1:2" ht="15">
      <c r="A5847" s="81" t="s">
        <v>7438</v>
      </c>
      <c r="B5847" s="80" t="s">
        <v>8910</v>
      </c>
    </row>
    <row r="5848" spans="1:2" ht="15">
      <c r="A5848" s="81" t="s">
        <v>7439</v>
      </c>
      <c r="B5848" s="80" t="s">
        <v>8910</v>
      </c>
    </row>
    <row r="5849" spans="1:2" ht="15">
      <c r="A5849" s="81" t="s">
        <v>7440</v>
      </c>
      <c r="B5849" s="80" t="s">
        <v>8910</v>
      </c>
    </row>
    <row r="5850" spans="1:2" ht="15">
      <c r="A5850" s="81" t="s">
        <v>7441</v>
      </c>
      <c r="B5850" s="80" t="s">
        <v>8910</v>
      </c>
    </row>
    <row r="5851" spans="1:2" ht="15">
      <c r="A5851" s="81" t="s">
        <v>7442</v>
      </c>
      <c r="B5851" s="80" t="s">
        <v>8910</v>
      </c>
    </row>
    <row r="5852" spans="1:2" ht="15">
      <c r="A5852" s="81" t="s">
        <v>7443</v>
      </c>
      <c r="B5852" s="80" t="s">
        <v>8910</v>
      </c>
    </row>
    <row r="5853" spans="1:2" ht="15">
      <c r="A5853" s="81" t="s">
        <v>7444</v>
      </c>
      <c r="B5853" s="80" t="s">
        <v>8910</v>
      </c>
    </row>
    <row r="5854" spans="1:2" ht="15">
      <c r="A5854" s="81" t="s">
        <v>7445</v>
      </c>
      <c r="B5854" s="80" t="s">
        <v>8910</v>
      </c>
    </row>
    <row r="5855" spans="1:2" ht="15">
      <c r="A5855" s="81" t="s">
        <v>7446</v>
      </c>
      <c r="B5855" s="80" t="s">
        <v>8910</v>
      </c>
    </row>
    <row r="5856" spans="1:2" ht="15">
      <c r="A5856" s="81" t="s">
        <v>7447</v>
      </c>
      <c r="B5856" s="80" t="s">
        <v>8910</v>
      </c>
    </row>
    <row r="5857" spans="1:2" ht="15">
      <c r="A5857" s="81" t="s">
        <v>7448</v>
      </c>
      <c r="B5857" s="80" t="s">
        <v>8910</v>
      </c>
    </row>
    <row r="5858" spans="1:2" ht="15">
      <c r="A5858" s="81" t="s">
        <v>7449</v>
      </c>
      <c r="B5858" s="80" t="s">
        <v>8910</v>
      </c>
    </row>
    <row r="5859" spans="1:2" ht="15">
      <c r="A5859" s="81" t="s">
        <v>7450</v>
      </c>
      <c r="B5859" s="80" t="s">
        <v>8910</v>
      </c>
    </row>
    <row r="5860" spans="1:2" ht="15">
      <c r="A5860" s="81" t="s">
        <v>7451</v>
      </c>
      <c r="B5860" s="80" t="s">
        <v>8910</v>
      </c>
    </row>
    <row r="5861" spans="1:2" ht="15">
      <c r="A5861" s="81" t="s">
        <v>7452</v>
      </c>
      <c r="B5861" s="80" t="s">
        <v>8910</v>
      </c>
    </row>
    <row r="5862" spans="1:2" ht="15">
      <c r="A5862" s="81" t="s">
        <v>7453</v>
      </c>
      <c r="B5862" s="80" t="s">
        <v>8910</v>
      </c>
    </row>
    <row r="5863" spans="1:2" ht="15">
      <c r="A5863" s="81" t="s">
        <v>7454</v>
      </c>
      <c r="B5863" s="80" t="s">
        <v>8910</v>
      </c>
    </row>
    <row r="5864" spans="1:2" ht="15">
      <c r="A5864" s="81" t="s">
        <v>7455</v>
      </c>
      <c r="B5864" s="80" t="s">
        <v>8910</v>
      </c>
    </row>
    <row r="5865" spans="1:2" ht="15">
      <c r="A5865" s="81" t="s">
        <v>7456</v>
      </c>
      <c r="B5865" s="80" t="s">
        <v>8910</v>
      </c>
    </row>
    <row r="5866" spans="1:2" ht="15">
      <c r="A5866" s="81" t="s">
        <v>7457</v>
      </c>
      <c r="B5866" s="80" t="s">
        <v>8910</v>
      </c>
    </row>
    <row r="5867" spans="1:2" ht="15">
      <c r="A5867" s="81" t="s">
        <v>7458</v>
      </c>
      <c r="B5867" s="80" t="s">
        <v>8910</v>
      </c>
    </row>
    <row r="5868" spans="1:2" ht="15">
      <c r="A5868" s="81" t="s">
        <v>7459</v>
      </c>
      <c r="B5868" s="80" t="s">
        <v>8910</v>
      </c>
    </row>
    <row r="5869" spans="1:2" ht="15">
      <c r="A5869" s="81" t="s">
        <v>7460</v>
      </c>
      <c r="B5869" s="80" t="s">
        <v>8910</v>
      </c>
    </row>
    <row r="5870" spans="1:2" ht="15">
      <c r="A5870" s="81" t="s">
        <v>7461</v>
      </c>
      <c r="B5870" s="80" t="s">
        <v>8910</v>
      </c>
    </row>
    <row r="5871" spans="1:2" ht="15">
      <c r="A5871" s="81" t="s">
        <v>7462</v>
      </c>
      <c r="B5871" s="80" t="s">
        <v>8910</v>
      </c>
    </row>
    <row r="5872" spans="1:2" ht="15">
      <c r="A5872" s="81" t="s">
        <v>7463</v>
      </c>
      <c r="B5872" s="80" t="s">
        <v>8910</v>
      </c>
    </row>
    <row r="5873" spans="1:2" ht="15">
      <c r="A5873" s="81" t="s">
        <v>7464</v>
      </c>
      <c r="B5873" s="80" t="s">
        <v>8910</v>
      </c>
    </row>
    <row r="5874" spans="1:2" ht="15">
      <c r="A5874" s="81" t="s">
        <v>7465</v>
      </c>
      <c r="B5874" s="80" t="s">
        <v>8910</v>
      </c>
    </row>
    <row r="5875" spans="1:2" ht="15">
      <c r="A5875" s="81" t="s">
        <v>7466</v>
      </c>
      <c r="B5875" s="80" t="s">
        <v>8910</v>
      </c>
    </row>
    <row r="5876" spans="1:2" ht="15">
      <c r="A5876" s="81" t="s">
        <v>7467</v>
      </c>
      <c r="B5876" s="80" t="s">
        <v>8910</v>
      </c>
    </row>
    <row r="5877" spans="1:2" ht="15">
      <c r="A5877" s="81" t="s">
        <v>7468</v>
      </c>
      <c r="B5877" s="80" t="s">
        <v>8910</v>
      </c>
    </row>
    <row r="5878" spans="1:2" ht="15">
      <c r="A5878" s="81" t="s">
        <v>7469</v>
      </c>
      <c r="B5878" s="80" t="s">
        <v>8910</v>
      </c>
    </row>
    <row r="5879" spans="1:2" ht="15">
      <c r="A5879" s="81" t="s">
        <v>7470</v>
      </c>
      <c r="B5879" s="80" t="s">
        <v>8910</v>
      </c>
    </row>
    <row r="5880" spans="1:2" ht="15">
      <c r="A5880" s="81" t="s">
        <v>7471</v>
      </c>
      <c r="B5880" s="80" t="s">
        <v>8910</v>
      </c>
    </row>
    <row r="5881" spans="1:2" ht="15">
      <c r="A5881" s="81" t="s">
        <v>7472</v>
      </c>
      <c r="B5881" s="80" t="s">
        <v>8910</v>
      </c>
    </row>
    <row r="5882" spans="1:2" ht="15">
      <c r="A5882" s="81" t="s">
        <v>7473</v>
      </c>
      <c r="B5882" s="80" t="s">
        <v>8910</v>
      </c>
    </row>
    <row r="5883" spans="1:2" ht="15">
      <c r="A5883" s="81" t="s">
        <v>7474</v>
      </c>
      <c r="B5883" s="80" t="s">
        <v>8910</v>
      </c>
    </row>
    <row r="5884" spans="1:2" ht="15">
      <c r="A5884" s="81" t="s">
        <v>7475</v>
      </c>
      <c r="B5884" s="80" t="s">
        <v>8910</v>
      </c>
    </row>
    <row r="5885" spans="1:2" ht="15">
      <c r="A5885" s="81" t="s">
        <v>7476</v>
      </c>
      <c r="B5885" s="80" t="s">
        <v>8910</v>
      </c>
    </row>
    <row r="5886" spans="1:2" ht="15">
      <c r="A5886" s="81" t="s">
        <v>7477</v>
      </c>
      <c r="B5886" s="80" t="s">
        <v>8910</v>
      </c>
    </row>
    <row r="5887" spans="1:2" ht="15">
      <c r="A5887" s="81" t="s">
        <v>7478</v>
      </c>
      <c r="B5887" s="80" t="s">
        <v>8910</v>
      </c>
    </row>
    <row r="5888" spans="1:2" ht="15">
      <c r="A5888" s="81" t="s">
        <v>7479</v>
      </c>
      <c r="B5888" s="80" t="s">
        <v>8910</v>
      </c>
    </row>
    <row r="5889" spans="1:2" ht="15">
      <c r="A5889" s="81" t="s">
        <v>7480</v>
      </c>
      <c r="B5889" s="80" t="s">
        <v>8910</v>
      </c>
    </row>
    <row r="5890" spans="1:2" ht="15">
      <c r="A5890" s="81" t="s">
        <v>7481</v>
      </c>
      <c r="B5890" s="80" t="s">
        <v>8910</v>
      </c>
    </row>
    <row r="5891" spans="1:2" ht="15">
      <c r="A5891" s="81" t="s">
        <v>7482</v>
      </c>
      <c r="B5891" s="80" t="s">
        <v>8910</v>
      </c>
    </row>
    <row r="5892" spans="1:2" ht="15">
      <c r="A5892" s="81" t="s">
        <v>7483</v>
      </c>
      <c r="B5892" s="80" t="s">
        <v>8910</v>
      </c>
    </row>
    <row r="5893" spans="1:2" ht="15">
      <c r="A5893" s="81" t="s">
        <v>7484</v>
      </c>
      <c r="B5893" s="80" t="s">
        <v>8910</v>
      </c>
    </row>
    <row r="5894" spans="1:2" ht="15">
      <c r="A5894" s="81" t="s">
        <v>7485</v>
      </c>
      <c r="B5894" s="80" t="s">
        <v>8910</v>
      </c>
    </row>
    <row r="5895" spans="1:2" ht="15">
      <c r="A5895" s="81" t="s">
        <v>7486</v>
      </c>
      <c r="B5895" s="80" t="s">
        <v>8910</v>
      </c>
    </row>
    <row r="5896" spans="1:2" ht="15">
      <c r="A5896" s="81" t="s">
        <v>7487</v>
      </c>
      <c r="B5896" s="80" t="s">
        <v>8910</v>
      </c>
    </row>
    <row r="5897" spans="1:2" ht="15">
      <c r="A5897" s="81" t="s">
        <v>7488</v>
      </c>
      <c r="B5897" s="80" t="s">
        <v>8910</v>
      </c>
    </row>
    <row r="5898" spans="1:2" ht="15">
      <c r="A5898" s="81" t="s">
        <v>7489</v>
      </c>
      <c r="B5898" s="80" t="s">
        <v>8910</v>
      </c>
    </row>
    <row r="5899" spans="1:2" ht="15">
      <c r="A5899" s="81" t="s">
        <v>7490</v>
      </c>
      <c r="B5899" s="80" t="s">
        <v>8910</v>
      </c>
    </row>
    <row r="5900" spans="1:2" ht="15">
      <c r="A5900" s="81" t="s">
        <v>7491</v>
      </c>
      <c r="B5900" s="80" t="s">
        <v>8910</v>
      </c>
    </row>
    <row r="5901" spans="1:2" ht="15">
      <c r="A5901" s="81" t="s">
        <v>7492</v>
      </c>
      <c r="B5901" s="80" t="s">
        <v>8910</v>
      </c>
    </row>
    <row r="5902" spans="1:2" ht="15">
      <c r="A5902" s="81" t="s">
        <v>7493</v>
      </c>
      <c r="B5902" s="80" t="s">
        <v>8910</v>
      </c>
    </row>
    <row r="5903" spans="1:2" ht="15">
      <c r="A5903" s="81" t="s">
        <v>7494</v>
      </c>
      <c r="B5903" s="80" t="s">
        <v>8910</v>
      </c>
    </row>
    <row r="5904" spans="1:2" ht="15">
      <c r="A5904" s="81" t="s">
        <v>7495</v>
      </c>
      <c r="B5904" s="80" t="s">
        <v>8910</v>
      </c>
    </row>
    <row r="5905" spans="1:2" ht="15">
      <c r="A5905" s="81" t="s">
        <v>7496</v>
      </c>
      <c r="B5905" s="80" t="s">
        <v>8910</v>
      </c>
    </row>
    <row r="5906" spans="1:2" ht="15">
      <c r="A5906" s="81" t="s">
        <v>7497</v>
      </c>
      <c r="B5906" s="80" t="s">
        <v>8910</v>
      </c>
    </row>
    <row r="5907" spans="1:2" ht="15">
      <c r="A5907" s="81" t="s">
        <v>7498</v>
      </c>
      <c r="B5907" s="80" t="s">
        <v>8910</v>
      </c>
    </row>
    <row r="5908" spans="1:2" ht="15">
      <c r="A5908" s="81" t="s">
        <v>7499</v>
      </c>
      <c r="B5908" s="80" t="s">
        <v>8910</v>
      </c>
    </row>
    <row r="5909" spans="1:2" ht="15">
      <c r="A5909" s="81" t="s">
        <v>7500</v>
      </c>
      <c r="B5909" s="80" t="s">
        <v>8910</v>
      </c>
    </row>
    <row r="5910" spans="1:2" ht="15">
      <c r="A5910" s="81" t="s">
        <v>7501</v>
      </c>
      <c r="B5910" s="80" t="s">
        <v>8910</v>
      </c>
    </row>
    <row r="5911" spans="1:2" ht="15">
      <c r="A5911" s="81" t="s">
        <v>7502</v>
      </c>
      <c r="B5911" s="80" t="s">
        <v>8910</v>
      </c>
    </row>
    <row r="5912" spans="1:2" ht="15">
      <c r="A5912" s="81" t="s">
        <v>7503</v>
      </c>
      <c r="B5912" s="80" t="s">
        <v>8910</v>
      </c>
    </row>
    <row r="5913" spans="1:2" ht="15">
      <c r="A5913" s="81" t="s">
        <v>7504</v>
      </c>
      <c r="B5913" s="80" t="s">
        <v>8910</v>
      </c>
    </row>
    <row r="5914" spans="1:2" ht="15">
      <c r="A5914" s="81" t="s">
        <v>7505</v>
      </c>
      <c r="B5914" s="80" t="s">
        <v>8910</v>
      </c>
    </row>
    <row r="5915" spans="1:2" ht="15">
      <c r="A5915" s="81" t="s">
        <v>7506</v>
      </c>
      <c r="B5915" s="80" t="s">
        <v>8910</v>
      </c>
    </row>
    <row r="5916" spans="1:2" ht="15">
      <c r="A5916" s="81" t="s">
        <v>7507</v>
      </c>
      <c r="B5916" s="80" t="s">
        <v>8910</v>
      </c>
    </row>
    <row r="5917" spans="1:2" ht="15">
      <c r="A5917" s="81" t="s">
        <v>7508</v>
      </c>
      <c r="B5917" s="80" t="s">
        <v>8910</v>
      </c>
    </row>
    <row r="5918" spans="1:2" ht="15">
      <c r="A5918" s="81" t="s">
        <v>7509</v>
      </c>
      <c r="B5918" s="80" t="s">
        <v>8910</v>
      </c>
    </row>
    <row r="5919" spans="1:2" ht="15">
      <c r="A5919" s="81" t="s">
        <v>7510</v>
      </c>
      <c r="B5919" s="80" t="s">
        <v>8910</v>
      </c>
    </row>
    <row r="5920" spans="1:2" ht="15">
      <c r="A5920" s="81" t="s">
        <v>7511</v>
      </c>
      <c r="B5920" s="80" t="s">
        <v>8910</v>
      </c>
    </row>
    <row r="5921" spans="1:2" ht="15">
      <c r="A5921" s="81" t="s">
        <v>7512</v>
      </c>
      <c r="B5921" s="80" t="s">
        <v>8910</v>
      </c>
    </row>
    <row r="5922" spans="1:2" ht="15">
      <c r="A5922" s="81" t="s">
        <v>7513</v>
      </c>
      <c r="B5922" s="80" t="s">
        <v>8910</v>
      </c>
    </row>
    <row r="5923" spans="1:2" ht="15">
      <c r="A5923" s="81" t="s">
        <v>7514</v>
      </c>
      <c r="B5923" s="80" t="s">
        <v>8910</v>
      </c>
    </row>
    <row r="5924" spans="1:2" ht="15">
      <c r="A5924" s="81" t="s">
        <v>7515</v>
      </c>
      <c r="B5924" s="80" t="s">
        <v>8910</v>
      </c>
    </row>
    <row r="5925" spans="1:2" ht="15">
      <c r="A5925" s="81" t="s">
        <v>7516</v>
      </c>
      <c r="B5925" s="80" t="s">
        <v>8910</v>
      </c>
    </row>
    <row r="5926" spans="1:2" ht="15">
      <c r="A5926" s="81" t="s">
        <v>7517</v>
      </c>
      <c r="B5926" s="80" t="s">
        <v>8910</v>
      </c>
    </row>
    <row r="5927" spans="1:2" ht="15">
      <c r="A5927" s="81" t="s">
        <v>7518</v>
      </c>
      <c r="B5927" s="80" t="s">
        <v>8910</v>
      </c>
    </row>
    <row r="5928" spans="1:2" ht="15">
      <c r="A5928" s="81" t="s">
        <v>7519</v>
      </c>
      <c r="B5928" s="80" t="s">
        <v>8910</v>
      </c>
    </row>
    <row r="5929" spans="1:2" ht="15">
      <c r="A5929" s="81" t="s">
        <v>7520</v>
      </c>
      <c r="B5929" s="80" t="s">
        <v>8910</v>
      </c>
    </row>
    <row r="5930" spans="1:2" ht="15">
      <c r="A5930" s="81" t="s">
        <v>7521</v>
      </c>
      <c r="B5930" s="80" t="s">
        <v>8910</v>
      </c>
    </row>
    <row r="5931" spans="1:2" ht="15">
      <c r="A5931" s="81" t="s">
        <v>7522</v>
      </c>
      <c r="B5931" s="80" t="s">
        <v>8910</v>
      </c>
    </row>
    <row r="5932" spans="1:2" ht="15">
      <c r="A5932" s="81" t="s">
        <v>7523</v>
      </c>
      <c r="B5932" s="80" t="s">
        <v>8910</v>
      </c>
    </row>
    <row r="5933" spans="1:2" ht="15">
      <c r="A5933" s="81" t="s">
        <v>7524</v>
      </c>
      <c r="B5933" s="80" t="s">
        <v>8910</v>
      </c>
    </row>
    <row r="5934" spans="1:2" ht="15">
      <c r="A5934" s="81" t="s">
        <v>7525</v>
      </c>
      <c r="B5934" s="80" t="s">
        <v>8910</v>
      </c>
    </row>
    <row r="5935" spans="1:2" ht="15">
      <c r="A5935" s="81" t="s">
        <v>7526</v>
      </c>
      <c r="B5935" s="80" t="s">
        <v>8910</v>
      </c>
    </row>
    <row r="5936" spans="1:2" ht="15">
      <c r="A5936" s="81" t="s">
        <v>7527</v>
      </c>
      <c r="B5936" s="80" t="s">
        <v>8910</v>
      </c>
    </row>
    <row r="5937" spans="1:2" ht="15">
      <c r="A5937" s="81" t="s">
        <v>7528</v>
      </c>
      <c r="B5937" s="80" t="s">
        <v>8910</v>
      </c>
    </row>
    <row r="5938" spans="1:2" ht="15">
      <c r="A5938" s="81" t="s">
        <v>7529</v>
      </c>
      <c r="B5938" s="80" t="s">
        <v>8910</v>
      </c>
    </row>
    <row r="5939" spans="1:2" ht="15">
      <c r="A5939" s="81" t="s">
        <v>7530</v>
      </c>
      <c r="B5939" s="80" t="s">
        <v>8910</v>
      </c>
    </row>
    <row r="5940" spans="1:2" ht="15">
      <c r="A5940" s="81" t="s">
        <v>7531</v>
      </c>
      <c r="B5940" s="80" t="s">
        <v>8910</v>
      </c>
    </row>
    <row r="5941" spans="1:2" ht="15">
      <c r="A5941" s="81" t="s">
        <v>7532</v>
      </c>
      <c r="B5941" s="80" t="s">
        <v>8910</v>
      </c>
    </row>
    <row r="5942" spans="1:2" ht="15">
      <c r="A5942" s="81" t="s">
        <v>7533</v>
      </c>
      <c r="B5942" s="80" t="s">
        <v>8910</v>
      </c>
    </row>
    <row r="5943" spans="1:2" ht="15">
      <c r="A5943" s="81" t="s">
        <v>7534</v>
      </c>
      <c r="B5943" s="80" t="s">
        <v>8910</v>
      </c>
    </row>
    <row r="5944" spans="1:2" ht="15">
      <c r="A5944" s="81" t="s">
        <v>7535</v>
      </c>
      <c r="B5944" s="80" t="s">
        <v>8910</v>
      </c>
    </row>
    <row r="5945" spans="1:2" ht="15">
      <c r="A5945" s="81" t="s">
        <v>7536</v>
      </c>
      <c r="B5945" s="80" t="s">
        <v>8910</v>
      </c>
    </row>
    <row r="5946" spans="1:2" ht="15">
      <c r="A5946" s="81" t="s">
        <v>7537</v>
      </c>
      <c r="B5946" s="80" t="s">
        <v>8910</v>
      </c>
    </row>
    <row r="5947" spans="1:2" ht="15">
      <c r="A5947" s="81" t="s">
        <v>7538</v>
      </c>
      <c r="B5947" s="80" t="s">
        <v>8910</v>
      </c>
    </row>
    <row r="5948" spans="1:2" ht="15">
      <c r="A5948" s="81" t="s">
        <v>7539</v>
      </c>
      <c r="B5948" s="80" t="s">
        <v>8910</v>
      </c>
    </row>
    <row r="5949" spans="1:2" ht="15">
      <c r="A5949" s="81" t="s">
        <v>7540</v>
      </c>
      <c r="B5949" s="80" t="s">
        <v>8910</v>
      </c>
    </row>
    <row r="5950" spans="1:2" ht="15">
      <c r="A5950" s="81" t="s">
        <v>7541</v>
      </c>
      <c r="B5950" s="80" t="s">
        <v>8910</v>
      </c>
    </row>
    <row r="5951" spans="1:2" ht="15">
      <c r="A5951" s="81" t="s">
        <v>7542</v>
      </c>
      <c r="B5951" s="80" t="s">
        <v>8910</v>
      </c>
    </row>
    <row r="5952" spans="1:2" ht="15">
      <c r="A5952" s="81" t="s">
        <v>7543</v>
      </c>
      <c r="B5952" s="80" t="s">
        <v>8910</v>
      </c>
    </row>
    <row r="5953" spans="1:2" ht="15">
      <c r="A5953" s="81" t="s">
        <v>7544</v>
      </c>
      <c r="B5953" s="80" t="s">
        <v>8910</v>
      </c>
    </row>
    <row r="5954" spans="1:2" ht="15">
      <c r="A5954" s="81" t="s">
        <v>7545</v>
      </c>
      <c r="B5954" s="80" t="s">
        <v>8910</v>
      </c>
    </row>
    <row r="5955" spans="1:2" ht="15">
      <c r="A5955" s="81" t="s">
        <v>7546</v>
      </c>
      <c r="B5955" s="80" t="s">
        <v>8910</v>
      </c>
    </row>
    <row r="5956" spans="1:2" ht="15">
      <c r="A5956" s="81" t="s">
        <v>7547</v>
      </c>
      <c r="B5956" s="80" t="s">
        <v>8910</v>
      </c>
    </row>
    <row r="5957" spans="1:2" ht="15">
      <c r="A5957" s="81" t="s">
        <v>7548</v>
      </c>
      <c r="B5957" s="80" t="s">
        <v>8910</v>
      </c>
    </row>
    <row r="5958" spans="1:2" ht="15">
      <c r="A5958" s="81" t="s">
        <v>7549</v>
      </c>
      <c r="B5958" s="80" t="s">
        <v>8910</v>
      </c>
    </row>
    <row r="5959" spans="1:2" ht="15">
      <c r="A5959" s="81" t="s">
        <v>7550</v>
      </c>
      <c r="B5959" s="80" t="s">
        <v>8910</v>
      </c>
    </row>
    <row r="5960" spans="1:2" ht="15">
      <c r="A5960" s="81" t="s">
        <v>7551</v>
      </c>
      <c r="B5960" s="80" t="s">
        <v>8910</v>
      </c>
    </row>
    <row r="5961" spans="1:2" ht="15">
      <c r="A5961" s="81" t="s">
        <v>7552</v>
      </c>
      <c r="B5961" s="80" t="s">
        <v>8910</v>
      </c>
    </row>
    <row r="5962" spans="1:2" ht="15">
      <c r="A5962" s="81" t="s">
        <v>7553</v>
      </c>
      <c r="B5962" s="80" t="s">
        <v>8910</v>
      </c>
    </row>
    <row r="5963" spans="1:2" ht="15">
      <c r="A5963" s="81" t="s">
        <v>7554</v>
      </c>
      <c r="B5963" s="80" t="s">
        <v>8910</v>
      </c>
    </row>
    <row r="5964" spans="1:2" ht="15">
      <c r="A5964" s="81" t="s">
        <v>7555</v>
      </c>
      <c r="B5964" s="80" t="s">
        <v>8910</v>
      </c>
    </row>
    <row r="5965" spans="1:2" ht="15">
      <c r="A5965" s="81" t="s">
        <v>7556</v>
      </c>
      <c r="B5965" s="80" t="s">
        <v>8910</v>
      </c>
    </row>
    <row r="5966" spans="1:2" ht="15">
      <c r="A5966" s="81" t="s">
        <v>7557</v>
      </c>
      <c r="B5966" s="80" t="s">
        <v>8910</v>
      </c>
    </row>
    <row r="5967" spans="1:2" ht="15">
      <c r="A5967" s="81" t="s">
        <v>7558</v>
      </c>
      <c r="B5967" s="80" t="s">
        <v>8910</v>
      </c>
    </row>
    <row r="5968" spans="1:2" ht="15">
      <c r="A5968" s="81" t="s">
        <v>7559</v>
      </c>
      <c r="B5968" s="80" t="s">
        <v>8910</v>
      </c>
    </row>
    <row r="5969" spans="1:2" ht="15">
      <c r="A5969" s="81" t="s">
        <v>7560</v>
      </c>
      <c r="B5969" s="80" t="s">
        <v>8910</v>
      </c>
    </row>
    <row r="5970" spans="1:2" ht="15">
      <c r="A5970" s="81" t="s">
        <v>7561</v>
      </c>
      <c r="B5970" s="80" t="s">
        <v>8910</v>
      </c>
    </row>
    <row r="5971" spans="1:2" ht="15">
      <c r="A5971" s="81" t="s">
        <v>7562</v>
      </c>
      <c r="B5971" s="80" t="s">
        <v>8910</v>
      </c>
    </row>
    <row r="5972" spans="1:2" ht="15">
      <c r="A5972" s="81" t="s">
        <v>7563</v>
      </c>
      <c r="B5972" s="80" t="s">
        <v>8910</v>
      </c>
    </row>
    <row r="5973" spans="1:2" ht="15">
      <c r="A5973" s="81" t="s">
        <v>7564</v>
      </c>
      <c r="B5973" s="80" t="s">
        <v>8910</v>
      </c>
    </row>
    <row r="5974" spans="1:2" ht="15">
      <c r="A5974" s="81" t="s">
        <v>7565</v>
      </c>
      <c r="B5974" s="80" t="s">
        <v>8910</v>
      </c>
    </row>
    <row r="5975" spans="1:2" ht="15">
      <c r="A5975" s="81" t="s">
        <v>7566</v>
      </c>
      <c r="B5975" s="80" t="s">
        <v>8910</v>
      </c>
    </row>
    <row r="5976" spans="1:2" ht="15">
      <c r="A5976" s="81" t="s">
        <v>7567</v>
      </c>
      <c r="B5976" s="80" t="s">
        <v>8910</v>
      </c>
    </row>
    <row r="5977" spans="1:2" ht="15">
      <c r="A5977" s="81" t="s">
        <v>7568</v>
      </c>
      <c r="B5977" s="80" t="s">
        <v>8910</v>
      </c>
    </row>
    <row r="5978" spans="1:2" ht="15">
      <c r="A5978" s="81" t="s">
        <v>7569</v>
      </c>
      <c r="B5978" s="80" t="s">
        <v>8910</v>
      </c>
    </row>
    <row r="5979" spans="1:2" ht="15">
      <c r="A5979" s="81" t="s">
        <v>7570</v>
      </c>
      <c r="B5979" s="80" t="s">
        <v>8910</v>
      </c>
    </row>
    <row r="5980" spans="1:2" ht="15">
      <c r="A5980" s="81" t="s">
        <v>7571</v>
      </c>
      <c r="B5980" s="80" t="s">
        <v>8910</v>
      </c>
    </row>
    <row r="5981" spans="1:2" ht="15">
      <c r="A5981" s="81" t="s">
        <v>7572</v>
      </c>
      <c r="B5981" s="80" t="s">
        <v>8910</v>
      </c>
    </row>
    <row r="5982" spans="1:2" ht="15">
      <c r="A5982" s="81" t="s">
        <v>7573</v>
      </c>
      <c r="B5982" s="80" t="s">
        <v>8910</v>
      </c>
    </row>
    <row r="5983" spans="1:2" ht="15">
      <c r="A5983" s="81" t="s">
        <v>7574</v>
      </c>
      <c r="B5983" s="80" t="s">
        <v>8910</v>
      </c>
    </row>
    <row r="5984" spans="1:2" ht="15">
      <c r="A5984" s="81" t="s">
        <v>7575</v>
      </c>
      <c r="B5984" s="80" t="s">
        <v>8910</v>
      </c>
    </row>
    <row r="5985" spans="1:2" ht="15">
      <c r="A5985" s="81" t="s">
        <v>7576</v>
      </c>
      <c r="B5985" s="80" t="s">
        <v>8910</v>
      </c>
    </row>
    <row r="5986" spans="1:2" ht="15">
      <c r="A5986" s="81" t="s">
        <v>7577</v>
      </c>
      <c r="B5986" s="80" t="s">
        <v>8910</v>
      </c>
    </row>
    <row r="5987" spans="1:2" ht="15">
      <c r="A5987" s="81" t="s">
        <v>7578</v>
      </c>
      <c r="B5987" s="80" t="s">
        <v>8910</v>
      </c>
    </row>
    <row r="5988" spans="1:2" ht="15">
      <c r="A5988" s="81" t="s">
        <v>7579</v>
      </c>
      <c r="B5988" s="80" t="s">
        <v>8910</v>
      </c>
    </row>
    <row r="5989" spans="1:2" ht="15">
      <c r="A5989" s="81" t="s">
        <v>7580</v>
      </c>
      <c r="B5989" s="80" t="s">
        <v>8910</v>
      </c>
    </row>
    <row r="5990" spans="1:2" ht="15">
      <c r="A5990" s="81" t="s">
        <v>7581</v>
      </c>
      <c r="B5990" s="80" t="s">
        <v>8910</v>
      </c>
    </row>
    <row r="5991" spans="1:2" ht="15">
      <c r="A5991" s="81" t="s">
        <v>7582</v>
      </c>
      <c r="B5991" s="80" t="s">
        <v>8910</v>
      </c>
    </row>
    <row r="5992" spans="1:2" ht="15">
      <c r="A5992" s="81" t="s">
        <v>7583</v>
      </c>
      <c r="B5992" s="80" t="s">
        <v>8910</v>
      </c>
    </row>
    <row r="5993" spans="1:2" ht="15">
      <c r="A5993" s="81" t="s">
        <v>7584</v>
      </c>
      <c r="B5993" s="80" t="s">
        <v>8910</v>
      </c>
    </row>
    <row r="5994" spans="1:2" ht="15">
      <c r="A5994" s="81" t="s">
        <v>7585</v>
      </c>
      <c r="B5994" s="80" t="s">
        <v>8910</v>
      </c>
    </row>
    <row r="5995" spans="1:2" ht="15">
      <c r="A5995" s="81" t="s">
        <v>7586</v>
      </c>
      <c r="B5995" s="80" t="s">
        <v>8910</v>
      </c>
    </row>
    <row r="5996" spans="1:2" ht="15">
      <c r="A5996" s="81" t="s">
        <v>7587</v>
      </c>
      <c r="B5996" s="80" t="s">
        <v>8910</v>
      </c>
    </row>
    <row r="5997" spans="1:2" ht="15">
      <c r="A5997" s="81" t="s">
        <v>7588</v>
      </c>
      <c r="B5997" s="80" t="s">
        <v>8910</v>
      </c>
    </row>
    <row r="5998" spans="1:2" ht="15">
      <c r="A5998" s="81" t="s">
        <v>7589</v>
      </c>
      <c r="B5998" s="80" t="s">
        <v>8910</v>
      </c>
    </row>
    <row r="5999" spans="1:2" ht="15">
      <c r="A5999" s="81" t="s">
        <v>7590</v>
      </c>
      <c r="B5999" s="80" t="s">
        <v>8910</v>
      </c>
    </row>
    <row r="6000" spans="1:2" ht="15">
      <c r="A6000" s="81" t="s">
        <v>7591</v>
      </c>
      <c r="B6000" s="80" t="s">
        <v>8910</v>
      </c>
    </row>
    <row r="6001" spans="1:2" ht="15">
      <c r="A6001" s="81" t="s">
        <v>7592</v>
      </c>
      <c r="B6001" s="80" t="s">
        <v>8910</v>
      </c>
    </row>
    <row r="6002" spans="1:2" ht="15">
      <c r="A6002" s="81" t="s">
        <v>7593</v>
      </c>
      <c r="B6002" s="80" t="s">
        <v>8910</v>
      </c>
    </row>
    <row r="6003" spans="1:2" ht="15">
      <c r="A6003" s="81" t="s">
        <v>7594</v>
      </c>
      <c r="B6003" s="80" t="s">
        <v>8910</v>
      </c>
    </row>
    <row r="6004" spans="1:2" ht="15">
      <c r="A6004" s="81" t="s">
        <v>7595</v>
      </c>
      <c r="B6004" s="80" t="s">
        <v>8910</v>
      </c>
    </row>
    <row r="6005" spans="1:2" ht="15">
      <c r="A6005" s="81" t="s">
        <v>7596</v>
      </c>
      <c r="B6005" s="80" t="s">
        <v>8910</v>
      </c>
    </row>
    <row r="6006" spans="1:2" ht="15">
      <c r="A6006" s="81" t="s">
        <v>7597</v>
      </c>
      <c r="B6006" s="80" t="s">
        <v>8910</v>
      </c>
    </row>
    <row r="6007" spans="1:2" ht="15">
      <c r="A6007" s="81" t="s">
        <v>7598</v>
      </c>
      <c r="B6007" s="80" t="s">
        <v>8910</v>
      </c>
    </row>
    <row r="6008" spans="1:2" ht="15">
      <c r="A6008" s="81" t="s">
        <v>7599</v>
      </c>
      <c r="B6008" s="80" t="s">
        <v>8910</v>
      </c>
    </row>
    <row r="6009" spans="1:2" ht="15">
      <c r="A6009" s="81" t="s">
        <v>7600</v>
      </c>
      <c r="B6009" s="80" t="s">
        <v>8910</v>
      </c>
    </row>
    <row r="6010" spans="1:2" ht="15">
      <c r="A6010" s="81" t="s">
        <v>7601</v>
      </c>
      <c r="B6010" s="80" t="s">
        <v>8910</v>
      </c>
    </row>
    <row r="6011" spans="1:2" ht="15">
      <c r="A6011" s="81" t="s">
        <v>7602</v>
      </c>
      <c r="B6011" s="80" t="s">
        <v>8910</v>
      </c>
    </row>
    <row r="6012" spans="1:2" ht="15">
      <c r="A6012" s="81" t="s">
        <v>7603</v>
      </c>
      <c r="B6012" s="80" t="s">
        <v>8910</v>
      </c>
    </row>
    <row r="6013" spans="1:2" ht="15">
      <c r="A6013" s="81" t="s">
        <v>7604</v>
      </c>
      <c r="B6013" s="80" t="s">
        <v>8910</v>
      </c>
    </row>
    <row r="6014" spans="1:2" ht="15">
      <c r="A6014" s="81" t="s">
        <v>7605</v>
      </c>
      <c r="B6014" s="80" t="s">
        <v>8910</v>
      </c>
    </row>
    <row r="6015" spans="1:2" ht="15">
      <c r="A6015" s="81" t="s">
        <v>7606</v>
      </c>
      <c r="B6015" s="80" t="s">
        <v>8910</v>
      </c>
    </row>
    <row r="6016" spans="1:2" ht="15">
      <c r="A6016" s="81" t="s">
        <v>7607</v>
      </c>
      <c r="B6016" s="80" t="s">
        <v>8910</v>
      </c>
    </row>
    <row r="6017" spans="1:2" ht="15">
      <c r="A6017" s="81" t="s">
        <v>7608</v>
      </c>
      <c r="B6017" s="80" t="s">
        <v>8910</v>
      </c>
    </row>
    <row r="6018" spans="1:2" ht="15">
      <c r="A6018" s="81" t="s">
        <v>7609</v>
      </c>
      <c r="B6018" s="80" t="s">
        <v>8910</v>
      </c>
    </row>
    <row r="6019" spans="1:2" ht="15">
      <c r="A6019" s="81" t="s">
        <v>7610</v>
      </c>
      <c r="B6019" s="80" t="s">
        <v>8910</v>
      </c>
    </row>
    <row r="6020" spans="1:2" ht="15">
      <c r="A6020" s="81" t="s">
        <v>7611</v>
      </c>
      <c r="B6020" s="80" t="s">
        <v>8910</v>
      </c>
    </row>
    <row r="6021" spans="1:2" ht="15">
      <c r="A6021" s="81" t="s">
        <v>7612</v>
      </c>
      <c r="B6021" s="80" t="s">
        <v>8910</v>
      </c>
    </row>
    <row r="6022" spans="1:2" ht="15">
      <c r="A6022" s="81" t="s">
        <v>7613</v>
      </c>
      <c r="B6022" s="80" t="s">
        <v>8910</v>
      </c>
    </row>
    <row r="6023" spans="1:2" ht="15">
      <c r="A6023" s="81" t="s">
        <v>7614</v>
      </c>
      <c r="B6023" s="80" t="s">
        <v>8910</v>
      </c>
    </row>
    <row r="6024" spans="1:2" ht="15">
      <c r="A6024" s="81" t="s">
        <v>7615</v>
      </c>
      <c r="B6024" s="80" t="s">
        <v>8910</v>
      </c>
    </row>
    <row r="6025" spans="1:2" ht="15">
      <c r="A6025" s="81" t="s">
        <v>7616</v>
      </c>
      <c r="B6025" s="80" t="s">
        <v>8910</v>
      </c>
    </row>
    <row r="6026" spans="1:2" ht="15">
      <c r="A6026" s="81" t="s">
        <v>7617</v>
      </c>
      <c r="B6026" s="80" t="s">
        <v>8910</v>
      </c>
    </row>
    <row r="6027" spans="1:2" ht="15">
      <c r="A6027" s="81" t="s">
        <v>7618</v>
      </c>
      <c r="B6027" s="80" t="s">
        <v>8910</v>
      </c>
    </row>
    <row r="6028" spans="1:2" ht="15">
      <c r="A6028" s="81" t="s">
        <v>7619</v>
      </c>
      <c r="B6028" s="80" t="s">
        <v>8910</v>
      </c>
    </row>
    <row r="6029" spans="1:2" ht="15">
      <c r="A6029" s="81" t="s">
        <v>7620</v>
      </c>
      <c r="B6029" s="80" t="s">
        <v>8910</v>
      </c>
    </row>
    <row r="6030" spans="1:2" ht="15">
      <c r="A6030" s="81" t="s">
        <v>7621</v>
      </c>
      <c r="B6030" s="80" t="s">
        <v>8910</v>
      </c>
    </row>
    <row r="6031" spans="1:2" ht="15">
      <c r="A6031" s="81" t="s">
        <v>7622</v>
      </c>
      <c r="B6031" s="80" t="s">
        <v>8910</v>
      </c>
    </row>
    <row r="6032" spans="1:2" ht="15">
      <c r="A6032" s="81" t="s">
        <v>7623</v>
      </c>
      <c r="B6032" s="80" t="s">
        <v>8910</v>
      </c>
    </row>
    <row r="6033" spans="1:2" ht="15">
      <c r="A6033" s="81" t="s">
        <v>7624</v>
      </c>
      <c r="B6033" s="80" t="s">
        <v>8910</v>
      </c>
    </row>
    <row r="6034" spans="1:2" ht="15">
      <c r="A6034" s="81" t="s">
        <v>7625</v>
      </c>
      <c r="B6034" s="80" t="s">
        <v>8910</v>
      </c>
    </row>
    <row r="6035" spans="1:2" ht="15">
      <c r="A6035" s="81" t="s">
        <v>7626</v>
      </c>
      <c r="B6035" s="80" t="s">
        <v>8910</v>
      </c>
    </row>
    <row r="6036" spans="1:2" ht="15">
      <c r="A6036" s="81" t="s">
        <v>7627</v>
      </c>
      <c r="B6036" s="80" t="s">
        <v>8910</v>
      </c>
    </row>
    <row r="6037" spans="1:2" ht="15">
      <c r="A6037" s="81" t="s">
        <v>7628</v>
      </c>
      <c r="B6037" s="80" t="s">
        <v>8910</v>
      </c>
    </row>
    <row r="6038" spans="1:2" ht="15">
      <c r="A6038" s="81" t="s">
        <v>7629</v>
      </c>
      <c r="B6038" s="80" t="s">
        <v>8910</v>
      </c>
    </row>
    <row r="6039" spans="1:2" ht="15">
      <c r="A6039" s="81" t="s">
        <v>7630</v>
      </c>
      <c r="B6039" s="80" t="s">
        <v>8910</v>
      </c>
    </row>
    <row r="6040" spans="1:2" ht="15">
      <c r="A6040" s="81" t="s">
        <v>7631</v>
      </c>
      <c r="B6040" s="80" t="s">
        <v>8910</v>
      </c>
    </row>
    <row r="6041" spans="1:2" ht="15">
      <c r="A6041" s="81" t="s">
        <v>7632</v>
      </c>
      <c r="B6041" s="80" t="s">
        <v>8910</v>
      </c>
    </row>
    <row r="6042" spans="1:2" ht="15">
      <c r="A6042" s="81" t="s">
        <v>7633</v>
      </c>
      <c r="B6042" s="80" t="s">
        <v>8910</v>
      </c>
    </row>
    <row r="6043" spans="1:2" ht="15">
      <c r="A6043" s="81" t="s">
        <v>7634</v>
      </c>
      <c r="B6043" s="80" t="s">
        <v>8910</v>
      </c>
    </row>
    <row r="6044" spans="1:2" ht="15">
      <c r="A6044" s="81" t="s">
        <v>7635</v>
      </c>
      <c r="B6044" s="80" t="s">
        <v>8910</v>
      </c>
    </row>
    <row r="6045" spans="1:2" ht="15">
      <c r="A6045" s="81" t="s">
        <v>7636</v>
      </c>
      <c r="B6045" s="80" t="s">
        <v>8910</v>
      </c>
    </row>
    <row r="6046" spans="1:2" ht="15">
      <c r="A6046" s="81" t="s">
        <v>7637</v>
      </c>
      <c r="B6046" s="80" t="s">
        <v>8910</v>
      </c>
    </row>
    <row r="6047" spans="1:2" ht="15">
      <c r="A6047" s="81" t="s">
        <v>7638</v>
      </c>
      <c r="B6047" s="80" t="s">
        <v>8910</v>
      </c>
    </row>
    <row r="6048" spans="1:2" ht="15">
      <c r="A6048" s="81" t="s">
        <v>7639</v>
      </c>
      <c r="B6048" s="80" t="s">
        <v>8910</v>
      </c>
    </row>
    <row r="6049" spans="1:2" ht="15">
      <c r="A6049" s="81" t="s">
        <v>7640</v>
      </c>
      <c r="B6049" s="80" t="s">
        <v>8910</v>
      </c>
    </row>
    <row r="6050" spans="1:2" ht="15">
      <c r="A6050" s="81" t="s">
        <v>7641</v>
      </c>
      <c r="B6050" s="80" t="s">
        <v>8910</v>
      </c>
    </row>
    <row r="6051" spans="1:2" ht="15">
      <c r="A6051" s="81" t="s">
        <v>7642</v>
      </c>
      <c r="B6051" s="80" t="s">
        <v>8910</v>
      </c>
    </row>
    <row r="6052" spans="1:2" ht="15">
      <c r="A6052" s="81" t="s">
        <v>7643</v>
      </c>
      <c r="B6052" s="80" t="s">
        <v>8910</v>
      </c>
    </row>
    <row r="6053" spans="1:2" ht="15">
      <c r="A6053" s="81" t="s">
        <v>7644</v>
      </c>
      <c r="B6053" s="80" t="s">
        <v>8910</v>
      </c>
    </row>
    <row r="6054" spans="1:2" ht="15">
      <c r="A6054" s="81" t="s">
        <v>7645</v>
      </c>
      <c r="B6054" s="80" t="s">
        <v>8910</v>
      </c>
    </row>
    <row r="6055" spans="1:2" ht="15">
      <c r="A6055" s="81" t="s">
        <v>7646</v>
      </c>
      <c r="B6055" s="80" t="s">
        <v>8910</v>
      </c>
    </row>
    <row r="6056" spans="1:2" ht="15">
      <c r="A6056" s="81" t="s">
        <v>7647</v>
      </c>
      <c r="B6056" s="80" t="s">
        <v>8910</v>
      </c>
    </row>
    <row r="6057" spans="1:2" ht="15">
      <c r="A6057" s="81" t="s">
        <v>7648</v>
      </c>
      <c r="B6057" s="80" t="s">
        <v>8910</v>
      </c>
    </row>
    <row r="6058" spans="1:2" ht="15">
      <c r="A6058" s="81" t="s">
        <v>7649</v>
      </c>
      <c r="B6058" s="80" t="s">
        <v>8910</v>
      </c>
    </row>
    <row r="6059" spans="1:2" ht="15">
      <c r="A6059" s="81" t="s">
        <v>7650</v>
      </c>
      <c r="B6059" s="80" t="s">
        <v>8910</v>
      </c>
    </row>
    <row r="6060" spans="1:2" ht="15">
      <c r="A6060" s="81" t="s">
        <v>7651</v>
      </c>
      <c r="B6060" s="80" t="s">
        <v>8910</v>
      </c>
    </row>
    <row r="6061" spans="1:2" ht="15">
      <c r="A6061" s="81" t="s">
        <v>7652</v>
      </c>
      <c r="B6061" s="80" t="s">
        <v>8910</v>
      </c>
    </row>
    <row r="6062" spans="1:2" ht="15">
      <c r="A6062" s="81" t="s">
        <v>7653</v>
      </c>
      <c r="B6062" s="80" t="s">
        <v>8910</v>
      </c>
    </row>
    <row r="6063" spans="1:2" ht="15">
      <c r="A6063" s="81" t="s">
        <v>7654</v>
      </c>
      <c r="B6063" s="80" t="s">
        <v>8910</v>
      </c>
    </row>
    <row r="6064" spans="1:2" ht="15">
      <c r="A6064" s="81" t="s">
        <v>7655</v>
      </c>
      <c r="B6064" s="80" t="s">
        <v>8910</v>
      </c>
    </row>
    <row r="6065" spans="1:2" ht="15">
      <c r="A6065" s="81" t="s">
        <v>7656</v>
      </c>
      <c r="B6065" s="80" t="s">
        <v>8910</v>
      </c>
    </row>
    <row r="6066" spans="1:2" ht="15">
      <c r="A6066" s="81" t="s">
        <v>7657</v>
      </c>
      <c r="B6066" s="80" t="s">
        <v>8910</v>
      </c>
    </row>
    <row r="6067" spans="1:2" ht="15">
      <c r="A6067" s="81" t="s">
        <v>7658</v>
      </c>
      <c r="B6067" s="80" t="s">
        <v>8910</v>
      </c>
    </row>
    <row r="6068" spans="1:2" ht="15">
      <c r="A6068" s="81" t="s">
        <v>7659</v>
      </c>
      <c r="B6068" s="80" t="s">
        <v>8910</v>
      </c>
    </row>
    <row r="6069" spans="1:2" ht="15">
      <c r="A6069" s="81" t="s">
        <v>7660</v>
      </c>
      <c r="B6069" s="80" t="s">
        <v>8910</v>
      </c>
    </row>
    <row r="6070" spans="1:2" ht="15">
      <c r="A6070" s="81" t="s">
        <v>7661</v>
      </c>
      <c r="B6070" s="80" t="s">
        <v>8910</v>
      </c>
    </row>
    <row r="6071" spans="1:2" ht="15">
      <c r="A6071" s="81" t="s">
        <v>7662</v>
      </c>
      <c r="B6071" s="80" t="s">
        <v>8910</v>
      </c>
    </row>
    <row r="6072" spans="1:2" ht="15">
      <c r="A6072" s="81" t="s">
        <v>7663</v>
      </c>
      <c r="B6072" s="80" t="s">
        <v>8910</v>
      </c>
    </row>
    <row r="6073" spans="1:2" ht="15">
      <c r="A6073" s="81" t="s">
        <v>7664</v>
      </c>
      <c r="B6073" s="80" t="s">
        <v>8910</v>
      </c>
    </row>
    <row r="6074" spans="1:2" ht="15">
      <c r="A6074" s="81" t="s">
        <v>7665</v>
      </c>
      <c r="B6074" s="80" t="s">
        <v>8910</v>
      </c>
    </row>
    <row r="6075" spans="1:2" ht="15">
      <c r="A6075" s="81" t="s">
        <v>7666</v>
      </c>
      <c r="B6075" s="80" t="s">
        <v>8910</v>
      </c>
    </row>
    <row r="6076" spans="1:2" ht="15">
      <c r="A6076" s="81" t="s">
        <v>7667</v>
      </c>
      <c r="B6076" s="80" t="s">
        <v>8910</v>
      </c>
    </row>
    <row r="6077" spans="1:2" ht="15">
      <c r="A6077" s="81" t="s">
        <v>7668</v>
      </c>
      <c r="B6077" s="80" t="s">
        <v>8910</v>
      </c>
    </row>
    <row r="6078" spans="1:2" ht="15">
      <c r="A6078" s="81" t="s">
        <v>7669</v>
      </c>
      <c r="B6078" s="80" t="s">
        <v>8910</v>
      </c>
    </row>
    <row r="6079" spans="1:2" ht="15">
      <c r="A6079" s="81" t="s">
        <v>7670</v>
      </c>
      <c r="B6079" s="80" t="s">
        <v>8910</v>
      </c>
    </row>
    <row r="6080" spans="1:2" ht="15">
      <c r="A6080" s="81" t="s">
        <v>7671</v>
      </c>
      <c r="B6080" s="80" t="s">
        <v>8910</v>
      </c>
    </row>
    <row r="6081" spans="1:2" ht="15">
      <c r="A6081" s="81" t="s">
        <v>7672</v>
      </c>
      <c r="B6081" s="80" t="s">
        <v>8910</v>
      </c>
    </row>
    <row r="6082" spans="1:2" ht="15">
      <c r="A6082" s="81" t="s">
        <v>7673</v>
      </c>
      <c r="B6082" s="80" t="s">
        <v>8910</v>
      </c>
    </row>
    <row r="6083" spans="1:2" ht="15">
      <c r="A6083" s="81" t="s">
        <v>7674</v>
      </c>
      <c r="B6083" s="80" t="s">
        <v>8910</v>
      </c>
    </row>
    <row r="6084" spans="1:2" ht="15">
      <c r="A6084" s="81" t="s">
        <v>7675</v>
      </c>
      <c r="B6084" s="80" t="s">
        <v>8910</v>
      </c>
    </row>
    <row r="6085" spans="1:2" ht="15">
      <c r="A6085" s="81" t="s">
        <v>7676</v>
      </c>
      <c r="B6085" s="80" t="s">
        <v>8910</v>
      </c>
    </row>
    <row r="6086" spans="1:2" ht="15">
      <c r="A6086" s="81" t="s">
        <v>7677</v>
      </c>
      <c r="B6086" s="80" t="s">
        <v>8910</v>
      </c>
    </row>
    <row r="6087" spans="1:2" ht="15">
      <c r="A6087" s="81" t="s">
        <v>7678</v>
      </c>
      <c r="B6087" s="80" t="s">
        <v>8910</v>
      </c>
    </row>
    <row r="6088" spans="1:2" ht="15">
      <c r="A6088" s="81" t="s">
        <v>7679</v>
      </c>
      <c r="B6088" s="80" t="s">
        <v>8910</v>
      </c>
    </row>
    <row r="6089" spans="1:2" ht="15">
      <c r="A6089" s="81" t="s">
        <v>7680</v>
      </c>
      <c r="B6089" s="80" t="s">
        <v>8910</v>
      </c>
    </row>
    <row r="6090" spans="1:2" ht="15">
      <c r="A6090" s="81" t="s">
        <v>7681</v>
      </c>
      <c r="B6090" s="80" t="s">
        <v>8910</v>
      </c>
    </row>
    <row r="6091" spans="1:2" ht="15">
      <c r="A6091" s="81" t="s">
        <v>7682</v>
      </c>
      <c r="B6091" s="80" t="s">
        <v>8910</v>
      </c>
    </row>
    <row r="6092" spans="1:2" ht="15">
      <c r="A6092" s="81" t="s">
        <v>7683</v>
      </c>
      <c r="B6092" s="80" t="s">
        <v>8910</v>
      </c>
    </row>
    <row r="6093" spans="1:2" ht="15">
      <c r="A6093" s="81" t="s">
        <v>7684</v>
      </c>
      <c r="B6093" s="80" t="s">
        <v>8910</v>
      </c>
    </row>
    <row r="6094" spans="1:2" ht="15">
      <c r="A6094" s="81" t="s">
        <v>7685</v>
      </c>
      <c r="B6094" s="80" t="s">
        <v>8910</v>
      </c>
    </row>
    <row r="6095" spans="1:2" ht="15">
      <c r="A6095" s="81" t="s">
        <v>7686</v>
      </c>
      <c r="B6095" s="80" t="s">
        <v>8910</v>
      </c>
    </row>
    <row r="6096" spans="1:2" ht="15">
      <c r="A6096" s="81" t="s">
        <v>7687</v>
      </c>
      <c r="B6096" s="80" t="s">
        <v>8910</v>
      </c>
    </row>
    <row r="6097" spans="1:2" ht="15">
      <c r="A6097" s="81" t="s">
        <v>7688</v>
      </c>
      <c r="B6097" s="80" t="s">
        <v>8910</v>
      </c>
    </row>
    <row r="6098" spans="1:2" ht="15">
      <c r="A6098" s="81" t="s">
        <v>7689</v>
      </c>
      <c r="B6098" s="80" t="s">
        <v>8910</v>
      </c>
    </row>
    <row r="6099" spans="1:2" ht="15">
      <c r="A6099" s="81" t="s">
        <v>7690</v>
      </c>
      <c r="B6099" s="80" t="s">
        <v>8910</v>
      </c>
    </row>
    <row r="6100" spans="1:2" ht="15">
      <c r="A6100" s="81" t="s">
        <v>7691</v>
      </c>
      <c r="B6100" s="80" t="s">
        <v>8910</v>
      </c>
    </row>
    <row r="6101" spans="1:2" ht="15">
      <c r="A6101" s="81" t="s">
        <v>7692</v>
      </c>
      <c r="B6101" s="80" t="s">
        <v>8910</v>
      </c>
    </row>
    <row r="6102" spans="1:2" ht="15">
      <c r="A6102" s="81" t="s">
        <v>7693</v>
      </c>
      <c r="B6102" s="80" t="s">
        <v>8910</v>
      </c>
    </row>
    <row r="6103" spans="1:2" ht="15">
      <c r="A6103" s="81" t="s">
        <v>7694</v>
      </c>
      <c r="B6103" s="80" t="s">
        <v>8910</v>
      </c>
    </row>
    <row r="6104" spans="1:2" ht="15">
      <c r="A6104" s="81" t="s">
        <v>7695</v>
      </c>
      <c r="B6104" s="80" t="s">
        <v>8910</v>
      </c>
    </row>
    <row r="6105" spans="1:2" ht="15">
      <c r="A6105" s="81" t="s">
        <v>7696</v>
      </c>
      <c r="B6105" s="80" t="s">
        <v>8910</v>
      </c>
    </row>
    <row r="6106" spans="1:2" ht="15">
      <c r="A6106" s="81" t="s">
        <v>7697</v>
      </c>
      <c r="B6106" s="80" t="s">
        <v>8910</v>
      </c>
    </row>
    <row r="6107" spans="1:2" ht="15">
      <c r="A6107" s="81" t="s">
        <v>7698</v>
      </c>
      <c r="B6107" s="80" t="s">
        <v>8910</v>
      </c>
    </row>
    <row r="6108" spans="1:2" ht="15">
      <c r="A6108" s="81" t="s">
        <v>7699</v>
      </c>
      <c r="B6108" s="80" t="s">
        <v>8910</v>
      </c>
    </row>
    <row r="6109" spans="1:2" ht="15">
      <c r="A6109" s="81" t="s">
        <v>7700</v>
      </c>
      <c r="B6109" s="80" t="s">
        <v>8910</v>
      </c>
    </row>
    <row r="6110" spans="1:2" ht="15">
      <c r="A6110" s="81" t="s">
        <v>7701</v>
      </c>
      <c r="B6110" s="80" t="s">
        <v>8910</v>
      </c>
    </row>
    <row r="6111" spans="1:2" ht="15">
      <c r="A6111" s="81" t="s">
        <v>7702</v>
      </c>
      <c r="B6111" s="80" t="s">
        <v>8910</v>
      </c>
    </row>
    <row r="6112" spans="1:2" ht="15">
      <c r="A6112" s="81" t="s">
        <v>7703</v>
      </c>
      <c r="B6112" s="80" t="s">
        <v>8910</v>
      </c>
    </row>
    <row r="6113" spans="1:2" ht="15">
      <c r="A6113" s="81" t="s">
        <v>7704</v>
      </c>
      <c r="B6113" s="80" t="s">
        <v>8910</v>
      </c>
    </row>
    <row r="6114" spans="1:2" ht="15">
      <c r="A6114" s="81" t="s">
        <v>7705</v>
      </c>
      <c r="B6114" s="80" t="s">
        <v>8910</v>
      </c>
    </row>
    <row r="6115" spans="1:2" ht="15">
      <c r="A6115" s="81" t="s">
        <v>7706</v>
      </c>
      <c r="B6115" s="80" t="s">
        <v>8910</v>
      </c>
    </row>
    <row r="6116" spans="1:2" ht="15">
      <c r="A6116" s="81" t="s">
        <v>7707</v>
      </c>
      <c r="B6116" s="80" t="s">
        <v>8910</v>
      </c>
    </row>
    <row r="6117" spans="1:2" ht="15">
      <c r="A6117" s="81" t="s">
        <v>7708</v>
      </c>
      <c r="B6117" s="80" t="s">
        <v>8910</v>
      </c>
    </row>
    <row r="6118" spans="1:2" ht="15">
      <c r="A6118" s="81" t="s">
        <v>7709</v>
      </c>
      <c r="B6118" s="80" t="s">
        <v>8910</v>
      </c>
    </row>
    <row r="6119" spans="1:2" ht="15">
      <c r="A6119" s="81" t="s">
        <v>7710</v>
      </c>
      <c r="B6119" s="80" t="s">
        <v>8910</v>
      </c>
    </row>
    <row r="6120" spans="1:2" ht="15">
      <c r="A6120" s="81" t="s">
        <v>7711</v>
      </c>
      <c r="B6120" s="80" t="s">
        <v>8910</v>
      </c>
    </row>
    <row r="6121" spans="1:2" ht="15">
      <c r="A6121" s="81" t="s">
        <v>7712</v>
      </c>
      <c r="B6121" s="80" t="s">
        <v>8910</v>
      </c>
    </row>
    <row r="6122" spans="1:2" ht="15">
      <c r="A6122" s="81" t="s">
        <v>7713</v>
      </c>
      <c r="B6122" s="80" t="s">
        <v>8910</v>
      </c>
    </row>
    <row r="6123" spans="1:2" ht="15">
      <c r="A6123" s="81" t="s">
        <v>7714</v>
      </c>
      <c r="B6123" s="80" t="s">
        <v>8910</v>
      </c>
    </row>
    <row r="6124" spans="1:2" ht="15">
      <c r="A6124" s="81" t="s">
        <v>7715</v>
      </c>
      <c r="B6124" s="80" t="s">
        <v>8910</v>
      </c>
    </row>
    <row r="6125" spans="1:2" ht="15">
      <c r="A6125" s="81" t="s">
        <v>7716</v>
      </c>
      <c r="B6125" s="80" t="s">
        <v>8910</v>
      </c>
    </row>
    <row r="6126" spans="1:2" ht="15">
      <c r="A6126" s="81" t="s">
        <v>7717</v>
      </c>
      <c r="B6126" s="80" t="s">
        <v>8910</v>
      </c>
    </row>
    <row r="6127" spans="1:2" ht="15">
      <c r="A6127" s="81" t="s">
        <v>7718</v>
      </c>
      <c r="B6127" s="80" t="s">
        <v>8910</v>
      </c>
    </row>
    <row r="6128" spans="1:2" ht="15">
      <c r="A6128" s="81" t="s">
        <v>7719</v>
      </c>
      <c r="B6128" s="80" t="s">
        <v>8910</v>
      </c>
    </row>
    <row r="6129" spans="1:2" ht="15">
      <c r="A6129" s="81" t="s">
        <v>7720</v>
      </c>
      <c r="B6129" s="80" t="s">
        <v>8910</v>
      </c>
    </row>
    <row r="6130" spans="1:2" ht="15">
      <c r="A6130" s="81" t="s">
        <v>7721</v>
      </c>
      <c r="B6130" s="80" t="s">
        <v>8910</v>
      </c>
    </row>
    <row r="6131" spans="1:2" ht="15">
      <c r="A6131" s="81" t="s">
        <v>7722</v>
      </c>
      <c r="B6131" s="80" t="s">
        <v>8910</v>
      </c>
    </row>
    <row r="6132" spans="1:2" ht="15">
      <c r="A6132" s="81" t="s">
        <v>7723</v>
      </c>
      <c r="B6132" s="80" t="s">
        <v>8910</v>
      </c>
    </row>
    <row r="6133" spans="1:2" ht="15">
      <c r="A6133" s="81" t="s">
        <v>7724</v>
      </c>
      <c r="B6133" s="80" t="s">
        <v>8910</v>
      </c>
    </row>
    <row r="6134" spans="1:2" ht="15">
      <c r="A6134" s="81" t="s">
        <v>7725</v>
      </c>
      <c r="B6134" s="80" t="s">
        <v>8910</v>
      </c>
    </row>
    <row r="6135" spans="1:2" ht="15">
      <c r="A6135" s="81" t="s">
        <v>7726</v>
      </c>
      <c r="B6135" s="80" t="s">
        <v>8910</v>
      </c>
    </row>
    <row r="6136" spans="1:2" ht="15">
      <c r="A6136" s="81" t="s">
        <v>7727</v>
      </c>
      <c r="B6136" s="80" t="s">
        <v>8910</v>
      </c>
    </row>
    <row r="6137" spans="1:2" ht="15">
      <c r="A6137" s="81" t="s">
        <v>7728</v>
      </c>
      <c r="B6137" s="80" t="s">
        <v>8910</v>
      </c>
    </row>
    <row r="6138" spans="1:2" ht="15">
      <c r="A6138" s="81" t="s">
        <v>7729</v>
      </c>
      <c r="B6138" s="80" t="s">
        <v>8910</v>
      </c>
    </row>
    <row r="6139" spans="1:2" ht="15">
      <c r="A6139" s="81" t="s">
        <v>7730</v>
      </c>
      <c r="B6139" s="80" t="s">
        <v>8910</v>
      </c>
    </row>
    <row r="6140" spans="1:2" ht="15">
      <c r="A6140" s="81" t="s">
        <v>7731</v>
      </c>
      <c r="B6140" s="80" t="s">
        <v>8910</v>
      </c>
    </row>
    <row r="6141" spans="1:2" ht="15">
      <c r="A6141" s="81" t="s">
        <v>7732</v>
      </c>
      <c r="B6141" s="80" t="s">
        <v>8910</v>
      </c>
    </row>
    <row r="6142" spans="1:2" ht="15">
      <c r="A6142" s="81" t="s">
        <v>7733</v>
      </c>
      <c r="B6142" s="80" t="s">
        <v>8910</v>
      </c>
    </row>
    <row r="6143" spans="1:2" ht="15">
      <c r="A6143" s="81" t="s">
        <v>7734</v>
      </c>
      <c r="B6143" s="80" t="s">
        <v>8910</v>
      </c>
    </row>
    <row r="6144" spans="1:2" ht="15">
      <c r="A6144" s="81" t="s">
        <v>7735</v>
      </c>
      <c r="B6144" s="80" t="s">
        <v>8910</v>
      </c>
    </row>
    <row r="6145" spans="1:2" ht="15">
      <c r="A6145" s="81" t="s">
        <v>7736</v>
      </c>
      <c r="B6145" s="80" t="s">
        <v>8910</v>
      </c>
    </row>
    <row r="6146" spans="1:2" ht="15">
      <c r="A6146" s="81" t="s">
        <v>7737</v>
      </c>
      <c r="B6146" s="80" t="s">
        <v>8910</v>
      </c>
    </row>
    <row r="6147" spans="1:2" ht="15">
      <c r="A6147" s="81" t="s">
        <v>7738</v>
      </c>
      <c r="B6147" s="80" t="s">
        <v>8910</v>
      </c>
    </row>
    <row r="6148" spans="1:2" ht="15">
      <c r="A6148" s="81" t="s">
        <v>7739</v>
      </c>
      <c r="B6148" s="80" t="s">
        <v>8910</v>
      </c>
    </row>
    <row r="6149" spans="1:2" ht="15">
      <c r="A6149" s="81" t="s">
        <v>7740</v>
      </c>
      <c r="B6149" s="80" t="s">
        <v>8910</v>
      </c>
    </row>
    <row r="6150" spans="1:2" ht="15">
      <c r="A6150" s="81" t="s">
        <v>7741</v>
      </c>
      <c r="B6150" s="80" t="s">
        <v>8910</v>
      </c>
    </row>
    <row r="6151" spans="1:2" ht="15">
      <c r="A6151" s="81" t="s">
        <v>7742</v>
      </c>
      <c r="B6151" s="80" t="s">
        <v>8910</v>
      </c>
    </row>
    <row r="6152" spans="1:2" ht="15">
      <c r="A6152" s="81" t="s">
        <v>7743</v>
      </c>
      <c r="B6152" s="80" t="s">
        <v>8910</v>
      </c>
    </row>
    <row r="6153" spans="1:2" ht="15">
      <c r="A6153" s="81" t="s">
        <v>7744</v>
      </c>
      <c r="B6153" s="80" t="s">
        <v>8910</v>
      </c>
    </row>
    <row r="6154" spans="1:2" ht="15">
      <c r="A6154" s="81" t="s">
        <v>7745</v>
      </c>
      <c r="B6154" s="80" t="s">
        <v>8910</v>
      </c>
    </row>
    <row r="6155" spans="1:2" ht="15">
      <c r="A6155" s="81" t="s">
        <v>7746</v>
      </c>
      <c r="B6155" s="80" t="s">
        <v>8910</v>
      </c>
    </row>
    <row r="6156" spans="1:2" ht="15">
      <c r="A6156" s="81" t="s">
        <v>7747</v>
      </c>
      <c r="B6156" s="80" t="s">
        <v>8910</v>
      </c>
    </row>
    <row r="6157" spans="1:2" ht="15">
      <c r="A6157" s="81" t="s">
        <v>7748</v>
      </c>
      <c r="B6157" s="80" t="s">
        <v>8910</v>
      </c>
    </row>
    <row r="6158" spans="1:2" ht="15">
      <c r="A6158" s="81" t="s">
        <v>7749</v>
      </c>
      <c r="B6158" s="80" t="s">
        <v>8910</v>
      </c>
    </row>
    <row r="6159" spans="1:2" ht="15">
      <c r="A6159" s="81" t="s">
        <v>7750</v>
      </c>
      <c r="B6159" s="80" t="s">
        <v>8910</v>
      </c>
    </row>
    <row r="6160" spans="1:2" ht="15">
      <c r="A6160" s="81" t="s">
        <v>7751</v>
      </c>
      <c r="B6160" s="80" t="s">
        <v>8910</v>
      </c>
    </row>
    <row r="6161" spans="1:2" ht="15">
      <c r="A6161" s="81" t="s">
        <v>7752</v>
      </c>
      <c r="B6161" s="80" t="s">
        <v>8910</v>
      </c>
    </row>
    <row r="6162" spans="1:2" ht="15">
      <c r="A6162" s="81" t="s">
        <v>7753</v>
      </c>
      <c r="B6162" s="80" t="s">
        <v>8910</v>
      </c>
    </row>
    <row r="6163" spans="1:2" ht="15">
      <c r="A6163" s="81" t="s">
        <v>7754</v>
      </c>
      <c r="B6163" s="80" t="s">
        <v>8910</v>
      </c>
    </row>
    <row r="6164" spans="1:2" ht="15">
      <c r="A6164" s="81" t="s">
        <v>7755</v>
      </c>
      <c r="B6164" s="80" t="s">
        <v>8910</v>
      </c>
    </row>
    <row r="6165" spans="1:2" ht="15">
      <c r="A6165" s="81" t="s">
        <v>7756</v>
      </c>
      <c r="B6165" s="80" t="s">
        <v>8910</v>
      </c>
    </row>
    <row r="6166" spans="1:2" ht="15">
      <c r="A6166" s="81" t="s">
        <v>7757</v>
      </c>
      <c r="B6166" s="80" t="s">
        <v>8910</v>
      </c>
    </row>
    <row r="6167" spans="1:2" ht="15">
      <c r="A6167" s="81" t="s">
        <v>7758</v>
      </c>
      <c r="B6167" s="80" t="s">
        <v>8910</v>
      </c>
    </row>
    <row r="6168" spans="1:2" ht="15">
      <c r="A6168" s="81" t="s">
        <v>7759</v>
      </c>
      <c r="B6168" s="80" t="s">
        <v>8910</v>
      </c>
    </row>
    <row r="6169" spans="1:2" ht="15">
      <c r="A6169" s="81" t="s">
        <v>7760</v>
      </c>
      <c r="B6169" s="80" t="s">
        <v>8910</v>
      </c>
    </row>
    <row r="6170" spans="1:2" ht="15">
      <c r="A6170" s="81" t="s">
        <v>7761</v>
      </c>
      <c r="B6170" s="80" t="s">
        <v>8910</v>
      </c>
    </row>
    <row r="6171" spans="1:2" ht="15">
      <c r="A6171" s="81" t="s">
        <v>7762</v>
      </c>
      <c r="B6171" s="80" t="s">
        <v>8910</v>
      </c>
    </row>
    <row r="6172" spans="1:2" ht="15">
      <c r="A6172" s="81" t="s">
        <v>7763</v>
      </c>
      <c r="B6172" s="80" t="s">
        <v>8910</v>
      </c>
    </row>
    <row r="6173" spans="1:2" ht="15">
      <c r="A6173" s="81" t="s">
        <v>7764</v>
      </c>
      <c r="B6173" s="80" t="s">
        <v>8910</v>
      </c>
    </row>
    <row r="6174" spans="1:2" ht="15">
      <c r="A6174" s="81" t="s">
        <v>7765</v>
      </c>
      <c r="B6174" s="80" t="s">
        <v>8910</v>
      </c>
    </row>
    <row r="6175" spans="1:2" ht="15">
      <c r="A6175" s="81" t="s">
        <v>7766</v>
      </c>
      <c r="B6175" s="80" t="s">
        <v>8910</v>
      </c>
    </row>
    <row r="6176" spans="1:2" ht="15">
      <c r="A6176" s="81" t="s">
        <v>7767</v>
      </c>
      <c r="B6176" s="80" t="s">
        <v>8910</v>
      </c>
    </row>
    <row r="6177" spans="1:2" ht="15">
      <c r="A6177" s="81" t="s">
        <v>7768</v>
      </c>
      <c r="B6177" s="80" t="s">
        <v>8910</v>
      </c>
    </row>
    <row r="6178" spans="1:2" ht="15">
      <c r="A6178" s="81" t="s">
        <v>7769</v>
      </c>
      <c r="B6178" s="80" t="s">
        <v>8910</v>
      </c>
    </row>
    <row r="6179" spans="1:2" ht="15">
      <c r="A6179" s="81" t="s">
        <v>7770</v>
      </c>
      <c r="B6179" s="80" t="s">
        <v>8910</v>
      </c>
    </row>
    <row r="6180" spans="1:2" ht="15">
      <c r="A6180" s="81" t="s">
        <v>7771</v>
      </c>
      <c r="B6180" s="80" t="s">
        <v>8910</v>
      </c>
    </row>
    <row r="6181" spans="1:2" ht="15">
      <c r="A6181" s="81" t="s">
        <v>7772</v>
      </c>
      <c r="B6181" s="80" t="s">
        <v>8910</v>
      </c>
    </row>
    <row r="6182" spans="1:2" ht="15">
      <c r="A6182" s="81" t="s">
        <v>7773</v>
      </c>
      <c r="B6182" s="80" t="s">
        <v>8910</v>
      </c>
    </row>
    <row r="6183" spans="1:2" ht="15">
      <c r="A6183" s="81" t="s">
        <v>7774</v>
      </c>
      <c r="B6183" s="80" t="s">
        <v>8910</v>
      </c>
    </row>
    <row r="6184" spans="1:2" ht="15">
      <c r="A6184" s="81" t="s">
        <v>7775</v>
      </c>
      <c r="B6184" s="80" t="s">
        <v>8910</v>
      </c>
    </row>
    <row r="6185" spans="1:2" ht="15">
      <c r="A6185" s="81" t="s">
        <v>7776</v>
      </c>
      <c r="B6185" s="80" t="s">
        <v>8910</v>
      </c>
    </row>
    <row r="6186" spans="1:2" ht="15">
      <c r="A6186" s="81" t="s">
        <v>7777</v>
      </c>
      <c r="B6186" s="80" t="s">
        <v>8910</v>
      </c>
    </row>
    <row r="6187" spans="1:2" ht="15">
      <c r="A6187" s="81" t="s">
        <v>7778</v>
      </c>
      <c r="B6187" s="80" t="s">
        <v>8910</v>
      </c>
    </row>
    <row r="6188" spans="1:2" ht="15">
      <c r="A6188" s="81" t="s">
        <v>7779</v>
      </c>
      <c r="B6188" s="80" t="s">
        <v>8910</v>
      </c>
    </row>
    <row r="6189" spans="1:2" ht="15">
      <c r="A6189" s="81" t="s">
        <v>7780</v>
      </c>
      <c r="B6189" s="80" t="s">
        <v>8910</v>
      </c>
    </row>
    <row r="6190" spans="1:2" ht="15">
      <c r="A6190" s="81" t="s">
        <v>7781</v>
      </c>
      <c r="B6190" s="80" t="s">
        <v>8910</v>
      </c>
    </row>
    <row r="6191" spans="1:2" ht="15">
      <c r="A6191" s="81" t="s">
        <v>7782</v>
      </c>
      <c r="B6191" s="80" t="s">
        <v>8910</v>
      </c>
    </row>
    <row r="6192" spans="1:2" ht="15">
      <c r="A6192" s="81" t="s">
        <v>7783</v>
      </c>
      <c r="B6192" s="80" t="s">
        <v>8910</v>
      </c>
    </row>
    <row r="6193" spans="1:2" ht="15">
      <c r="A6193" s="81" t="s">
        <v>7784</v>
      </c>
      <c r="B6193" s="80" t="s">
        <v>8910</v>
      </c>
    </row>
    <row r="6194" spans="1:2" ht="15">
      <c r="A6194" s="81" t="s">
        <v>7785</v>
      </c>
      <c r="B6194" s="80" t="s">
        <v>8910</v>
      </c>
    </row>
    <row r="6195" spans="1:2" ht="15">
      <c r="A6195" s="81" t="s">
        <v>7786</v>
      </c>
      <c r="B6195" s="80" t="s">
        <v>8910</v>
      </c>
    </row>
    <row r="6196" spans="1:2" ht="15">
      <c r="A6196" s="81" t="s">
        <v>7787</v>
      </c>
      <c r="B6196" s="80" t="s">
        <v>8910</v>
      </c>
    </row>
    <row r="6197" spans="1:2" ht="15">
      <c r="A6197" s="81" t="s">
        <v>7788</v>
      </c>
      <c r="B6197" s="80" t="s">
        <v>8910</v>
      </c>
    </row>
    <row r="6198" spans="1:2" ht="15">
      <c r="A6198" s="81" t="s">
        <v>7789</v>
      </c>
      <c r="B6198" s="80" t="s">
        <v>8910</v>
      </c>
    </row>
    <row r="6199" spans="1:2" ht="15">
      <c r="A6199" s="81" t="s">
        <v>7790</v>
      </c>
      <c r="B6199" s="80" t="s">
        <v>8910</v>
      </c>
    </row>
    <row r="6200" spans="1:2" ht="15">
      <c r="A6200" s="81" t="s">
        <v>7791</v>
      </c>
      <c r="B6200" s="80" t="s">
        <v>8910</v>
      </c>
    </row>
    <row r="6201" spans="1:2" ht="15">
      <c r="A6201" s="81" t="s">
        <v>7792</v>
      </c>
      <c r="B6201" s="80" t="s">
        <v>8910</v>
      </c>
    </row>
    <row r="6202" spans="1:2" ht="15">
      <c r="A6202" s="81" t="s">
        <v>7793</v>
      </c>
      <c r="B6202" s="80" t="s">
        <v>8910</v>
      </c>
    </row>
    <row r="6203" spans="1:2" ht="15">
      <c r="A6203" s="81" t="s">
        <v>7794</v>
      </c>
      <c r="B6203" s="80" t="s">
        <v>8910</v>
      </c>
    </row>
    <row r="6204" spans="1:2" ht="15">
      <c r="A6204" s="81" t="s">
        <v>7795</v>
      </c>
      <c r="B6204" s="80" t="s">
        <v>8910</v>
      </c>
    </row>
    <row r="6205" spans="1:2" ht="15">
      <c r="A6205" s="81" t="s">
        <v>7796</v>
      </c>
      <c r="B6205" s="80" t="s">
        <v>8910</v>
      </c>
    </row>
    <row r="6206" spans="1:2" ht="15">
      <c r="A6206" s="81" t="s">
        <v>7797</v>
      </c>
      <c r="B6206" s="80" t="s">
        <v>8910</v>
      </c>
    </row>
    <row r="6207" spans="1:2" ht="15">
      <c r="A6207" s="81" t="s">
        <v>7798</v>
      </c>
      <c r="B6207" s="80" t="s">
        <v>8910</v>
      </c>
    </row>
    <row r="6208" spans="1:2" ht="15">
      <c r="A6208" s="81" t="s">
        <v>7799</v>
      </c>
      <c r="B6208" s="80" t="s">
        <v>8910</v>
      </c>
    </row>
    <row r="6209" spans="1:2" ht="15">
      <c r="A6209" s="81" t="s">
        <v>7800</v>
      </c>
      <c r="B6209" s="80" t="s">
        <v>8910</v>
      </c>
    </row>
    <row r="6210" spans="1:2" ht="15">
      <c r="A6210" s="81" t="s">
        <v>7801</v>
      </c>
      <c r="B6210" s="80" t="s">
        <v>8910</v>
      </c>
    </row>
    <row r="6211" spans="1:2" ht="15">
      <c r="A6211" s="81" t="s">
        <v>7802</v>
      </c>
      <c r="B6211" s="80" t="s">
        <v>8910</v>
      </c>
    </row>
    <row r="6212" spans="1:2" ht="15">
      <c r="A6212" s="81" t="s">
        <v>7803</v>
      </c>
      <c r="B6212" s="80" t="s">
        <v>8910</v>
      </c>
    </row>
    <row r="6213" spans="1:2" ht="15">
      <c r="A6213" s="81" t="s">
        <v>7804</v>
      </c>
      <c r="B6213" s="80" t="s">
        <v>8910</v>
      </c>
    </row>
    <row r="6214" spans="1:2" ht="15">
      <c r="A6214" s="81" t="s">
        <v>7805</v>
      </c>
      <c r="B6214" s="80" t="s">
        <v>8910</v>
      </c>
    </row>
    <row r="6215" spans="1:2" ht="15">
      <c r="A6215" s="81" t="s">
        <v>7806</v>
      </c>
      <c r="B6215" s="80" t="s">
        <v>8910</v>
      </c>
    </row>
    <row r="6216" spans="1:2" ht="15">
      <c r="A6216" s="81" t="s">
        <v>7807</v>
      </c>
      <c r="B6216" s="80" t="s">
        <v>8910</v>
      </c>
    </row>
    <row r="6217" spans="1:2" ht="15">
      <c r="A6217" s="81" t="s">
        <v>7808</v>
      </c>
      <c r="B6217" s="80" t="s">
        <v>8910</v>
      </c>
    </row>
    <row r="6218" spans="1:2" ht="15">
      <c r="A6218" s="81" t="s">
        <v>7809</v>
      </c>
      <c r="B6218" s="80" t="s">
        <v>8910</v>
      </c>
    </row>
    <row r="6219" spans="1:2" ht="15">
      <c r="A6219" s="81" t="s">
        <v>7810</v>
      </c>
      <c r="B6219" s="80" t="s">
        <v>8910</v>
      </c>
    </row>
    <row r="6220" spans="1:2" ht="15">
      <c r="A6220" s="81" t="s">
        <v>7811</v>
      </c>
      <c r="B6220" s="80" t="s">
        <v>8910</v>
      </c>
    </row>
    <row r="6221" spans="1:2" ht="15">
      <c r="A6221" s="81" t="s">
        <v>7812</v>
      </c>
      <c r="B6221" s="80" t="s">
        <v>8910</v>
      </c>
    </row>
    <row r="6222" spans="1:2" ht="15">
      <c r="A6222" s="81" t="s">
        <v>7813</v>
      </c>
      <c r="B6222" s="80" t="s">
        <v>8910</v>
      </c>
    </row>
    <row r="6223" spans="1:2" ht="15">
      <c r="A6223" s="81" t="s">
        <v>7814</v>
      </c>
      <c r="B6223" s="80" t="s">
        <v>8910</v>
      </c>
    </row>
    <row r="6224" spans="1:2" ht="15">
      <c r="A6224" s="81" t="s">
        <v>7815</v>
      </c>
      <c r="B6224" s="80" t="s">
        <v>8910</v>
      </c>
    </row>
    <row r="6225" spans="1:2" ht="15">
      <c r="A6225" s="81" t="s">
        <v>7816</v>
      </c>
      <c r="B6225" s="80" t="s">
        <v>8910</v>
      </c>
    </row>
    <row r="6226" spans="1:2" ht="15">
      <c r="A6226" s="81" t="s">
        <v>7817</v>
      </c>
      <c r="B6226" s="80" t="s">
        <v>8910</v>
      </c>
    </row>
    <row r="6227" spans="1:2" ht="15">
      <c r="A6227" s="81" t="s">
        <v>7818</v>
      </c>
      <c r="B6227" s="80" t="s">
        <v>8910</v>
      </c>
    </row>
    <row r="6228" spans="1:2" ht="15">
      <c r="A6228" s="81" t="s">
        <v>7819</v>
      </c>
      <c r="B6228" s="80" t="s">
        <v>8910</v>
      </c>
    </row>
    <row r="6229" spans="1:2" ht="15">
      <c r="A6229" s="81" t="s">
        <v>7820</v>
      </c>
      <c r="B6229" s="80" t="s">
        <v>8910</v>
      </c>
    </row>
    <row r="6230" spans="1:2" ht="15">
      <c r="A6230" s="81" t="s">
        <v>7821</v>
      </c>
      <c r="B6230" s="80" t="s">
        <v>8910</v>
      </c>
    </row>
    <row r="6231" spans="1:2" ht="15">
      <c r="A6231" s="81" t="s">
        <v>7822</v>
      </c>
      <c r="B6231" s="80" t="s">
        <v>8910</v>
      </c>
    </row>
    <row r="6232" spans="1:2" ht="15">
      <c r="A6232" s="81" t="s">
        <v>7823</v>
      </c>
      <c r="B6232" s="80" t="s">
        <v>8910</v>
      </c>
    </row>
    <row r="6233" spans="1:2" ht="15">
      <c r="A6233" s="81" t="s">
        <v>7824</v>
      </c>
      <c r="B6233" s="80" t="s">
        <v>8910</v>
      </c>
    </row>
    <row r="6234" spans="1:2" ht="15">
      <c r="A6234" s="81" t="s">
        <v>7825</v>
      </c>
      <c r="B6234" s="80" t="s">
        <v>8910</v>
      </c>
    </row>
    <row r="6235" spans="1:2" ht="15">
      <c r="A6235" s="81" t="s">
        <v>7826</v>
      </c>
      <c r="B6235" s="80" t="s">
        <v>8910</v>
      </c>
    </row>
    <row r="6236" spans="1:2" ht="15">
      <c r="A6236" s="81" t="s">
        <v>7827</v>
      </c>
      <c r="B6236" s="80" t="s">
        <v>8910</v>
      </c>
    </row>
    <row r="6237" spans="1:2" ht="15">
      <c r="A6237" s="81" t="s">
        <v>7828</v>
      </c>
      <c r="B6237" s="80" t="s">
        <v>8910</v>
      </c>
    </row>
    <row r="6238" spans="1:2" ht="15">
      <c r="A6238" s="81" t="s">
        <v>7829</v>
      </c>
      <c r="B6238" s="80" t="s">
        <v>8910</v>
      </c>
    </row>
    <row r="6239" spans="1:2" ht="15">
      <c r="A6239" s="81" t="s">
        <v>7830</v>
      </c>
      <c r="B6239" s="80" t="s">
        <v>8910</v>
      </c>
    </row>
    <row r="6240" spans="1:2" ht="15">
      <c r="A6240" s="81" t="s">
        <v>7831</v>
      </c>
      <c r="B6240" s="80" t="s">
        <v>8910</v>
      </c>
    </row>
    <row r="6241" spans="1:2" ht="15">
      <c r="A6241" s="81" t="s">
        <v>7832</v>
      </c>
      <c r="B6241" s="80" t="s">
        <v>8910</v>
      </c>
    </row>
    <row r="6242" spans="1:2" ht="15">
      <c r="A6242" s="81" t="s">
        <v>7833</v>
      </c>
      <c r="B6242" s="80" t="s">
        <v>8910</v>
      </c>
    </row>
    <row r="6243" spans="1:2" ht="15">
      <c r="A6243" s="81" t="s">
        <v>7834</v>
      </c>
      <c r="B6243" s="80" t="s">
        <v>8910</v>
      </c>
    </row>
    <row r="6244" spans="1:2" ht="15">
      <c r="A6244" s="81" t="s">
        <v>7835</v>
      </c>
      <c r="B6244" s="80" t="s">
        <v>8910</v>
      </c>
    </row>
    <row r="6245" spans="1:2" ht="15">
      <c r="A6245" s="81" t="s">
        <v>7836</v>
      </c>
      <c r="B6245" s="80" t="s">
        <v>8910</v>
      </c>
    </row>
    <row r="6246" spans="1:2" ht="15">
      <c r="A6246" s="81" t="s">
        <v>7837</v>
      </c>
      <c r="B6246" s="80" t="s">
        <v>8910</v>
      </c>
    </row>
    <row r="6247" spans="1:2" ht="15">
      <c r="A6247" s="81" t="s">
        <v>7838</v>
      </c>
      <c r="B6247" s="80" t="s">
        <v>8910</v>
      </c>
    </row>
    <row r="6248" spans="1:2" ht="15">
      <c r="A6248" s="81" t="s">
        <v>7839</v>
      </c>
      <c r="B6248" s="80" t="s">
        <v>8910</v>
      </c>
    </row>
    <row r="6249" spans="1:2" ht="15">
      <c r="A6249" s="81" t="s">
        <v>7840</v>
      </c>
      <c r="B6249" s="80" t="s">
        <v>8910</v>
      </c>
    </row>
    <row r="6250" spans="1:2" ht="15">
      <c r="A6250" s="81" t="s">
        <v>7841</v>
      </c>
      <c r="B6250" s="80" t="s">
        <v>8910</v>
      </c>
    </row>
    <row r="6251" spans="1:2" ht="15">
      <c r="A6251" s="81" t="s">
        <v>7842</v>
      </c>
      <c r="B6251" s="80" t="s">
        <v>8910</v>
      </c>
    </row>
    <row r="6252" spans="1:2" ht="15">
      <c r="A6252" s="81" t="s">
        <v>7843</v>
      </c>
      <c r="B6252" s="80" t="s">
        <v>8910</v>
      </c>
    </row>
    <row r="6253" spans="1:2" ht="15">
      <c r="A6253" s="81" t="s">
        <v>7844</v>
      </c>
      <c r="B6253" s="80" t="s">
        <v>8910</v>
      </c>
    </row>
    <row r="6254" spans="1:2" ht="15">
      <c r="A6254" s="81" t="s">
        <v>7845</v>
      </c>
      <c r="B6254" s="80" t="s">
        <v>8910</v>
      </c>
    </row>
    <row r="6255" spans="1:2" ht="15">
      <c r="A6255" s="81" t="s">
        <v>7846</v>
      </c>
      <c r="B6255" s="80" t="s">
        <v>8910</v>
      </c>
    </row>
    <row r="6256" spans="1:2" ht="15">
      <c r="A6256" s="81" t="s">
        <v>7847</v>
      </c>
      <c r="B6256" s="80" t="s">
        <v>8910</v>
      </c>
    </row>
    <row r="6257" spans="1:2" ht="15">
      <c r="A6257" s="81" t="s">
        <v>7848</v>
      </c>
      <c r="B6257" s="80" t="s">
        <v>8910</v>
      </c>
    </row>
    <row r="6258" spans="1:2" ht="15">
      <c r="A6258" s="81" t="s">
        <v>7849</v>
      </c>
      <c r="B6258" s="80" t="s">
        <v>8910</v>
      </c>
    </row>
    <row r="6259" spans="1:2" ht="15">
      <c r="A6259" s="81" t="s">
        <v>7850</v>
      </c>
      <c r="B6259" s="80" t="s">
        <v>8910</v>
      </c>
    </row>
    <row r="6260" spans="1:2" ht="15">
      <c r="A6260" s="81" t="s">
        <v>7851</v>
      </c>
      <c r="B6260" s="80" t="s">
        <v>8910</v>
      </c>
    </row>
    <row r="6261" spans="1:2" ht="15">
      <c r="A6261" s="81" t="s">
        <v>7852</v>
      </c>
      <c r="B6261" s="80" t="s">
        <v>8910</v>
      </c>
    </row>
    <row r="6262" spans="1:2" ht="15">
      <c r="A6262" s="81" t="s">
        <v>7853</v>
      </c>
      <c r="B6262" s="80" t="s">
        <v>8910</v>
      </c>
    </row>
    <row r="6263" spans="1:2" ht="15">
      <c r="A6263" s="81" t="s">
        <v>7854</v>
      </c>
      <c r="B6263" s="80" t="s">
        <v>8910</v>
      </c>
    </row>
    <row r="6264" spans="1:2" ht="15">
      <c r="A6264" s="81" t="s">
        <v>7855</v>
      </c>
      <c r="B6264" s="80" t="s">
        <v>8910</v>
      </c>
    </row>
    <row r="6265" spans="1:2" ht="15">
      <c r="A6265" s="81" t="s">
        <v>7856</v>
      </c>
      <c r="B6265" s="80" t="s">
        <v>8910</v>
      </c>
    </row>
    <row r="6266" spans="1:2" ht="15">
      <c r="A6266" s="81" t="s">
        <v>7857</v>
      </c>
      <c r="B6266" s="80" t="s">
        <v>8910</v>
      </c>
    </row>
    <row r="6267" spans="1:2" ht="15">
      <c r="A6267" s="81" t="s">
        <v>7858</v>
      </c>
      <c r="B6267" s="80" t="s">
        <v>8910</v>
      </c>
    </row>
    <row r="6268" spans="1:2" ht="15">
      <c r="A6268" s="81" t="s">
        <v>7859</v>
      </c>
      <c r="B6268" s="80" t="s">
        <v>8910</v>
      </c>
    </row>
    <row r="6269" spans="1:2" ht="15">
      <c r="A6269" s="81" t="s">
        <v>7860</v>
      </c>
      <c r="B6269" s="80" t="s">
        <v>8910</v>
      </c>
    </row>
    <row r="6270" spans="1:2" ht="15">
      <c r="A6270" s="81" t="s">
        <v>7861</v>
      </c>
      <c r="B6270" s="80" t="s">
        <v>8910</v>
      </c>
    </row>
    <row r="6271" spans="1:2" ht="15">
      <c r="A6271" s="81" t="s">
        <v>7862</v>
      </c>
      <c r="B6271" s="80" t="s">
        <v>8910</v>
      </c>
    </row>
    <row r="6272" spans="1:2" ht="15">
      <c r="A6272" s="81" t="s">
        <v>7863</v>
      </c>
      <c r="B6272" s="80" t="s">
        <v>8910</v>
      </c>
    </row>
    <row r="6273" spans="1:2" ht="15">
      <c r="A6273" s="81" t="s">
        <v>7864</v>
      </c>
      <c r="B6273" s="80" t="s">
        <v>8910</v>
      </c>
    </row>
    <row r="6274" spans="1:2" ht="15">
      <c r="A6274" s="81" t="s">
        <v>7865</v>
      </c>
      <c r="B6274" s="80" t="s">
        <v>8910</v>
      </c>
    </row>
    <row r="6275" spans="1:2" ht="15">
      <c r="A6275" s="81" t="s">
        <v>7866</v>
      </c>
      <c r="B6275" s="80" t="s">
        <v>8910</v>
      </c>
    </row>
    <row r="6276" spans="1:2" ht="15">
      <c r="A6276" s="81" t="s">
        <v>7867</v>
      </c>
      <c r="B6276" s="80" t="s">
        <v>8910</v>
      </c>
    </row>
    <row r="6277" spans="1:2" ht="15">
      <c r="A6277" s="81" t="s">
        <v>7868</v>
      </c>
      <c r="B6277" s="80" t="s">
        <v>8910</v>
      </c>
    </row>
    <row r="6278" spans="1:2" ht="15">
      <c r="A6278" s="81" t="s">
        <v>7869</v>
      </c>
      <c r="B6278" s="80" t="s">
        <v>8910</v>
      </c>
    </row>
    <row r="6279" spans="1:2" ht="15">
      <c r="A6279" s="81" t="s">
        <v>7870</v>
      </c>
      <c r="B6279" s="80" t="s">
        <v>8910</v>
      </c>
    </row>
    <row r="6280" spans="1:2" ht="15">
      <c r="A6280" s="81" t="s">
        <v>7871</v>
      </c>
      <c r="B6280" s="80" t="s">
        <v>8910</v>
      </c>
    </row>
    <row r="6281" spans="1:2" ht="15">
      <c r="A6281" s="81" t="s">
        <v>7872</v>
      </c>
      <c r="B6281" s="80" t="s">
        <v>8910</v>
      </c>
    </row>
    <row r="6282" spans="1:2" ht="15">
      <c r="A6282" s="81" t="s">
        <v>7873</v>
      </c>
      <c r="B6282" s="80" t="s">
        <v>8910</v>
      </c>
    </row>
    <row r="6283" spans="1:2" ht="15">
      <c r="A6283" s="81" t="s">
        <v>7874</v>
      </c>
      <c r="B6283" s="80" t="s">
        <v>8910</v>
      </c>
    </row>
    <row r="6284" spans="1:2" ht="15">
      <c r="A6284" s="81" t="s">
        <v>7875</v>
      </c>
      <c r="B6284" s="80" t="s">
        <v>8910</v>
      </c>
    </row>
    <row r="6285" spans="1:2" ht="15">
      <c r="A6285" s="81" t="s">
        <v>7876</v>
      </c>
      <c r="B6285" s="80" t="s">
        <v>8910</v>
      </c>
    </row>
    <row r="6286" spans="1:2" ht="15">
      <c r="A6286" s="81" t="s">
        <v>7877</v>
      </c>
      <c r="B6286" s="80" t="s">
        <v>8910</v>
      </c>
    </row>
    <row r="6287" spans="1:2" ht="15">
      <c r="A6287" s="81" t="s">
        <v>7878</v>
      </c>
      <c r="B6287" s="80" t="s">
        <v>8910</v>
      </c>
    </row>
    <row r="6288" spans="1:2" ht="15">
      <c r="A6288" s="81" t="s">
        <v>7879</v>
      </c>
      <c r="B6288" s="80" t="s">
        <v>8910</v>
      </c>
    </row>
    <row r="6289" spans="1:2" ht="15">
      <c r="A6289" s="81" t="s">
        <v>7880</v>
      </c>
      <c r="B6289" s="80" t="s">
        <v>8910</v>
      </c>
    </row>
    <row r="6290" spans="1:2" ht="15">
      <c r="A6290" s="81" t="s">
        <v>7881</v>
      </c>
      <c r="B6290" s="80" t="s">
        <v>8910</v>
      </c>
    </row>
    <row r="6291" spans="1:2" ht="15">
      <c r="A6291" s="81" t="s">
        <v>7882</v>
      </c>
      <c r="B6291" s="80" t="s">
        <v>8910</v>
      </c>
    </row>
    <row r="6292" spans="1:2" ht="15">
      <c r="A6292" s="81" t="s">
        <v>7883</v>
      </c>
      <c r="B6292" s="80" t="s">
        <v>8910</v>
      </c>
    </row>
    <row r="6293" spans="1:2" ht="15">
      <c r="A6293" s="81" t="s">
        <v>7884</v>
      </c>
      <c r="B6293" s="80" t="s">
        <v>8910</v>
      </c>
    </row>
    <row r="6294" spans="1:2" ht="15">
      <c r="A6294" s="81" t="s">
        <v>7885</v>
      </c>
      <c r="B6294" s="80" t="s">
        <v>8910</v>
      </c>
    </row>
    <row r="6295" spans="1:2" ht="15">
      <c r="A6295" s="81" t="s">
        <v>7886</v>
      </c>
      <c r="B6295" s="80" t="s">
        <v>8910</v>
      </c>
    </row>
    <row r="6296" spans="1:2" ht="15">
      <c r="A6296" s="81" t="s">
        <v>7887</v>
      </c>
      <c r="B6296" s="80" t="s">
        <v>8910</v>
      </c>
    </row>
    <row r="6297" spans="1:2" ht="15">
      <c r="A6297" s="81" t="s">
        <v>7888</v>
      </c>
      <c r="B6297" s="80" t="s">
        <v>8910</v>
      </c>
    </row>
    <row r="6298" spans="1:2" ht="15">
      <c r="A6298" s="81" t="s">
        <v>7889</v>
      </c>
      <c r="B6298" s="80" t="s">
        <v>8910</v>
      </c>
    </row>
    <row r="6299" spans="1:2" ht="15">
      <c r="A6299" s="81" t="s">
        <v>7890</v>
      </c>
      <c r="B6299" s="80" t="s">
        <v>8910</v>
      </c>
    </row>
    <row r="6300" spans="1:2" ht="15">
      <c r="A6300" s="81" t="s">
        <v>7891</v>
      </c>
      <c r="B6300" s="80" t="s">
        <v>8910</v>
      </c>
    </row>
    <row r="6301" spans="1:2" ht="15">
      <c r="A6301" s="81" t="s">
        <v>7892</v>
      </c>
      <c r="B6301" s="80" t="s">
        <v>8910</v>
      </c>
    </row>
    <row r="6302" spans="1:2" ht="15">
      <c r="A6302" s="81" t="s">
        <v>7893</v>
      </c>
      <c r="B6302" s="80" t="s">
        <v>8910</v>
      </c>
    </row>
    <row r="6303" spans="1:2" ht="15">
      <c r="A6303" s="81" t="s">
        <v>7894</v>
      </c>
      <c r="B6303" s="80" t="s">
        <v>8910</v>
      </c>
    </row>
    <row r="6304" spans="1:2" ht="15">
      <c r="A6304" s="81" t="s">
        <v>7895</v>
      </c>
      <c r="B6304" s="80" t="s">
        <v>8910</v>
      </c>
    </row>
    <row r="6305" spans="1:2" ht="15">
      <c r="A6305" s="81" t="s">
        <v>7896</v>
      </c>
      <c r="B6305" s="80" t="s">
        <v>8910</v>
      </c>
    </row>
    <row r="6306" spans="1:2" ht="15">
      <c r="A6306" s="81" t="s">
        <v>7897</v>
      </c>
      <c r="B6306" s="80" t="s">
        <v>8910</v>
      </c>
    </row>
    <row r="6307" spans="1:2" ht="15">
      <c r="A6307" s="81" t="s">
        <v>7898</v>
      </c>
      <c r="B6307" s="80" t="s">
        <v>8910</v>
      </c>
    </row>
    <row r="6308" spans="1:2" ht="15">
      <c r="A6308" s="81" t="s">
        <v>7899</v>
      </c>
      <c r="B6308" s="80" t="s">
        <v>8910</v>
      </c>
    </row>
    <row r="6309" spans="1:2" ht="15">
      <c r="A6309" s="81" t="s">
        <v>7900</v>
      </c>
      <c r="B6309" s="80" t="s">
        <v>8910</v>
      </c>
    </row>
    <row r="6310" spans="1:2" ht="15">
      <c r="A6310" s="81" t="s">
        <v>7901</v>
      </c>
      <c r="B6310" s="80" t="s">
        <v>8910</v>
      </c>
    </row>
    <row r="6311" spans="1:2" ht="15">
      <c r="A6311" s="81" t="s">
        <v>7902</v>
      </c>
      <c r="B6311" s="80" t="s">
        <v>8910</v>
      </c>
    </row>
    <row r="6312" spans="1:2" ht="15">
      <c r="A6312" s="81" t="s">
        <v>7903</v>
      </c>
      <c r="B6312" s="80" t="s">
        <v>8910</v>
      </c>
    </row>
    <row r="6313" spans="1:2" ht="15">
      <c r="A6313" s="81" t="s">
        <v>7904</v>
      </c>
      <c r="B6313" s="80" t="s">
        <v>8910</v>
      </c>
    </row>
    <row r="6314" spans="1:2" ht="15">
      <c r="A6314" s="81" t="s">
        <v>7905</v>
      </c>
      <c r="B6314" s="80" t="s">
        <v>8910</v>
      </c>
    </row>
    <row r="6315" spans="1:2" ht="15">
      <c r="A6315" s="81" t="s">
        <v>7906</v>
      </c>
      <c r="B6315" s="80" t="s">
        <v>8910</v>
      </c>
    </row>
    <row r="6316" spans="1:2" ht="15">
      <c r="A6316" s="81" t="s">
        <v>7907</v>
      </c>
      <c r="B6316" s="80" t="s">
        <v>8910</v>
      </c>
    </row>
    <row r="6317" spans="1:2" ht="15">
      <c r="A6317" s="81" t="s">
        <v>7908</v>
      </c>
      <c r="B6317" s="80" t="s">
        <v>8910</v>
      </c>
    </row>
    <row r="6318" spans="1:2" ht="15">
      <c r="A6318" s="81" t="s">
        <v>7909</v>
      </c>
      <c r="B6318" s="80" t="s">
        <v>8910</v>
      </c>
    </row>
    <row r="6319" spans="1:2" ht="15">
      <c r="A6319" s="81" t="s">
        <v>7910</v>
      </c>
      <c r="B6319" s="80" t="s">
        <v>8910</v>
      </c>
    </row>
    <row r="6320" spans="1:2" ht="15">
      <c r="A6320" s="81" t="s">
        <v>7911</v>
      </c>
      <c r="B6320" s="80" t="s">
        <v>8910</v>
      </c>
    </row>
    <row r="6321" spans="1:2" ht="15">
      <c r="A6321" s="81" t="s">
        <v>7912</v>
      </c>
      <c r="B6321" s="80" t="s">
        <v>8910</v>
      </c>
    </row>
    <row r="6322" spans="1:2" ht="15">
      <c r="A6322" s="81" t="s">
        <v>7913</v>
      </c>
      <c r="B6322" s="80" t="s">
        <v>8910</v>
      </c>
    </row>
    <row r="6323" spans="1:2" ht="15">
      <c r="A6323" s="81" t="s">
        <v>7914</v>
      </c>
      <c r="B6323" s="80" t="s">
        <v>8910</v>
      </c>
    </row>
    <row r="6324" spans="1:2" ht="15">
      <c r="A6324" s="81" t="s">
        <v>7915</v>
      </c>
      <c r="B6324" s="80" t="s">
        <v>8910</v>
      </c>
    </row>
    <row r="6325" spans="1:2" ht="15">
      <c r="A6325" s="81" t="s">
        <v>7916</v>
      </c>
      <c r="B6325" s="80" t="s">
        <v>8910</v>
      </c>
    </row>
    <row r="6326" spans="1:2" ht="15">
      <c r="A6326" s="81" t="s">
        <v>7917</v>
      </c>
      <c r="B6326" s="80" t="s">
        <v>8910</v>
      </c>
    </row>
    <row r="6327" spans="1:2" ht="15">
      <c r="A6327" s="81" t="s">
        <v>7918</v>
      </c>
      <c r="B6327" s="80" t="s">
        <v>8910</v>
      </c>
    </row>
    <row r="6328" spans="1:2" ht="15">
      <c r="A6328" s="81" t="s">
        <v>7919</v>
      </c>
      <c r="B6328" s="80" t="s">
        <v>8910</v>
      </c>
    </row>
    <row r="6329" spans="1:2" ht="15">
      <c r="A6329" s="81" t="s">
        <v>7920</v>
      </c>
      <c r="B6329" s="80" t="s">
        <v>8910</v>
      </c>
    </row>
    <row r="6330" spans="1:2" ht="15">
      <c r="A6330" s="81" t="s">
        <v>7921</v>
      </c>
      <c r="B6330" s="80" t="s">
        <v>8910</v>
      </c>
    </row>
    <row r="6331" spans="1:2" ht="15">
      <c r="A6331" s="81" t="s">
        <v>7922</v>
      </c>
      <c r="B6331" s="80" t="s">
        <v>8910</v>
      </c>
    </row>
    <row r="6332" spans="1:2" ht="15">
      <c r="A6332" s="81" t="s">
        <v>7923</v>
      </c>
      <c r="B6332" s="80" t="s">
        <v>8910</v>
      </c>
    </row>
    <row r="6333" spans="1:2" ht="15">
      <c r="A6333" s="81" t="s">
        <v>7924</v>
      </c>
      <c r="B6333" s="80" t="s">
        <v>8910</v>
      </c>
    </row>
    <row r="6334" spans="1:2" ht="15">
      <c r="A6334" s="81" t="s">
        <v>7925</v>
      </c>
      <c r="B6334" s="80" t="s">
        <v>8910</v>
      </c>
    </row>
    <row r="6335" spans="1:2" ht="15">
      <c r="A6335" s="81" t="s">
        <v>7926</v>
      </c>
      <c r="B6335" s="80" t="s">
        <v>8910</v>
      </c>
    </row>
    <row r="6336" spans="1:2" ht="15">
      <c r="A6336" s="81" t="s">
        <v>7927</v>
      </c>
      <c r="B6336" s="80" t="s">
        <v>8910</v>
      </c>
    </row>
    <row r="6337" spans="1:2" ht="15">
      <c r="A6337" s="81" t="s">
        <v>7928</v>
      </c>
      <c r="B6337" s="80" t="s">
        <v>8910</v>
      </c>
    </row>
    <row r="6338" spans="1:2" ht="15">
      <c r="A6338" s="81" t="s">
        <v>7929</v>
      </c>
      <c r="B6338" s="80" t="s">
        <v>8910</v>
      </c>
    </row>
    <row r="6339" spans="1:2" ht="15">
      <c r="A6339" s="81" t="s">
        <v>7930</v>
      </c>
      <c r="B6339" s="80" t="s">
        <v>8910</v>
      </c>
    </row>
    <row r="6340" spans="1:2" ht="15">
      <c r="A6340" s="81" t="s">
        <v>7931</v>
      </c>
      <c r="B6340" s="80" t="s">
        <v>8910</v>
      </c>
    </row>
    <row r="6341" spans="1:2" ht="15">
      <c r="A6341" s="81" t="s">
        <v>7932</v>
      </c>
      <c r="B6341" s="80" t="s">
        <v>8910</v>
      </c>
    </row>
    <row r="6342" spans="1:2" ht="15">
      <c r="A6342" s="81" t="s">
        <v>7933</v>
      </c>
      <c r="B6342" s="80" t="s">
        <v>8910</v>
      </c>
    </row>
    <row r="6343" spans="1:2" ht="15">
      <c r="A6343" s="81" t="s">
        <v>7934</v>
      </c>
      <c r="B6343" s="80" t="s">
        <v>8910</v>
      </c>
    </row>
    <row r="6344" spans="1:2" ht="15">
      <c r="A6344" s="81" t="s">
        <v>7935</v>
      </c>
      <c r="B6344" s="80" t="s">
        <v>8910</v>
      </c>
    </row>
    <row r="6345" spans="1:2" ht="15">
      <c r="A6345" s="81" t="s">
        <v>7936</v>
      </c>
      <c r="B6345" s="80" t="s">
        <v>8910</v>
      </c>
    </row>
    <row r="6346" spans="1:2" ht="15">
      <c r="A6346" s="81" t="s">
        <v>7937</v>
      </c>
      <c r="B6346" s="80" t="s">
        <v>8910</v>
      </c>
    </row>
    <row r="6347" spans="1:2" ht="15">
      <c r="A6347" s="81" t="s">
        <v>7938</v>
      </c>
      <c r="B6347" s="80" t="s">
        <v>8910</v>
      </c>
    </row>
    <row r="6348" spans="1:2" ht="15">
      <c r="A6348" s="81" t="s">
        <v>7939</v>
      </c>
      <c r="B6348" s="80" t="s">
        <v>8910</v>
      </c>
    </row>
    <row r="6349" spans="1:2" ht="15">
      <c r="A6349" s="81" t="s">
        <v>7940</v>
      </c>
      <c r="B6349" s="80" t="s">
        <v>8910</v>
      </c>
    </row>
    <row r="6350" spans="1:2" ht="15">
      <c r="A6350" s="81" t="s">
        <v>7941</v>
      </c>
      <c r="B6350" s="80" t="s">
        <v>8910</v>
      </c>
    </row>
    <row r="6351" spans="1:2" ht="15">
      <c r="A6351" s="81" t="s">
        <v>7942</v>
      </c>
      <c r="B6351" s="80" t="s">
        <v>8910</v>
      </c>
    </row>
    <row r="6352" spans="1:2" ht="15">
      <c r="A6352" s="81" t="s">
        <v>7943</v>
      </c>
      <c r="B6352" s="80" t="s">
        <v>8910</v>
      </c>
    </row>
    <row r="6353" spans="1:2" ht="15">
      <c r="A6353" s="81" t="s">
        <v>7944</v>
      </c>
      <c r="B6353" s="80" t="s">
        <v>8910</v>
      </c>
    </row>
    <row r="6354" spans="1:2" ht="15">
      <c r="A6354" s="81" t="s">
        <v>7945</v>
      </c>
      <c r="B6354" s="80" t="s">
        <v>8910</v>
      </c>
    </row>
    <row r="6355" spans="1:2" ht="15">
      <c r="A6355" s="81" t="s">
        <v>7946</v>
      </c>
      <c r="B6355" s="80" t="s">
        <v>8910</v>
      </c>
    </row>
    <row r="6356" spans="1:2" ht="15">
      <c r="A6356" s="81" t="s">
        <v>7947</v>
      </c>
      <c r="B6356" s="80" t="s">
        <v>8910</v>
      </c>
    </row>
    <row r="6357" spans="1:2" ht="15">
      <c r="A6357" s="81" t="s">
        <v>7948</v>
      </c>
      <c r="B6357" s="80" t="s">
        <v>8910</v>
      </c>
    </row>
    <row r="6358" spans="1:2" ht="15">
      <c r="A6358" s="81" t="s">
        <v>7949</v>
      </c>
      <c r="B6358" s="80" t="s">
        <v>8910</v>
      </c>
    </row>
    <row r="6359" spans="1:2" ht="15">
      <c r="A6359" s="81" t="s">
        <v>7950</v>
      </c>
      <c r="B6359" s="80" t="s">
        <v>8910</v>
      </c>
    </row>
    <row r="6360" spans="1:2" ht="15">
      <c r="A6360" s="81" t="s">
        <v>7951</v>
      </c>
      <c r="B6360" s="80" t="s">
        <v>8910</v>
      </c>
    </row>
    <row r="6361" spans="1:2" ht="15">
      <c r="A6361" s="81" t="s">
        <v>7952</v>
      </c>
      <c r="B6361" s="80" t="s">
        <v>8910</v>
      </c>
    </row>
    <row r="6362" spans="1:2" ht="15">
      <c r="A6362" s="81" t="s">
        <v>7953</v>
      </c>
      <c r="B6362" s="80" t="s">
        <v>8910</v>
      </c>
    </row>
    <row r="6363" spans="1:2" ht="15">
      <c r="A6363" s="81" t="s">
        <v>7954</v>
      </c>
      <c r="B6363" s="80" t="s">
        <v>8910</v>
      </c>
    </row>
    <row r="6364" spans="1:2" ht="15">
      <c r="A6364" s="81" t="s">
        <v>7955</v>
      </c>
      <c r="B6364" s="80" t="s">
        <v>8910</v>
      </c>
    </row>
    <row r="6365" spans="1:2" ht="15">
      <c r="A6365" s="81" t="s">
        <v>7956</v>
      </c>
      <c r="B6365" s="80" t="s">
        <v>8910</v>
      </c>
    </row>
    <row r="6366" spans="1:2" ht="15">
      <c r="A6366" s="81" t="s">
        <v>7957</v>
      </c>
      <c r="B6366" s="80" t="s">
        <v>8910</v>
      </c>
    </row>
    <row r="6367" spans="1:2" ht="15">
      <c r="A6367" s="81" t="s">
        <v>7958</v>
      </c>
      <c r="B6367" s="80" t="s">
        <v>8910</v>
      </c>
    </row>
    <row r="6368" spans="1:2" ht="15">
      <c r="A6368" s="81" t="s">
        <v>7959</v>
      </c>
      <c r="B6368" s="80" t="s">
        <v>8910</v>
      </c>
    </row>
    <row r="6369" spans="1:2" ht="15">
      <c r="A6369" s="81" t="s">
        <v>7960</v>
      </c>
      <c r="B6369" s="80" t="s">
        <v>8910</v>
      </c>
    </row>
    <row r="6370" spans="1:2" ht="15">
      <c r="A6370" s="81" t="s">
        <v>7961</v>
      </c>
      <c r="B6370" s="80" t="s">
        <v>8910</v>
      </c>
    </row>
    <row r="6371" spans="1:2" ht="15">
      <c r="A6371" s="81" t="s">
        <v>7962</v>
      </c>
      <c r="B6371" s="80" t="s">
        <v>8910</v>
      </c>
    </row>
    <row r="6372" spans="1:2" ht="15">
      <c r="A6372" s="81" t="s">
        <v>7963</v>
      </c>
      <c r="B6372" s="80" t="s">
        <v>8910</v>
      </c>
    </row>
    <row r="6373" spans="1:2" ht="15">
      <c r="A6373" s="81" t="s">
        <v>7964</v>
      </c>
      <c r="B6373" s="80" t="s">
        <v>8910</v>
      </c>
    </row>
    <row r="6374" spans="1:2" ht="15">
      <c r="A6374" s="81" t="s">
        <v>7965</v>
      </c>
      <c r="B6374" s="80" t="s">
        <v>8910</v>
      </c>
    </row>
    <row r="6375" spans="1:2" ht="15">
      <c r="A6375" s="81" t="s">
        <v>7966</v>
      </c>
      <c r="B6375" s="80" t="s">
        <v>8910</v>
      </c>
    </row>
    <row r="6376" spans="1:2" ht="15">
      <c r="A6376" s="81" t="s">
        <v>7967</v>
      </c>
      <c r="B6376" s="80" t="s">
        <v>8910</v>
      </c>
    </row>
    <row r="6377" spans="1:2" ht="15">
      <c r="A6377" s="81" t="s">
        <v>7968</v>
      </c>
      <c r="B6377" s="80" t="s">
        <v>8910</v>
      </c>
    </row>
    <row r="6378" spans="1:2" ht="15">
      <c r="A6378" s="81" t="s">
        <v>7969</v>
      </c>
      <c r="B6378" s="80" t="s">
        <v>8910</v>
      </c>
    </row>
    <row r="6379" spans="1:2" ht="15">
      <c r="A6379" s="81" t="s">
        <v>7970</v>
      </c>
      <c r="B6379" s="80" t="s">
        <v>8910</v>
      </c>
    </row>
    <row r="6380" spans="1:2" ht="15">
      <c r="A6380" s="81" t="s">
        <v>7971</v>
      </c>
      <c r="B6380" s="80" t="s">
        <v>8910</v>
      </c>
    </row>
    <row r="6381" spans="1:2" ht="15">
      <c r="A6381" s="81" t="s">
        <v>7972</v>
      </c>
      <c r="B6381" s="80" t="s">
        <v>8910</v>
      </c>
    </row>
    <row r="6382" spans="1:2" ht="15">
      <c r="A6382" s="81" t="s">
        <v>7973</v>
      </c>
      <c r="B6382" s="80" t="s">
        <v>8910</v>
      </c>
    </row>
    <row r="6383" spans="1:2" ht="15">
      <c r="A6383" s="81" t="s">
        <v>7974</v>
      </c>
      <c r="B6383" s="80" t="s">
        <v>8910</v>
      </c>
    </row>
    <row r="6384" spans="1:2" ht="15">
      <c r="A6384" s="81" t="s">
        <v>7975</v>
      </c>
      <c r="B6384" s="80" t="s">
        <v>8910</v>
      </c>
    </row>
    <row r="6385" spans="1:2" ht="15">
      <c r="A6385" s="81" t="s">
        <v>7976</v>
      </c>
      <c r="B6385" s="80" t="s">
        <v>8910</v>
      </c>
    </row>
    <row r="6386" spans="1:2" ht="15">
      <c r="A6386" s="81" t="s">
        <v>7977</v>
      </c>
      <c r="B6386" s="80" t="s">
        <v>8910</v>
      </c>
    </row>
    <row r="6387" spans="1:2" ht="15">
      <c r="A6387" s="81" t="s">
        <v>7978</v>
      </c>
      <c r="B6387" s="80" t="s">
        <v>8910</v>
      </c>
    </row>
    <row r="6388" spans="1:2" ht="15">
      <c r="A6388" s="81" t="s">
        <v>7979</v>
      </c>
      <c r="B6388" s="80" t="s">
        <v>8910</v>
      </c>
    </row>
    <row r="6389" spans="1:2" ht="15">
      <c r="A6389" s="81" t="s">
        <v>7980</v>
      </c>
      <c r="B6389" s="80" t="s">
        <v>8910</v>
      </c>
    </row>
    <row r="6390" spans="1:2" ht="15">
      <c r="A6390" s="81" t="s">
        <v>7981</v>
      </c>
      <c r="B6390" s="80" t="s">
        <v>8910</v>
      </c>
    </row>
    <row r="6391" spans="1:2" ht="15">
      <c r="A6391" s="81" t="s">
        <v>7982</v>
      </c>
      <c r="B6391" s="80" t="s">
        <v>8910</v>
      </c>
    </row>
    <row r="6392" spans="1:2" ht="15">
      <c r="A6392" s="81" t="s">
        <v>7983</v>
      </c>
      <c r="B6392" s="80" t="s">
        <v>8910</v>
      </c>
    </row>
    <row r="6393" spans="1:2" ht="15">
      <c r="A6393" s="81" t="s">
        <v>7984</v>
      </c>
      <c r="B6393" s="80" t="s">
        <v>8910</v>
      </c>
    </row>
    <row r="6394" spans="1:2" ht="15">
      <c r="A6394" s="81" t="s">
        <v>7985</v>
      </c>
      <c r="B6394" s="80" t="s">
        <v>8910</v>
      </c>
    </row>
    <row r="6395" spans="1:2" ht="15">
      <c r="A6395" s="81" t="s">
        <v>7986</v>
      </c>
      <c r="B6395" s="80" t="s">
        <v>8910</v>
      </c>
    </row>
    <row r="6396" spans="1:2" ht="15">
      <c r="A6396" s="81" t="s">
        <v>7987</v>
      </c>
      <c r="B6396" s="80" t="s">
        <v>8910</v>
      </c>
    </row>
    <row r="6397" spans="1:2" ht="15">
      <c r="A6397" s="81" t="s">
        <v>7988</v>
      </c>
      <c r="B6397" s="80" t="s">
        <v>8910</v>
      </c>
    </row>
    <row r="6398" spans="1:2" ht="15">
      <c r="A6398" s="81" t="s">
        <v>7989</v>
      </c>
      <c r="B6398" s="80" t="s">
        <v>8910</v>
      </c>
    </row>
    <row r="6399" spans="1:2" ht="15">
      <c r="A6399" s="81" t="s">
        <v>7990</v>
      </c>
      <c r="B6399" s="80" t="s">
        <v>8910</v>
      </c>
    </row>
    <row r="6400" spans="1:2" ht="15">
      <c r="A6400" s="81" t="s">
        <v>7991</v>
      </c>
      <c r="B6400" s="80" t="s">
        <v>8910</v>
      </c>
    </row>
    <row r="6401" spans="1:2" ht="15">
      <c r="A6401" s="81" t="s">
        <v>7992</v>
      </c>
      <c r="B6401" s="80" t="s">
        <v>8910</v>
      </c>
    </row>
    <row r="6402" spans="1:2" ht="15">
      <c r="A6402" s="81" t="s">
        <v>7993</v>
      </c>
      <c r="B6402" s="80" t="s">
        <v>8910</v>
      </c>
    </row>
    <row r="6403" spans="1:2" ht="15">
      <c r="A6403" s="81" t="s">
        <v>7994</v>
      </c>
      <c r="B6403" s="80" t="s">
        <v>8910</v>
      </c>
    </row>
    <row r="6404" spans="1:2" ht="15">
      <c r="A6404" s="81" t="s">
        <v>7995</v>
      </c>
      <c r="B6404" s="80" t="s">
        <v>8910</v>
      </c>
    </row>
    <row r="6405" spans="1:2" ht="15">
      <c r="A6405" s="81" t="s">
        <v>7996</v>
      </c>
      <c r="B6405" s="80" t="s">
        <v>8910</v>
      </c>
    </row>
    <row r="6406" spans="1:2" ht="15">
      <c r="A6406" s="81" t="s">
        <v>7997</v>
      </c>
      <c r="B6406" s="80" t="s">
        <v>8910</v>
      </c>
    </row>
    <row r="6407" spans="1:2" ht="15">
      <c r="A6407" s="81" t="s">
        <v>7998</v>
      </c>
      <c r="B6407" s="80" t="s">
        <v>8910</v>
      </c>
    </row>
    <row r="6408" spans="1:2" ht="15">
      <c r="A6408" s="81" t="s">
        <v>7999</v>
      </c>
      <c r="B6408" s="80" t="s">
        <v>8910</v>
      </c>
    </row>
    <row r="6409" spans="1:2" ht="15">
      <c r="A6409" s="81" t="s">
        <v>8000</v>
      </c>
      <c r="B6409" s="80" t="s">
        <v>8910</v>
      </c>
    </row>
    <row r="6410" spans="1:2" ht="15">
      <c r="A6410" s="81" t="s">
        <v>8001</v>
      </c>
      <c r="B6410" s="80" t="s">
        <v>8910</v>
      </c>
    </row>
    <row r="6411" spans="1:2" ht="15">
      <c r="A6411" s="81" t="s">
        <v>8002</v>
      </c>
      <c r="B6411" s="80" t="s">
        <v>8910</v>
      </c>
    </row>
    <row r="6412" spans="1:2" ht="15">
      <c r="A6412" s="81" t="s">
        <v>8003</v>
      </c>
      <c r="B6412" s="80" t="s">
        <v>8910</v>
      </c>
    </row>
    <row r="6413" spans="1:2" ht="15">
      <c r="A6413" s="81" t="s">
        <v>8004</v>
      </c>
      <c r="B6413" s="80" t="s">
        <v>8910</v>
      </c>
    </row>
    <row r="6414" spans="1:2" ht="15">
      <c r="A6414" s="81" t="s">
        <v>8005</v>
      </c>
      <c r="B6414" s="80" t="s">
        <v>8910</v>
      </c>
    </row>
    <row r="6415" spans="1:2" ht="15">
      <c r="A6415" s="81" t="s">
        <v>8006</v>
      </c>
      <c r="B6415" s="80" t="s">
        <v>8910</v>
      </c>
    </row>
    <row r="6416" spans="1:2" ht="15">
      <c r="A6416" s="81" t="s">
        <v>8007</v>
      </c>
      <c r="B6416" s="80" t="s">
        <v>8910</v>
      </c>
    </row>
    <row r="6417" spans="1:2" ht="15">
      <c r="A6417" s="81" t="s">
        <v>8008</v>
      </c>
      <c r="B6417" s="80" t="s">
        <v>8910</v>
      </c>
    </row>
    <row r="6418" spans="1:2" ht="15">
      <c r="A6418" s="81" t="s">
        <v>8009</v>
      </c>
      <c r="B6418" s="80" t="s">
        <v>8910</v>
      </c>
    </row>
    <row r="6419" spans="1:2" ht="15">
      <c r="A6419" s="81" t="s">
        <v>8010</v>
      </c>
      <c r="B6419" s="80" t="s">
        <v>8910</v>
      </c>
    </row>
    <row r="6420" spans="1:2" ht="15">
      <c r="A6420" s="81" t="s">
        <v>8011</v>
      </c>
      <c r="B6420" s="80" t="s">
        <v>8910</v>
      </c>
    </row>
    <row r="6421" spans="1:2" ht="15">
      <c r="A6421" s="81" t="s">
        <v>8012</v>
      </c>
      <c r="B6421" s="80" t="s">
        <v>8910</v>
      </c>
    </row>
    <row r="6422" spans="1:2" ht="15">
      <c r="A6422" s="81" t="s">
        <v>8013</v>
      </c>
      <c r="B6422" s="80" t="s">
        <v>8910</v>
      </c>
    </row>
    <row r="6423" spans="1:2" ht="15">
      <c r="A6423" s="81" t="s">
        <v>8014</v>
      </c>
      <c r="B6423" s="80" t="s">
        <v>8910</v>
      </c>
    </row>
    <row r="6424" spans="1:2" ht="15">
      <c r="A6424" s="81" t="s">
        <v>8015</v>
      </c>
      <c r="B6424" s="80" t="s">
        <v>8910</v>
      </c>
    </row>
    <row r="6425" spans="1:2" ht="15">
      <c r="A6425" s="81" t="s">
        <v>8016</v>
      </c>
      <c r="B6425" s="80" t="s">
        <v>8910</v>
      </c>
    </row>
    <row r="6426" spans="1:2" ht="15">
      <c r="A6426" s="81" t="s">
        <v>8017</v>
      </c>
      <c r="B6426" s="80" t="s">
        <v>8910</v>
      </c>
    </row>
    <row r="6427" spans="1:2" ht="15">
      <c r="A6427" s="81" t="s">
        <v>8018</v>
      </c>
      <c r="B6427" s="80" t="s">
        <v>8910</v>
      </c>
    </row>
    <row r="6428" spans="1:2" ht="15">
      <c r="A6428" s="81" t="s">
        <v>8019</v>
      </c>
      <c r="B6428" s="80" t="s">
        <v>8910</v>
      </c>
    </row>
    <row r="6429" spans="1:2" ht="15">
      <c r="A6429" s="81" t="s">
        <v>8020</v>
      </c>
      <c r="B6429" s="80" t="s">
        <v>8910</v>
      </c>
    </row>
    <row r="6430" spans="1:2" ht="15">
      <c r="A6430" s="81" t="s">
        <v>8021</v>
      </c>
      <c r="B6430" s="80" t="s">
        <v>8910</v>
      </c>
    </row>
    <row r="6431" spans="1:2" ht="15">
      <c r="A6431" s="81" t="s">
        <v>8022</v>
      </c>
      <c r="B6431" s="80" t="s">
        <v>8910</v>
      </c>
    </row>
    <row r="6432" spans="1:2" ht="15">
      <c r="A6432" s="81" t="s">
        <v>8023</v>
      </c>
      <c r="B6432" s="80" t="s">
        <v>8910</v>
      </c>
    </row>
    <row r="6433" spans="1:2" ht="15">
      <c r="A6433" s="81" t="s">
        <v>8024</v>
      </c>
      <c r="B6433" s="80" t="s">
        <v>8910</v>
      </c>
    </row>
    <row r="6434" spans="1:2" ht="15">
      <c r="A6434" s="81" t="s">
        <v>8025</v>
      </c>
      <c r="B6434" s="80" t="s">
        <v>8910</v>
      </c>
    </row>
    <row r="6435" spans="1:2" ht="15">
      <c r="A6435" s="81" t="s">
        <v>8026</v>
      </c>
      <c r="B6435" s="80" t="s">
        <v>8910</v>
      </c>
    </row>
    <row r="6436" spans="1:2" ht="15">
      <c r="A6436" s="81" t="s">
        <v>8027</v>
      </c>
      <c r="B6436" s="80" t="s">
        <v>8910</v>
      </c>
    </row>
    <row r="6437" spans="1:2" ht="15">
      <c r="A6437" s="81" t="s">
        <v>8028</v>
      </c>
      <c r="B6437" s="80" t="s">
        <v>8910</v>
      </c>
    </row>
    <row r="6438" spans="1:2" ht="15">
      <c r="A6438" s="81" t="s">
        <v>8029</v>
      </c>
      <c r="B6438" s="80" t="s">
        <v>8910</v>
      </c>
    </row>
    <row r="6439" spans="1:2" ht="15">
      <c r="A6439" s="81" t="s">
        <v>8030</v>
      </c>
      <c r="B6439" s="80" t="s">
        <v>8910</v>
      </c>
    </row>
    <row r="6440" spans="1:2" ht="15">
      <c r="A6440" s="81" t="s">
        <v>8031</v>
      </c>
      <c r="B6440" s="80" t="s">
        <v>8910</v>
      </c>
    </row>
    <row r="6441" spans="1:2" ht="15">
      <c r="A6441" s="81" t="s">
        <v>8032</v>
      </c>
      <c r="B6441" s="80" t="s">
        <v>8910</v>
      </c>
    </row>
    <row r="6442" spans="1:2" ht="15">
      <c r="A6442" s="81" t="s">
        <v>8033</v>
      </c>
      <c r="B6442" s="80" t="s">
        <v>8910</v>
      </c>
    </row>
    <row r="6443" spans="1:2" ht="15">
      <c r="A6443" s="81" t="s">
        <v>8034</v>
      </c>
      <c r="B6443" s="80" t="s">
        <v>8910</v>
      </c>
    </row>
    <row r="6444" spans="1:2" ht="15">
      <c r="A6444" s="81" t="s">
        <v>8035</v>
      </c>
      <c r="B6444" s="80" t="s">
        <v>8910</v>
      </c>
    </row>
    <row r="6445" spans="1:2" ht="15">
      <c r="A6445" s="81" t="s">
        <v>8036</v>
      </c>
      <c r="B6445" s="80" t="s">
        <v>8910</v>
      </c>
    </row>
    <row r="6446" spans="1:2" ht="15">
      <c r="A6446" s="81" t="s">
        <v>8037</v>
      </c>
      <c r="B6446" s="80" t="s">
        <v>8910</v>
      </c>
    </row>
    <row r="6447" spans="1:2" ht="15">
      <c r="A6447" s="81" t="s">
        <v>8038</v>
      </c>
      <c r="B6447" s="80" t="s">
        <v>8910</v>
      </c>
    </row>
    <row r="6448" spans="1:2" ht="15">
      <c r="A6448" s="81" t="s">
        <v>8039</v>
      </c>
      <c r="B6448" s="80" t="s">
        <v>8910</v>
      </c>
    </row>
    <row r="6449" spans="1:2" ht="15">
      <c r="A6449" s="81" t="s">
        <v>8040</v>
      </c>
      <c r="B6449" s="80" t="s">
        <v>8910</v>
      </c>
    </row>
    <row r="6450" spans="1:2" ht="15">
      <c r="A6450" s="81" t="s">
        <v>8041</v>
      </c>
      <c r="B6450" s="80" t="s">
        <v>8910</v>
      </c>
    </row>
    <row r="6451" spans="1:2" ht="15">
      <c r="A6451" s="81" t="s">
        <v>8042</v>
      </c>
      <c r="B6451" s="80" t="s">
        <v>8910</v>
      </c>
    </row>
    <row r="6452" spans="1:2" ht="15">
      <c r="A6452" s="81" t="s">
        <v>8043</v>
      </c>
      <c r="B6452" s="80" t="s">
        <v>8910</v>
      </c>
    </row>
    <row r="6453" spans="1:2" ht="15">
      <c r="A6453" s="81" t="s">
        <v>8044</v>
      </c>
      <c r="B6453" s="80" t="s">
        <v>8910</v>
      </c>
    </row>
    <row r="6454" spans="1:2" ht="15">
      <c r="A6454" s="81" t="s">
        <v>8045</v>
      </c>
      <c r="B6454" s="80" t="s">
        <v>8910</v>
      </c>
    </row>
    <row r="6455" spans="1:2" ht="15">
      <c r="A6455" s="81" t="s">
        <v>8046</v>
      </c>
      <c r="B6455" s="80" t="s">
        <v>8910</v>
      </c>
    </row>
    <row r="6456" spans="1:2" ht="15">
      <c r="A6456" s="81" t="s">
        <v>8047</v>
      </c>
      <c r="B6456" s="80" t="s">
        <v>8910</v>
      </c>
    </row>
    <row r="6457" spans="1:2" ht="15">
      <c r="A6457" s="81" t="s">
        <v>8048</v>
      </c>
      <c r="B6457" s="80" t="s">
        <v>8910</v>
      </c>
    </row>
    <row r="6458" spans="1:2" ht="15">
      <c r="A6458" s="81" t="s">
        <v>8049</v>
      </c>
      <c r="B6458" s="80" t="s">
        <v>8910</v>
      </c>
    </row>
    <row r="6459" spans="1:2" ht="15">
      <c r="A6459" s="81" t="s">
        <v>8050</v>
      </c>
      <c r="B6459" s="80" t="s">
        <v>8910</v>
      </c>
    </row>
    <row r="6460" spans="1:2" ht="15">
      <c r="A6460" s="81" t="s">
        <v>8051</v>
      </c>
      <c r="B6460" s="80" t="s">
        <v>8910</v>
      </c>
    </row>
    <row r="6461" spans="1:2" ht="15">
      <c r="A6461" s="81" t="s">
        <v>8052</v>
      </c>
      <c r="B6461" s="80" t="s">
        <v>8910</v>
      </c>
    </row>
    <row r="6462" spans="1:2" ht="15">
      <c r="A6462" s="81" t="s">
        <v>8053</v>
      </c>
      <c r="B6462" s="80" t="s">
        <v>8910</v>
      </c>
    </row>
    <row r="6463" spans="1:2" ht="15">
      <c r="A6463" s="81" t="s">
        <v>8054</v>
      </c>
      <c r="B6463" s="80" t="s">
        <v>8910</v>
      </c>
    </row>
    <row r="6464" spans="1:2" ht="15">
      <c r="A6464" s="81" t="s">
        <v>8055</v>
      </c>
      <c r="B6464" s="80" t="s">
        <v>8910</v>
      </c>
    </row>
    <row r="6465" spans="1:2" ht="15">
      <c r="A6465" s="81" t="s">
        <v>8056</v>
      </c>
      <c r="B6465" s="80" t="s">
        <v>8910</v>
      </c>
    </row>
    <row r="6466" spans="1:2" ht="15">
      <c r="A6466" s="81" t="s">
        <v>8057</v>
      </c>
      <c r="B6466" s="80" t="s">
        <v>8910</v>
      </c>
    </row>
    <row r="6467" spans="1:2" ht="15">
      <c r="A6467" s="81" t="s">
        <v>8058</v>
      </c>
      <c r="B6467" s="80" t="s">
        <v>8910</v>
      </c>
    </row>
    <row r="6468" spans="1:2" ht="15">
      <c r="A6468" s="81" t="s">
        <v>8059</v>
      </c>
      <c r="B6468" s="80" t="s">
        <v>8910</v>
      </c>
    </row>
    <row r="6469" spans="1:2" ht="15">
      <c r="A6469" s="81" t="s">
        <v>8060</v>
      </c>
      <c r="B6469" s="80" t="s">
        <v>8910</v>
      </c>
    </row>
    <row r="6470" spans="1:2" ht="15">
      <c r="A6470" s="81" t="s">
        <v>8061</v>
      </c>
      <c r="B6470" s="80" t="s">
        <v>8910</v>
      </c>
    </row>
    <row r="6471" spans="1:2" ht="15">
      <c r="A6471" s="81" t="s">
        <v>8062</v>
      </c>
      <c r="B6471" s="80" t="s">
        <v>8910</v>
      </c>
    </row>
    <row r="6472" spans="1:2" ht="15">
      <c r="A6472" s="81" t="s">
        <v>8063</v>
      </c>
      <c r="B6472" s="80" t="s">
        <v>8910</v>
      </c>
    </row>
    <row r="6473" spans="1:2" ht="15">
      <c r="A6473" s="81" t="s">
        <v>8064</v>
      </c>
      <c r="B6473" s="80" t="s">
        <v>8910</v>
      </c>
    </row>
    <row r="6474" spans="1:2" ht="15">
      <c r="A6474" s="81" t="s">
        <v>8065</v>
      </c>
      <c r="B6474" s="80" t="s">
        <v>8910</v>
      </c>
    </row>
    <row r="6475" spans="1:2" ht="15">
      <c r="A6475" s="81" t="s">
        <v>8066</v>
      </c>
      <c r="B6475" s="80" t="s">
        <v>8910</v>
      </c>
    </row>
    <row r="6476" spans="1:2" ht="15">
      <c r="A6476" s="81" t="s">
        <v>8067</v>
      </c>
      <c r="B6476" s="80" t="s">
        <v>8910</v>
      </c>
    </row>
    <row r="6477" spans="1:2" ht="15">
      <c r="A6477" s="81" t="s">
        <v>8068</v>
      </c>
      <c r="B6477" s="80" t="s">
        <v>8910</v>
      </c>
    </row>
    <row r="6478" spans="1:2" ht="15">
      <c r="A6478" s="81" t="s">
        <v>8069</v>
      </c>
      <c r="B6478" s="80" t="s">
        <v>8910</v>
      </c>
    </row>
    <row r="6479" spans="1:2" ht="15">
      <c r="A6479" s="81" t="s">
        <v>8070</v>
      </c>
      <c r="B6479" s="80" t="s">
        <v>8910</v>
      </c>
    </row>
    <row r="6480" spans="1:2" ht="15">
      <c r="A6480" s="81" t="s">
        <v>8071</v>
      </c>
      <c r="B6480" s="80" t="s">
        <v>8910</v>
      </c>
    </row>
    <row r="6481" spans="1:2" ht="15">
      <c r="A6481" s="81" t="s">
        <v>8072</v>
      </c>
      <c r="B6481" s="80" t="s">
        <v>8910</v>
      </c>
    </row>
    <row r="6482" spans="1:2" ht="15">
      <c r="A6482" s="81" t="s">
        <v>8073</v>
      </c>
      <c r="B6482" s="80" t="s">
        <v>8910</v>
      </c>
    </row>
    <row r="6483" spans="1:2" ht="15">
      <c r="A6483" s="81" t="s">
        <v>8074</v>
      </c>
      <c r="B6483" s="80" t="s">
        <v>8910</v>
      </c>
    </row>
    <row r="6484" spans="1:2" ht="15">
      <c r="A6484" s="81" t="s">
        <v>8075</v>
      </c>
      <c r="B6484" s="80" t="s">
        <v>8910</v>
      </c>
    </row>
    <row r="6485" spans="1:2" ht="15">
      <c r="A6485" s="81" t="s">
        <v>8076</v>
      </c>
      <c r="B6485" s="80" t="s">
        <v>8910</v>
      </c>
    </row>
    <row r="6486" spans="1:2" ht="15">
      <c r="A6486" s="81" t="s">
        <v>8077</v>
      </c>
      <c r="B6486" s="80" t="s">
        <v>8910</v>
      </c>
    </row>
    <row r="6487" spans="1:2" ht="15">
      <c r="A6487" s="81" t="s">
        <v>8078</v>
      </c>
      <c r="B6487" s="80" t="s">
        <v>8910</v>
      </c>
    </row>
    <row r="6488" spans="1:2" ht="15">
      <c r="A6488" s="81" t="s">
        <v>8079</v>
      </c>
      <c r="B6488" s="80" t="s">
        <v>8910</v>
      </c>
    </row>
    <row r="6489" spans="1:2" ht="15">
      <c r="A6489" s="81" t="s">
        <v>8080</v>
      </c>
      <c r="B6489" s="80" t="s">
        <v>8910</v>
      </c>
    </row>
    <row r="6490" spans="1:2" ht="15">
      <c r="A6490" s="81" t="s">
        <v>8081</v>
      </c>
      <c r="B6490" s="80" t="s">
        <v>8910</v>
      </c>
    </row>
    <row r="6491" spans="1:2" ht="15">
      <c r="A6491" s="81" t="s">
        <v>8082</v>
      </c>
      <c r="B6491" s="80" t="s">
        <v>8910</v>
      </c>
    </row>
    <row r="6492" spans="1:2" ht="15">
      <c r="A6492" s="81" t="s">
        <v>8083</v>
      </c>
      <c r="B6492" s="80" t="s">
        <v>8910</v>
      </c>
    </row>
    <row r="6493" spans="1:2" ht="15">
      <c r="A6493" s="81" t="s">
        <v>8084</v>
      </c>
      <c r="B6493" s="80" t="s">
        <v>8910</v>
      </c>
    </row>
    <row r="6494" spans="1:2" ht="15">
      <c r="A6494" s="81" t="s">
        <v>8085</v>
      </c>
      <c r="B6494" s="80" t="s">
        <v>8910</v>
      </c>
    </row>
    <row r="6495" spans="1:2" ht="15">
      <c r="A6495" s="81" t="s">
        <v>8086</v>
      </c>
      <c r="B6495" s="80" t="s">
        <v>8910</v>
      </c>
    </row>
    <row r="6496" spans="1:2" ht="15">
      <c r="A6496" s="81" t="s">
        <v>8087</v>
      </c>
      <c r="B6496" s="80" t="s">
        <v>8910</v>
      </c>
    </row>
    <row r="6497" spans="1:2" ht="15">
      <c r="A6497" s="81" t="s">
        <v>8088</v>
      </c>
      <c r="B6497" s="80" t="s">
        <v>8910</v>
      </c>
    </row>
    <row r="6498" spans="1:2" ht="15">
      <c r="A6498" s="81" t="s">
        <v>8089</v>
      </c>
      <c r="B6498" s="80" t="s">
        <v>8910</v>
      </c>
    </row>
    <row r="6499" spans="1:2" ht="15">
      <c r="A6499" s="81" t="s">
        <v>8090</v>
      </c>
      <c r="B6499" s="80" t="s">
        <v>8910</v>
      </c>
    </row>
    <row r="6500" spans="1:2" ht="15">
      <c r="A6500" s="81" t="s">
        <v>8091</v>
      </c>
      <c r="B6500" s="80" t="s">
        <v>8910</v>
      </c>
    </row>
    <row r="6501" spans="1:2" ht="15">
      <c r="A6501" s="81" t="s">
        <v>8092</v>
      </c>
      <c r="B6501" s="80" t="s">
        <v>8910</v>
      </c>
    </row>
    <row r="6502" spans="1:2" ht="15">
      <c r="A6502" s="81" t="s">
        <v>8093</v>
      </c>
      <c r="B6502" s="80" t="s">
        <v>8910</v>
      </c>
    </row>
    <row r="6503" spans="1:2" ht="15">
      <c r="A6503" s="81" t="s">
        <v>8094</v>
      </c>
      <c r="B6503" s="80" t="s">
        <v>8910</v>
      </c>
    </row>
    <row r="6504" spans="1:2" ht="15">
      <c r="A6504" s="81" t="s">
        <v>8095</v>
      </c>
      <c r="B6504" s="80" t="s">
        <v>8910</v>
      </c>
    </row>
    <row r="6505" spans="1:2" ht="15">
      <c r="A6505" s="81" t="s">
        <v>8096</v>
      </c>
      <c r="B6505" s="80" t="s">
        <v>8910</v>
      </c>
    </row>
    <row r="6506" spans="1:2" ht="15">
      <c r="A6506" s="81" t="s">
        <v>8097</v>
      </c>
      <c r="B6506" s="80" t="s">
        <v>8910</v>
      </c>
    </row>
    <row r="6507" spans="1:2" ht="15">
      <c r="A6507" s="81" t="s">
        <v>8098</v>
      </c>
      <c r="B6507" s="80" t="s">
        <v>8910</v>
      </c>
    </row>
    <row r="6508" spans="1:2" ht="15">
      <c r="A6508" s="81" t="s">
        <v>8099</v>
      </c>
      <c r="B6508" s="80" t="s">
        <v>8910</v>
      </c>
    </row>
    <row r="6509" spans="1:2" ht="15">
      <c r="A6509" s="81" t="s">
        <v>8100</v>
      </c>
      <c r="B6509" s="80" t="s">
        <v>8910</v>
      </c>
    </row>
    <row r="6510" spans="1:2" ht="15">
      <c r="A6510" s="81" t="s">
        <v>8101</v>
      </c>
      <c r="B6510" s="80" t="s">
        <v>8910</v>
      </c>
    </row>
    <row r="6511" spans="1:2" ht="15">
      <c r="A6511" s="81" t="s">
        <v>8102</v>
      </c>
      <c r="B6511" s="80" t="s">
        <v>8910</v>
      </c>
    </row>
    <row r="6512" spans="1:2" ht="15">
      <c r="A6512" s="81" t="s">
        <v>8103</v>
      </c>
      <c r="B6512" s="80" t="s">
        <v>8910</v>
      </c>
    </row>
    <row r="6513" spans="1:2" ht="15">
      <c r="A6513" s="81" t="s">
        <v>8104</v>
      </c>
      <c r="B6513" s="80" t="s">
        <v>8910</v>
      </c>
    </row>
    <row r="6514" spans="1:2" ht="15">
      <c r="A6514" s="81" t="s">
        <v>8105</v>
      </c>
      <c r="B6514" s="80" t="s">
        <v>8910</v>
      </c>
    </row>
    <row r="6515" spans="1:2" ht="15">
      <c r="A6515" s="81" t="s">
        <v>8106</v>
      </c>
      <c r="B6515" s="80" t="s">
        <v>8910</v>
      </c>
    </row>
    <row r="6516" spans="1:2" ht="15">
      <c r="A6516" s="81" t="s">
        <v>8107</v>
      </c>
      <c r="B6516" s="80" t="s">
        <v>8910</v>
      </c>
    </row>
    <row r="6517" spans="1:2" ht="15">
      <c r="A6517" s="81" t="s">
        <v>8108</v>
      </c>
      <c r="B6517" s="80" t="s">
        <v>8910</v>
      </c>
    </row>
    <row r="6518" spans="1:2" ht="15">
      <c r="A6518" s="81" t="s">
        <v>8109</v>
      </c>
      <c r="B6518" s="80" t="s">
        <v>8910</v>
      </c>
    </row>
    <row r="6519" spans="1:2" ht="15">
      <c r="A6519" s="81" t="s">
        <v>8110</v>
      </c>
      <c r="B6519" s="80" t="s">
        <v>8910</v>
      </c>
    </row>
    <row r="6520" spans="1:2" ht="15">
      <c r="A6520" s="81" t="s">
        <v>8111</v>
      </c>
      <c r="B6520" s="80" t="s">
        <v>8910</v>
      </c>
    </row>
    <row r="6521" spans="1:2" ht="15">
      <c r="A6521" s="81" t="s">
        <v>8112</v>
      </c>
      <c r="B6521" s="80" t="s">
        <v>8910</v>
      </c>
    </row>
    <row r="6522" spans="1:2" ht="15">
      <c r="A6522" s="81" t="s">
        <v>8113</v>
      </c>
      <c r="B6522" s="80" t="s">
        <v>8910</v>
      </c>
    </row>
    <row r="6523" spans="1:2" ht="15">
      <c r="A6523" s="81" t="s">
        <v>8114</v>
      </c>
      <c r="B6523" s="80" t="s">
        <v>8910</v>
      </c>
    </row>
    <row r="6524" spans="1:2" ht="15">
      <c r="A6524" s="81" t="s">
        <v>8115</v>
      </c>
      <c r="B6524" s="80" t="s">
        <v>8910</v>
      </c>
    </row>
    <row r="6525" spans="1:2" ht="15">
      <c r="A6525" s="81" t="s">
        <v>8116</v>
      </c>
      <c r="B6525" s="80" t="s">
        <v>8910</v>
      </c>
    </row>
    <row r="6526" spans="1:2" ht="15">
      <c r="A6526" s="81" t="s">
        <v>8117</v>
      </c>
      <c r="B6526" s="80" t="s">
        <v>8910</v>
      </c>
    </row>
    <row r="6527" spans="1:2" ht="15">
      <c r="A6527" s="81" t="s">
        <v>8118</v>
      </c>
      <c r="B6527" s="80" t="s">
        <v>8910</v>
      </c>
    </row>
    <row r="6528" spans="1:2" ht="15">
      <c r="A6528" s="81" t="s">
        <v>8119</v>
      </c>
      <c r="B6528" s="80" t="s">
        <v>8910</v>
      </c>
    </row>
    <row r="6529" spans="1:2" ht="15">
      <c r="A6529" s="81" t="s">
        <v>8120</v>
      </c>
      <c r="B6529" s="80" t="s">
        <v>8910</v>
      </c>
    </row>
    <row r="6530" spans="1:2" ht="15">
      <c r="A6530" s="81" t="s">
        <v>8121</v>
      </c>
      <c r="B6530" s="80" t="s">
        <v>8910</v>
      </c>
    </row>
    <row r="6531" spans="1:2" ht="15">
      <c r="A6531" s="81" t="s">
        <v>8122</v>
      </c>
      <c r="B6531" s="80" t="s">
        <v>8910</v>
      </c>
    </row>
    <row r="6532" spans="1:2" ht="15">
      <c r="A6532" s="81" t="s">
        <v>8123</v>
      </c>
      <c r="B6532" s="80" t="s">
        <v>8910</v>
      </c>
    </row>
    <row r="6533" spans="1:2" ht="15">
      <c r="A6533" s="81" t="s">
        <v>8124</v>
      </c>
      <c r="B6533" s="80" t="s">
        <v>8910</v>
      </c>
    </row>
    <row r="6534" spans="1:2" ht="15">
      <c r="A6534" s="81" t="s">
        <v>8125</v>
      </c>
      <c r="B6534" s="80" t="s">
        <v>8910</v>
      </c>
    </row>
    <row r="6535" spans="1:2" ht="15">
      <c r="A6535" s="81" t="s">
        <v>8126</v>
      </c>
      <c r="B6535" s="80" t="s">
        <v>8910</v>
      </c>
    </row>
    <row r="6536" spans="1:2" ht="15">
      <c r="A6536" s="81" t="s">
        <v>8127</v>
      </c>
      <c r="B6536" s="80" t="s">
        <v>8910</v>
      </c>
    </row>
    <row r="6537" spans="1:2" ht="15">
      <c r="A6537" s="81" t="s">
        <v>8128</v>
      </c>
      <c r="B6537" s="80" t="s">
        <v>8910</v>
      </c>
    </row>
    <row r="6538" spans="1:2" ht="15">
      <c r="A6538" s="81" t="s">
        <v>8129</v>
      </c>
      <c r="B6538" s="80" t="s">
        <v>8910</v>
      </c>
    </row>
    <row r="6539" spans="1:2" ht="15">
      <c r="A6539" s="81" t="s">
        <v>8130</v>
      </c>
      <c r="B6539" s="80" t="s">
        <v>8910</v>
      </c>
    </row>
    <row r="6540" spans="1:2" ht="15">
      <c r="A6540" s="81" t="s">
        <v>8131</v>
      </c>
      <c r="B6540" s="80" t="s">
        <v>8910</v>
      </c>
    </row>
    <row r="6541" spans="1:2" ht="15">
      <c r="A6541" s="81" t="s">
        <v>8132</v>
      </c>
      <c r="B6541" s="80" t="s">
        <v>8910</v>
      </c>
    </row>
    <row r="6542" spans="1:2" ht="15">
      <c r="A6542" s="81" t="s">
        <v>8133</v>
      </c>
      <c r="B6542" s="80" t="s">
        <v>8910</v>
      </c>
    </row>
    <row r="6543" spans="1:2" ht="15">
      <c r="A6543" s="81" t="s">
        <v>8134</v>
      </c>
      <c r="B6543" s="80" t="s">
        <v>8910</v>
      </c>
    </row>
    <row r="6544" spans="1:2" ht="15">
      <c r="A6544" s="81" t="s">
        <v>8135</v>
      </c>
      <c r="B6544" s="80" t="s">
        <v>8910</v>
      </c>
    </row>
    <row r="6545" spans="1:2" ht="15">
      <c r="A6545" s="81" t="s">
        <v>8136</v>
      </c>
      <c r="B6545" s="80" t="s">
        <v>8910</v>
      </c>
    </row>
    <row r="6546" spans="1:2" ht="15">
      <c r="A6546" s="81" t="s">
        <v>8137</v>
      </c>
      <c r="B6546" s="80" t="s">
        <v>8910</v>
      </c>
    </row>
    <row r="6547" spans="1:2" ht="15">
      <c r="A6547" s="81" t="s">
        <v>8138</v>
      </c>
      <c r="B6547" s="80" t="s">
        <v>8910</v>
      </c>
    </row>
    <row r="6548" spans="1:2" ht="15">
      <c r="A6548" s="81" t="s">
        <v>8139</v>
      </c>
      <c r="B6548" s="80" t="s">
        <v>8910</v>
      </c>
    </row>
    <row r="6549" spans="1:2" ht="15">
      <c r="A6549" s="81" t="s">
        <v>8140</v>
      </c>
      <c r="B6549" s="80" t="s">
        <v>8910</v>
      </c>
    </row>
    <row r="6550" spans="1:2" ht="15">
      <c r="A6550" s="81" t="s">
        <v>8141</v>
      </c>
      <c r="B6550" s="80" t="s">
        <v>8910</v>
      </c>
    </row>
    <row r="6551" spans="1:2" ht="15">
      <c r="A6551" s="81" t="s">
        <v>8142</v>
      </c>
      <c r="B6551" s="80" t="s">
        <v>8910</v>
      </c>
    </row>
    <row r="6552" spans="1:2" ht="15">
      <c r="A6552" s="81" t="s">
        <v>8143</v>
      </c>
      <c r="B6552" s="80" t="s">
        <v>8910</v>
      </c>
    </row>
    <row r="6553" spans="1:2" ht="15">
      <c r="A6553" s="81" t="s">
        <v>8144</v>
      </c>
      <c r="B6553" s="80" t="s">
        <v>8910</v>
      </c>
    </row>
    <row r="6554" spans="1:2" ht="15">
      <c r="A6554" s="81" t="s">
        <v>8145</v>
      </c>
      <c r="B6554" s="80" t="s">
        <v>8910</v>
      </c>
    </row>
    <row r="6555" spans="1:2" ht="15">
      <c r="A6555" s="81" t="s">
        <v>8146</v>
      </c>
      <c r="B6555" s="80" t="s">
        <v>8910</v>
      </c>
    </row>
    <row r="6556" spans="1:2" ht="15">
      <c r="A6556" s="81" t="s">
        <v>8147</v>
      </c>
      <c r="B6556" s="80" t="s">
        <v>8910</v>
      </c>
    </row>
    <row r="6557" spans="1:2" ht="15">
      <c r="A6557" s="81" t="s">
        <v>8148</v>
      </c>
      <c r="B6557" s="80" t="s">
        <v>8910</v>
      </c>
    </row>
    <row r="6558" spans="1:2" ht="15">
      <c r="A6558" s="81" t="s">
        <v>8149</v>
      </c>
      <c r="B6558" s="80" t="s">
        <v>8910</v>
      </c>
    </row>
    <row r="6559" spans="1:2" ht="15">
      <c r="A6559" s="81" t="s">
        <v>8150</v>
      </c>
      <c r="B6559" s="80" t="s">
        <v>8910</v>
      </c>
    </row>
    <row r="6560" spans="1:2" ht="15">
      <c r="A6560" s="81" t="s">
        <v>8151</v>
      </c>
      <c r="B6560" s="80" t="s">
        <v>8910</v>
      </c>
    </row>
    <row r="6561" spans="1:2" ht="15">
      <c r="A6561" s="81" t="s">
        <v>8152</v>
      </c>
      <c r="B6561" s="80" t="s">
        <v>8910</v>
      </c>
    </row>
    <row r="6562" spans="1:2" ht="15">
      <c r="A6562" s="81" t="s">
        <v>8153</v>
      </c>
      <c r="B6562" s="80" t="s">
        <v>8910</v>
      </c>
    </row>
    <row r="6563" spans="1:2" ht="15">
      <c r="A6563" s="81" t="s">
        <v>8154</v>
      </c>
      <c r="B6563" s="80" t="s">
        <v>8910</v>
      </c>
    </row>
    <row r="6564" spans="1:2" ht="15">
      <c r="A6564" s="81" t="s">
        <v>8155</v>
      </c>
      <c r="B6564" s="80" t="s">
        <v>8910</v>
      </c>
    </row>
    <row r="6565" spans="1:2" ht="15">
      <c r="A6565" s="81" t="s">
        <v>8156</v>
      </c>
      <c r="B6565" s="80" t="s">
        <v>8910</v>
      </c>
    </row>
    <row r="6566" spans="1:2" ht="15">
      <c r="A6566" s="81" t="s">
        <v>8157</v>
      </c>
      <c r="B6566" s="80" t="s">
        <v>8910</v>
      </c>
    </row>
    <row r="6567" spans="1:2" ht="15">
      <c r="A6567" s="81" t="s">
        <v>8158</v>
      </c>
      <c r="B6567" s="80" t="s">
        <v>8910</v>
      </c>
    </row>
    <row r="6568" spans="1:2" ht="15">
      <c r="A6568" s="81" t="s">
        <v>8159</v>
      </c>
      <c r="B6568" s="80" t="s">
        <v>8910</v>
      </c>
    </row>
    <row r="6569" spans="1:2" ht="15">
      <c r="A6569" s="81" t="s">
        <v>8160</v>
      </c>
      <c r="B6569" s="80" t="s">
        <v>8910</v>
      </c>
    </row>
    <row r="6570" spans="1:2" ht="15">
      <c r="A6570" s="81" t="s">
        <v>8161</v>
      </c>
      <c r="B6570" s="80" t="s">
        <v>8910</v>
      </c>
    </row>
    <row r="6571" spans="1:2" ht="15">
      <c r="A6571" s="81" t="s">
        <v>8162</v>
      </c>
      <c r="B6571" s="80" t="s">
        <v>8910</v>
      </c>
    </row>
    <row r="6572" spans="1:2" ht="15">
      <c r="A6572" s="81" t="s">
        <v>8163</v>
      </c>
      <c r="B6572" s="80" t="s">
        <v>8910</v>
      </c>
    </row>
    <row r="6573" spans="1:2" ht="15">
      <c r="A6573" s="81" t="s">
        <v>8164</v>
      </c>
      <c r="B6573" s="80" t="s">
        <v>8910</v>
      </c>
    </row>
    <row r="6574" spans="1:2" ht="15">
      <c r="A6574" s="81" t="s">
        <v>8165</v>
      </c>
      <c r="B6574" s="80" t="s">
        <v>8910</v>
      </c>
    </row>
    <row r="6575" spans="1:2" ht="15">
      <c r="A6575" s="81" t="s">
        <v>8166</v>
      </c>
      <c r="B6575" s="80" t="s">
        <v>8910</v>
      </c>
    </row>
    <row r="6576" spans="1:2" ht="15">
      <c r="A6576" s="81" t="s">
        <v>8167</v>
      </c>
      <c r="B6576" s="80" t="s">
        <v>8910</v>
      </c>
    </row>
    <row r="6577" spans="1:2" ht="15">
      <c r="A6577" s="81" t="s">
        <v>8168</v>
      </c>
      <c r="B6577" s="80" t="s">
        <v>8910</v>
      </c>
    </row>
    <row r="6578" spans="1:2" ht="15">
      <c r="A6578" s="81" t="s">
        <v>8169</v>
      </c>
      <c r="B6578" s="80" t="s">
        <v>8910</v>
      </c>
    </row>
    <row r="6579" spans="1:2" ht="15">
      <c r="A6579" s="81" t="s">
        <v>8170</v>
      </c>
      <c r="B6579" s="80" t="s">
        <v>8910</v>
      </c>
    </row>
    <row r="6580" spans="1:2" ht="15">
      <c r="A6580" s="81" t="s">
        <v>8171</v>
      </c>
      <c r="B6580" s="80" t="s">
        <v>8910</v>
      </c>
    </row>
    <row r="6581" spans="1:2" ht="15">
      <c r="A6581" s="81" t="s">
        <v>8172</v>
      </c>
      <c r="B6581" s="80" t="s">
        <v>8910</v>
      </c>
    </row>
    <row r="6582" spans="1:2" ht="15">
      <c r="A6582" s="81" t="s">
        <v>8173</v>
      </c>
      <c r="B6582" s="80" t="s">
        <v>8910</v>
      </c>
    </row>
    <row r="6583" spans="1:2" ht="15">
      <c r="A6583" s="81" t="s">
        <v>8174</v>
      </c>
      <c r="B6583" s="80" t="s">
        <v>8910</v>
      </c>
    </row>
    <row r="6584" spans="1:2" ht="15">
      <c r="A6584" s="81" t="s">
        <v>8175</v>
      </c>
      <c r="B6584" s="80" t="s">
        <v>8910</v>
      </c>
    </row>
    <row r="6585" spans="1:2" ht="15">
      <c r="A6585" s="81" t="s">
        <v>8176</v>
      </c>
      <c r="B6585" s="80" t="s">
        <v>8910</v>
      </c>
    </row>
    <row r="6586" spans="1:2" ht="15">
      <c r="A6586" s="81" t="s">
        <v>8177</v>
      </c>
      <c r="B6586" s="80" t="s">
        <v>8910</v>
      </c>
    </row>
    <row r="6587" spans="1:2" ht="15">
      <c r="A6587" s="81" t="s">
        <v>8178</v>
      </c>
      <c r="B6587" s="80" t="s">
        <v>8910</v>
      </c>
    </row>
    <row r="6588" spans="1:2" ht="15">
      <c r="A6588" s="81" t="s">
        <v>8179</v>
      </c>
      <c r="B6588" s="80" t="s">
        <v>8910</v>
      </c>
    </row>
    <row r="6589" spans="1:2" ht="15">
      <c r="A6589" s="81" t="s">
        <v>8180</v>
      </c>
      <c r="B6589" s="80" t="s">
        <v>8910</v>
      </c>
    </row>
    <row r="6590" spans="1:2" ht="15">
      <c r="A6590" s="81" t="s">
        <v>8181</v>
      </c>
      <c r="B6590" s="80" t="s">
        <v>8910</v>
      </c>
    </row>
    <row r="6591" spans="1:2" ht="15">
      <c r="A6591" s="81" t="s">
        <v>8182</v>
      </c>
      <c r="B6591" s="80" t="s">
        <v>8910</v>
      </c>
    </row>
    <row r="6592" spans="1:2" ht="15">
      <c r="A6592" s="81" t="s">
        <v>8183</v>
      </c>
      <c r="B6592" s="80" t="s">
        <v>8910</v>
      </c>
    </row>
    <row r="6593" spans="1:2" ht="15">
      <c r="A6593" s="81" t="s">
        <v>8184</v>
      </c>
      <c r="B6593" s="80" t="s">
        <v>8910</v>
      </c>
    </row>
    <row r="6594" spans="1:2" ht="15">
      <c r="A6594" s="81" t="s">
        <v>8185</v>
      </c>
      <c r="B6594" s="80" t="s">
        <v>8910</v>
      </c>
    </row>
    <row r="6595" spans="1:2" ht="15">
      <c r="A6595" s="81" t="s">
        <v>8186</v>
      </c>
      <c r="B6595" s="80" t="s">
        <v>8910</v>
      </c>
    </row>
    <row r="6596" spans="1:2" ht="15">
      <c r="A6596" s="81" t="s">
        <v>8187</v>
      </c>
      <c r="B6596" s="80" t="s">
        <v>8910</v>
      </c>
    </row>
    <row r="6597" spans="1:2" ht="15">
      <c r="A6597" s="81" t="s">
        <v>8188</v>
      </c>
      <c r="B6597" s="80" t="s">
        <v>8910</v>
      </c>
    </row>
    <row r="6598" spans="1:2" ht="15">
      <c r="A6598" s="81" t="s">
        <v>8189</v>
      </c>
      <c r="B6598" s="80" t="s">
        <v>8910</v>
      </c>
    </row>
    <row r="6599" spans="1:2" ht="15">
      <c r="A6599" s="81" t="s">
        <v>8190</v>
      </c>
      <c r="B6599" s="80" t="s">
        <v>8910</v>
      </c>
    </row>
    <row r="6600" spans="1:2" ht="15">
      <c r="A6600" s="81" t="s">
        <v>8191</v>
      </c>
      <c r="B6600" s="80" t="s">
        <v>8910</v>
      </c>
    </row>
    <row r="6601" spans="1:2" ht="15">
      <c r="A6601" s="81" t="s">
        <v>8192</v>
      </c>
      <c r="B6601" s="80" t="s">
        <v>8910</v>
      </c>
    </row>
    <row r="6602" spans="1:2" ht="15">
      <c r="A6602" s="81" t="s">
        <v>8193</v>
      </c>
      <c r="B6602" s="80" t="s">
        <v>8910</v>
      </c>
    </row>
    <row r="6603" spans="1:2" ht="15">
      <c r="A6603" s="81" t="s">
        <v>8194</v>
      </c>
      <c r="B6603" s="80" t="s">
        <v>8910</v>
      </c>
    </row>
    <row r="6604" spans="1:2" ht="15">
      <c r="A6604" s="81" t="s">
        <v>8195</v>
      </c>
      <c r="B6604" s="80" t="s">
        <v>8910</v>
      </c>
    </row>
    <row r="6605" spans="1:2" ht="15">
      <c r="A6605" s="81" t="s">
        <v>8196</v>
      </c>
      <c r="B6605" s="80" t="s">
        <v>8910</v>
      </c>
    </row>
    <row r="6606" spans="1:2" ht="15">
      <c r="A6606" s="81" t="s">
        <v>8197</v>
      </c>
      <c r="B6606" s="80" t="s">
        <v>8910</v>
      </c>
    </row>
    <row r="6607" spans="1:2" ht="15">
      <c r="A6607" s="81" t="s">
        <v>8198</v>
      </c>
      <c r="B6607" s="80" t="s">
        <v>8910</v>
      </c>
    </row>
    <row r="6608" spans="1:2" ht="15">
      <c r="A6608" s="81" t="s">
        <v>8199</v>
      </c>
      <c r="B6608" s="80" t="s">
        <v>8910</v>
      </c>
    </row>
    <row r="6609" spans="1:2" ht="15">
      <c r="A6609" s="81" t="s">
        <v>8200</v>
      </c>
      <c r="B6609" s="80" t="s">
        <v>8910</v>
      </c>
    </row>
    <row r="6610" spans="1:2" ht="15">
      <c r="A6610" s="81" t="s">
        <v>8201</v>
      </c>
      <c r="B6610" s="80" t="s">
        <v>8910</v>
      </c>
    </row>
    <row r="6611" spans="1:2" ht="15">
      <c r="A6611" s="81" t="s">
        <v>8202</v>
      </c>
      <c r="B6611" s="80" t="s">
        <v>8910</v>
      </c>
    </row>
    <row r="6612" spans="1:2" ht="15">
      <c r="A6612" s="81" t="s">
        <v>8203</v>
      </c>
      <c r="B6612" s="80" t="s">
        <v>8910</v>
      </c>
    </row>
    <row r="6613" spans="1:2" ht="15">
      <c r="A6613" s="81" t="s">
        <v>8204</v>
      </c>
      <c r="B6613" s="80" t="s">
        <v>8910</v>
      </c>
    </row>
    <row r="6614" spans="1:2" ht="15">
      <c r="A6614" s="81" t="s">
        <v>8205</v>
      </c>
      <c r="B6614" s="80" t="s">
        <v>8910</v>
      </c>
    </row>
    <row r="6615" spans="1:2" ht="15">
      <c r="A6615" s="81" t="s">
        <v>8206</v>
      </c>
      <c r="B6615" s="80" t="s">
        <v>8910</v>
      </c>
    </row>
    <row r="6616" spans="1:2" ht="15">
      <c r="A6616" s="81" t="s">
        <v>8207</v>
      </c>
      <c r="B6616" s="80" t="s">
        <v>8910</v>
      </c>
    </row>
    <row r="6617" spans="1:2" ht="15">
      <c r="A6617" s="81" t="s">
        <v>8208</v>
      </c>
      <c r="B6617" s="80" t="s">
        <v>8910</v>
      </c>
    </row>
    <row r="6618" spans="1:2" ht="15">
      <c r="A6618" s="81" t="s">
        <v>8209</v>
      </c>
      <c r="B6618" s="80" t="s">
        <v>8910</v>
      </c>
    </row>
    <row r="6619" spans="1:2" ht="15">
      <c r="A6619" s="81" t="s">
        <v>8210</v>
      </c>
      <c r="B6619" s="80" t="s">
        <v>8910</v>
      </c>
    </row>
    <row r="6620" spans="1:2" ht="15">
      <c r="A6620" s="81" t="s">
        <v>8211</v>
      </c>
      <c r="B6620" s="80" t="s">
        <v>8910</v>
      </c>
    </row>
    <row r="6621" spans="1:2" ht="15">
      <c r="A6621" s="81" t="s">
        <v>8212</v>
      </c>
      <c r="B6621" s="80" t="s">
        <v>8910</v>
      </c>
    </row>
    <row r="6622" spans="1:2" ht="15">
      <c r="A6622" s="81" t="s">
        <v>8213</v>
      </c>
      <c r="B6622" s="80" t="s">
        <v>8910</v>
      </c>
    </row>
    <row r="6623" spans="1:2" ht="15">
      <c r="A6623" s="81" t="s">
        <v>8214</v>
      </c>
      <c r="B6623" s="80" t="s">
        <v>8910</v>
      </c>
    </row>
    <row r="6624" spans="1:2" ht="15">
      <c r="A6624" s="81" t="s">
        <v>8215</v>
      </c>
      <c r="B6624" s="80" t="s">
        <v>8910</v>
      </c>
    </row>
    <row r="6625" spans="1:2" ht="15">
      <c r="A6625" s="81" t="s">
        <v>8216</v>
      </c>
      <c r="B6625" s="80" t="s">
        <v>8910</v>
      </c>
    </row>
    <row r="6626" spans="1:2" ht="15">
      <c r="A6626" s="81" t="s">
        <v>8217</v>
      </c>
      <c r="B6626" s="80" t="s">
        <v>8910</v>
      </c>
    </row>
    <row r="6627" spans="1:2" ht="15">
      <c r="A6627" s="81" t="s">
        <v>8218</v>
      </c>
      <c r="B6627" s="80" t="s">
        <v>8910</v>
      </c>
    </row>
    <row r="6628" spans="1:2" ht="15">
      <c r="A6628" s="81" t="s">
        <v>8219</v>
      </c>
      <c r="B6628" s="80" t="s">
        <v>8910</v>
      </c>
    </row>
    <row r="6629" spans="1:2" ht="15">
      <c r="A6629" s="81" t="s">
        <v>8220</v>
      </c>
      <c r="B6629" s="80" t="s">
        <v>8910</v>
      </c>
    </row>
    <row r="6630" spans="1:2" ht="15">
      <c r="A6630" s="81" t="s">
        <v>8221</v>
      </c>
      <c r="B6630" s="80" t="s">
        <v>8910</v>
      </c>
    </row>
    <row r="6631" spans="1:2" ht="15">
      <c r="A6631" s="81" t="s">
        <v>8222</v>
      </c>
      <c r="B6631" s="80" t="s">
        <v>8910</v>
      </c>
    </row>
    <row r="6632" spans="1:2" ht="15">
      <c r="A6632" s="81" t="s">
        <v>8223</v>
      </c>
      <c r="B6632" s="80" t="s">
        <v>8910</v>
      </c>
    </row>
    <row r="6633" spans="1:2" ht="15">
      <c r="A6633" s="81" t="s">
        <v>8224</v>
      </c>
      <c r="B6633" s="80" t="s">
        <v>8910</v>
      </c>
    </row>
    <row r="6634" spans="1:2" ht="15">
      <c r="A6634" s="81" t="s">
        <v>8225</v>
      </c>
      <c r="B6634" s="80" t="s">
        <v>8910</v>
      </c>
    </row>
    <row r="6635" spans="1:2" ht="15">
      <c r="A6635" s="81" t="s">
        <v>8226</v>
      </c>
      <c r="B6635" s="80" t="s">
        <v>8910</v>
      </c>
    </row>
    <row r="6636" spans="1:2" ht="15">
      <c r="A6636" s="81" t="s">
        <v>8227</v>
      </c>
      <c r="B6636" s="80" t="s">
        <v>8910</v>
      </c>
    </row>
    <row r="6637" spans="1:2" ht="15">
      <c r="A6637" s="81" t="s">
        <v>8228</v>
      </c>
      <c r="B6637" s="80" t="s">
        <v>8910</v>
      </c>
    </row>
    <row r="6638" spans="1:2" ht="15">
      <c r="A6638" s="81" t="s">
        <v>8229</v>
      </c>
      <c r="B6638" s="80" t="s">
        <v>8910</v>
      </c>
    </row>
    <row r="6639" spans="1:2" ht="15">
      <c r="A6639" s="81" t="s">
        <v>8230</v>
      </c>
      <c r="B6639" s="80" t="s">
        <v>8910</v>
      </c>
    </row>
    <row r="6640" spans="1:2" ht="15">
      <c r="A6640" s="81" t="s">
        <v>8231</v>
      </c>
      <c r="B6640" s="80" t="s">
        <v>8910</v>
      </c>
    </row>
    <row r="6641" spans="1:2" ht="15">
      <c r="A6641" s="81" t="s">
        <v>8232</v>
      </c>
      <c r="B6641" s="80" t="s">
        <v>8910</v>
      </c>
    </row>
    <row r="6642" spans="1:2" ht="15">
      <c r="A6642" s="81" t="s">
        <v>8233</v>
      </c>
      <c r="B6642" s="80" t="s">
        <v>8910</v>
      </c>
    </row>
    <row r="6643" spans="1:2" ht="15">
      <c r="A6643" s="81" t="s">
        <v>8234</v>
      </c>
      <c r="B6643" s="80" t="s">
        <v>8910</v>
      </c>
    </row>
    <row r="6644" spans="1:2" ht="15">
      <c r="A6644" s="81" t="s">
        <v>8235</v>
      </c>
      <c r="B6644" s="80" t="s">
        <v>8910</v>
      </c>
    </row>
    <row r="6645" spans="1:2" ht="15">
      <c r="A6645" s="81" t="s">
        <v>8236</v>
      </c>
      <c r="B6645" s="80" t="s">
        <v>8910</v>
      </c>
    </row>
    <row r="6646" spans="1:2" ht="15">
      <c r="A6646" s="81" t="s">
        <v>8237</v>
      </c>
      <c r="B6646" s="80" t="s">
        <v>8910</v>
      </c>
    </row>
    <row r="6647" spans="1:2" ht="15">
      <c r="A6647" s="81" t="s">
        <v>8238</v>
      </c>
      <c r="B6647" s="80" t="s">
        <v>8910</v>
      </c>
    </row>
    <row r="6648" spans="1:2" ht="15">
      <c r="A6648" s="81" t="s">
        <v>8239</v>
      </c>
      <c r="B6648" s="80" t="s">
        <v>8910</v>
      </c>
    </row>
    <row r="6649" spans="1:2" ht="15">
      <c r="A6649" s="81" t="s">
        <v>8240</v>
      </c>
      <c r="B6649" s="80" t="s">
        <v>8910</v>
      </c>
    </row>
    <row r="6650" spans="1:2" ht="15">
      <c r="A6650" s="81" t="s">
        <v>8241</v>
      </c>
      <c r="B6650" s="80" t="s">
        <v>8910</v>
      </c>
    </row>
    <row r="6651" spans="1:2" ht="15">
      <c r="A6651" s="81" t="s">
        <v>8242</v>
      </c>
      <c r="B6651" s="80" t="s">
        <v>8910</v>
      </c>
    </row>
    <row r="6652" spans="1:2" ht="15">
      <c r="A6652" s="81" t="s">
        <v>8243</v>
      </c>
      <c r="B6652" s="80" t="s">
        <v>8910</v>
      </c>
    </row>
    <row r="6653" spans="1:2" ht="15">
      <c r="A6653" s="81" t="s">
        <v>8244</v>
      </c>
      <c r="B6653" s="80" t="s">
        <v>8910</v>
      </c>
    </row>
    <row r="6654" spans="1:2" ht="15">
      <c r="A6654" s="81" t="s">
        <v>8245</v>
      </c>
      <c r="B6654" s="80" t="s">
        <v>8910</v>
      </c>
    </row>
    <row r="6655" spans="1:2" ht="15">
      <c r="A6655" s="81" t="s">
        <v>8246</v>
      </c>
      <c r="B6655" s="80" t="s">
        <v>8910</v>
      </c>
    </row>
    <row r="6656" spans="1:2" ht="15">
      <c r="A6656" s="81" t="s">
        <v>8247</v>
      </c>
      <c r="B6656" s="80" t="s">
        <v>8910</v>
      </c>
    </row>
    <row r="6657" spans="1:2" ht="15">
      <c r="A6657" s="81" t="s">
        <v>8248</v>
      </c>
      <c r="B6657" s="80" t="s">
        <v>8910</v>
      </c>
    </row>
    <row r="6658" spans="1:2" ht="15">
      <c r="A6658" s="81" t="s">
        <v>8249</v>
      </c>
      <c r="B6658" s="80" t="s">
        <v>8910</v>
      </c>
    </row>
    <row r="6659" spans="1:2" ht="15">
      <c r="A6659" s="81" t="s">
        <v>8250</v>
      </c>
      <c r="B6659" s="80" t="s">
        <v>8910</v>
      </c>
    </row>
    <row r="6660" spans="1:2" ht="15">
      <c r="A6660" s="81" t="s">
        <v>8251</v>
      </c>
      <c r="B6660" s="80" t="s">
        <v>8910</v>
      </c>
    </row>
    <row r="6661" spans="1:2" ht="15">
      <c r="A6661" s="81" t="s">
        <v>8252</v>
      </c>
      <c r="B6661" s="80" t="s">
        <v>8910</v>
      </c>
    </row>
    <row r="6662" spans="1:2" ht="15">
      <c r="A6662" s="81" t="s">
        <v>8253</v>
      </c>
      <c r="B6662" s="80" t="s">
        <v>8910</v>
      </c>
    </row>
    <row r="6663" spans="1:2" ht="15">
      <c r="A6663" s="81" t="s">
        <v>8254</v>
      </c>
      <c r="B6663" s="80" t="s">
        <v>8910</v>
      </c>
    </row>
    <row r="6664" spans="1:2" ht="15">
      <c r="A6664" s="81" t="s">
        <v>8255</v>
      </c>
      <c r="B6664" s="80" t="s">
        <v>8910</v>
      </c>
    </row>
    <row r="6665" spans="1:2" ht="15">
      <c r="A6665" s="81" t="s">
        <v>8256</v>
      </c>
      <c r="B6665" s="80" t="s">
        <v>8910</v>
      </c>
    </row>
    <row r="6666" spans="1:2" ht="15">
      <c r="A6666" s="81" t="s">
        <v>8257</v>
      </c>
      <c r="B6666" s="80" t="s">
        <v>8910</v>
      </c>
    </row>
    <row r="6667" spans="1:2" ht="15">
      <c r="A6667" s="81" t="s">
        <v>8258</v>
      </c>
      <c r="B6667" s="80" t="s">
        <v>8910</v>
      </c>
    </row>
    <row r="6668" spans="1:2" ht="15">
      <c r="A6668" s="81" t="s">
        <v>8259</v>
      </c>
      <c r="B6668" s="80" t="s">
        <v>8910</v>
      </c>
    </row>
    <row r="6669" spans="1:2" ht="15">
      <c r="A6669" s="81" t="s">
        <v>8260</v>
      </c>
      <c r="B6669" s="80" t="s">
        <v>8910</v>
      </c>
    </row>
    <row r="6670" spans="1:2" ht="15">
      <c r="A6670" s="81" t="s">
        <v>8261</v>
      </c>
      <c r="B6670" s="80" t="s">
        <v>8910</v>
      </c>
    </row>
    <row r="6671" spans="1:2" ht="15">
      <c r="A6671" s="81" t="s">
        <v>8262</v>
      </c>
      <c r="B6671" s="80" t="s">
        <v>8910</v>
      </c>
    </row>
    <row r="6672" spans="1:2" ht="15">
      <c r="A6672" s="81" t="s">
        <v>8263</v>
      </c>
      <c r="B6672" s="80" t="s">
        <v>8910</v>
      </c>
    </row>
    <row r="6673" spans="1:2" ht="15">
      <c r="A6673" s="81" t="s">
        <v>8264</v>
      </c>
      <c r="B6673" s="80" t="s">
        <v>8910</v>
      </c>
    </row>
    <row r="6674" spans="1:2" ht="15">
      <c r="A6674" s="81" t="s">
        <v>8265</v>
      </c>
      <c r="B6674" s="80" t="s">
        <v>8910</v>
      </c>
    </row>
    <row r="6675" spans="1:2" ht="15">
      <c r="A6675" s="81" t="s">
        <v>8266</v>
      </c>
      <c r="B6675" s="80" t="s">
        <v>8910</v>
      </c>
    </row>
    <row r="6676" spans="1:2" ht="15">
      <c r="A6676" s="81" t="s">
        <v>8267</v>
      </c>
      <c r="B6676" s="80" t="s">
        <v>8910</v>
      </c>
    </row>
    <row r="6677" spans="1:2" ht="15">
      <c r="A6677" s="81" t="s">
        <v>8268</v>
      </c>
      <c r="B6677" s="80" t="s">
        <v>8910</v>
      </c>
    </row>
    <row r="6678" spans="1:2" ht="15">
      <c r="A6678" s="81" t="s">
        <v>8269</v>
      </c>
      <c r="B6678" s="80" t="s">
        <v>8910</v>
      </c>
    </row>
    <row r="6679" spans="1:2" ht="15">
      <c r="A6679" s="81" t="s">
        <v>8270</v>
      </c>
      <c r="B6679" s="80" t="s">
        <v>8910</v>
      </c>
    </row>
    <row r="6680" spans="1:2" ht="15">
      <c r="A6680" s="81" t="s">
        <v>8271</v>
      </c>
      <c r="B6680" s="80" t="s">
        <v>8910</v>
      </c>
    </row>
    <row r="6681" spans="1:2" ht="15">
      <c r="A6681" s="81" t="s">
        <v>8272</v>
      </c>
      <c r="B6681" s="80" t="s">
        <v>8910</v>
      </c>
    </row>
    <row r="6682" spans="1:2" ht="15">
      <c r="A6682" s="81" t="s">
        <v>8273</v>
      </c>
      <c r="B6682" s="80" t="s">
        <v>8910</v>
      </c>
    </row>
    <row r="6683" spans="1:2" ht="15">
      <c r="A6683" s="81" t="s">
        <v>8274</v>
      </c>
      <c r="B6683" s="80" t="s">
        <v>8910</v>
      </c>
    </row>
    <row r="6684" spans="1:2" ht="15">
      <c r="A6684" s="81" t="s">
        <v>8275</v>
      </c>
      <c r="B6684" s="80" t="s">
        <v>8910</v>
      </c>
    </row>
    <row r="6685" spans="1:2" ht="15">
      <c r="A6685" s="81" t="s">
        <v>8276</v>
      </c>
      <c r="B6685" s="80" t="s">
        <v>8910</v>
      </c>
    </row>
    <row r="6686" spans="1:2" ht="15">
      <c r="A6686" s="81" t="s">
        <v>8277</v>
      </c>
      <c r="B6686" s="80" t="s">
        <v>8910</v>
      </c>
    </row>
    <row r="6687" spans="1:2" ht="15">
      <c r="A6687" s="81" t="s">
        <v>8278</v>
      </c>
      <c r="B6687" s="80" t="s">
        <v>8910</v>
      </c>
    </row>
    <row r="6688" spans="1:2" ht="15">
      <c r="A6688" s="81" t="s">
        <v>8279</v>
      </c>
      <c r="B6688" s="80" t="s">
        <v>8910</v>
      </c>
    </row>
    <row r="6689" spans="1:2" ht="15">
      <c r="A6689" s="81" t="s">
        <v>8280</v>
      </c>
      <c r="B6689" s="80" t="s">
        <v>8910</v>
      </c>
    </row>
    <row r="6690" spans="1:2" ht="15">
      <c r="A6690" s="81" t="s">
        <v>8281</v>
      </c>
      <c r="B6690" s="80" t="s">
        <v>8910</v>
      </c>
    </row>
    <row r="6691" spans="1:2" ht="15">
      <c r="A6691" s="81" t="s">
        <v>8282</v>
      </c>
      <c r="B6691" s="80" t="s">
        <v>8910</v>
      </c>
    </row>
    <row r="6692" spans="1:2" ht="15">
      <c r="A6692" s="81" t="s">
        <v>8283</v>
      </c>
      <c r="B6692" s="80" t="s">
        <v>8910</v>
      </c>
    </row>
    <row r="6693" spans="1:2" ht="15">
      <c r="A6693" s="81" t="s">
        <v>8284</v>
      </c>
      <c r="B6693" s="80" t="s">
        <v>8910</v>
      </c>
    </row>
    <row r="6694" spans="1:2" ht="15">
      <c r="A6694" s="81" t="s">
        <v>8285</v>
      </c>
      <c r="B6694" s="80" t="s">
        <v>8910</v>
      </c>
    </row>
    <row r="6695" spans="1:2" ht="15">
      <c r="A6695" s="81" t="s">
        <v>8286</v>
      </c>
      <c r="B6695" s="80" t="s">
        <v>8910</v>
      </c>
    </row>
    <row r="6696" spans="1:2" ht="15">
      <c r="A6696" s="81" t="s">
        <v>8287</v>
      </c>
      <c r="B6696" s="80" t="s">
        <v>8910</v>
      </c>
    </row>
    <row r="6697" spans="1:2" ht="15">
      <c r="A6697" s="81" t="s">
        <v>8288</v>
      </c>
      <c r="B6697" s="80" t="s">
        <v>8910</v>
      </c>
    </row>
    <row r="6698" spans="1:2" ht="15">
      <c r="A6698" s="81" t="s">
        <v>8289</v>
      </c>
      <c r="B6698" s="80" t="s">
        <v>8910</v>
      </c>
    </row>
    <row r="6699" spans="1:2" ht="15">
      <c r="A6699" s="81" t="s">
        <v>8290</v>
      </c>
      <c r="B6699" s="80" t="s">
        <v>8910</v>
      </c>
    </row>
    <row r="6700" spans="1:2" ht="15">
      <c r="A6700" s="81" t="s">
        <v>8291</v>
      </c>
      <c r="B6700" s="80" t="s">
        <v>8910</v>
      </c>
    </row>
    <row r="6701" spans="1:2" ht="15">
      <c r="A6701" s="81" t="s">
        <v>8292</v>
      </c>
      <c r="B6701" s="80" t="s">
        <v>8910</v>
      </c>
    </row>
    <row r="6702" spans="1:2" ht="15">
      <c r="A6702" s="81" t="s">
        <v>8293</v>
      </c>
      <c r="B6702" s="80" t="s">
        <v>8910</v>
      </c>
    </row>
    <row r="6703" spans="1:2" ht="15">
      <c r="A6703" s="81" t="s">
        <v>8294</v>
      </c>
      <c r="B6703" s="80" t="s">
        <v>8910</v>
      </c>
    </row>
    <row r="6704" spans="1:2" ht="15">
      <c r="A6704" s="81" t="s">
        <v>8295</v>
      </c>
      <c r="B6704" s="80" t="s">
        <v>8910</v>
      </c>
    </row>
    <row r="6705" spans="1:2" ht="15">
      <c r="A6705" s="81" t="s">
        <v>8296</v>
      </c>
      <c r="B6705" s="80" t="s">
        <v>8910</v>
      </c>
    </row>
    <row r="6706" spans="1:2" ht="15">
      <c r="A6706" s="81" t="s">
        <v>8297</v>
      </c>
      <c r="B6706" s="80" t="s">
        <v>8910</v>
      </c>
    </row>
    <row r="6707" spans="1:2" ht="15">
      <c r="A6707" s="81" t="s">
        <v>8298</v>
      </c>
      <c r="B6707" s="80" t="s">
        <v>8910</v>
      </c>
    </row>
    <row r="6708" spans="1:2" ht="15">
      <c r="A6708" s="81" t="s">
        <v>8299</v>
      </c>
      <c r="B6708" s="80" t="s">
        <v>8910</v>
      </c>
    </row>
    <row r="6709" spans="1:2" ht="15">
      <c r="A6709" s="81" t="s">
        <v>8300</v>
      </c>
      <c r="B6709" s="80" t="s">
        <v>8910</v>
      </c>
    </row>
    <row r="6710" spans="1:2" ht="15">
      <c r="A6710" s="81" t="s">
        <v>8301</v>
      </c>
      <c r="B6710" s="80" t="s">
        <v>8910</v>
      </c>
    </row>
    <row r="6711" spans="1:2" ht="15">
      <c r="A6711" s="81" t="s">
        <v>8302</v>
      </c>
      <c r="B6711" s="80" t="s">
        <v>8910</v>
      </c>
    </row>
    <row r="6712" spans="1:2" ht="15">
      <c r="A6712" s="81" t="s">
        <v>8303</v>
      </c>
      <c r="B6712" s="80" t="s">
        <v>8910</v>
      </c>
    </row>
    <row r="6713" spans="1:2" ht="15">
      <c r="A6713" s="81" t="s">
        <v>8304</v>
      </c>
      <c r="B6713" s="80" t="s">
        <v>8910</v>
      </c>
    </row>
    <row r="6714" spans="1:2" ht="15">
      <c r="A6714" s="81" t="s">
        <v>8305</v>
      </c>
      <c r="B6714" s="80" t="s">
        <v>8910</v>
      </c>
    </row>
    <row r="6715" spans="1:2" ht="15">
      <c r="A6715" s="81" t="s">
        <v>8306</v>
      </c>
      <c r="B6715" s="80" t="s">
        <v>8910</v>
      </c>
    </row>
    <row r="6716" spans="1:2" ht="15">
      <c r="A6716" s="81" t="s">
        <v>8307</v>
      </c>
      <c r="B6716" s="80" t="s">
        <v>8910</v>
      </c>
    </row>
    <row r="6717" spans="1:2" ht="15">
      <c r="A6717" s="81" t="s">
        <v>8308</v>
      </c>
      <c r="B6717" s="80" t="s">
        <v>8910</v>
      </c>
    </row>
    <row r="6718" spans="1:2" ht="15">
      <c r="A6718" s="81" t="s">
        <v>8309</v>
      </c>
      <c r="B6718" s="80" t="s">
        <v>8910</v>
      </c>
    </row>
    <row r="6719" spans="1:2" ht="15">
      <c r="A6719" s="81" t="s">
        <v>8310</v>
      </c>
      <c r="B6719" s="80" t="s">
        <v>8910</v>
      </c>
    </row>
    <row r="6720" spans="1:2" ht="15">
      <c r="A6720" s="81" t="s">
        <v>8311</v>
      </c>
      <c r="B6720" s="80" t="s">
        <v>8910</v>
      </c>
    </row>
    <row r="6721" spans="1:2" ht="15">
      <c r="A6721" s="81" t="s">
        <v>8312</v>
      </c>
      <c r="B6721" s="80" t="s">
        <v>8910</v>
      </c>
    </row>
    <row r="6722" spans="1:2" ht="15">
      <c r="A6722" s="81" t="s">
        <v>8313</v>
      </c>
      <c r="B6722" s="80" t="s">
        <v>8910</v>
      </c>
    </row>
    <row r="6723" spans="1:2" ht="15">
      <c r="A6723" s="81" t="s">
        <v>8314</v>
      </c>
      <c r="B6723" s="80" t="s">
        <v>8910</v>
      </c>
    </row>
    <row r="6724" spans="1:2" ht="15">
      <c r="A6724" s="81" t="s">
        <v>8315</v>
      </c>
      <c r="B6724" s="80" t="s">
        <v>8910</v>
      </c>
    </row>
    <row r="6725" spans="1:2" ht="15">
      <c r="A6725" s="81" t="s">
        <v>8316</v>
      </c>
      <c r="B6725" s="80" t="s">
        <v>8910</v>
      </c>
    </row>
    <row r="6726" spans="1:2" ht="15">
      <c r="A6726" s="81" t="s">
        <v>8317</v>
      </c>
      <c r="B6726" s="80" t="s">
        <v>8910</v>
      </c>
    </row>
    <row r="6727" spans="1:2" ht="15">
      <c r="A6727" s="81" t="s">
        <v>8318</v>
      </c>
      <c r="B6727" s="80" t="s">
        <v>8910</v>
      </c>
    </row>
    <row r="6728" spans="1:2" ht="15">
      <c r="A6728" s="81" t="s">
        <v>8319</v>
      </c>
      <c r="B6728" s="80" t="s">
        <v>8910</v>
      </c>
    </row>
    <row r="6729" spans="1:2" ht="15">
      <c r="A6729" s="81" t="s">
        <v>8320</v>
      </c>
      <c r="B6729" s="80" t="s">
        <v>8910</v>
      </c>
    </row>
    <row r="6730" spans="1:2" ht="15">
      <c r="A6730" s="81" t="s">
        <v>8321</v>
      </c>
      <c r="B6730" s="80" t="s">
        <v>8910</v>
      </c>
    </row>
    <row r="6731" spans="1:2" ht="15">
      <c r="A6731" s="81" t="s">
        <v>8322</v>
      </c>
      <c r="B6731" s="80" t="s">
        <v>8910</v>
      </c>
    </row>
    <row r="6732" spans="1:2" ht="15">
      <c r="A6732" s="81" t="s">
        <v>8323</v>
      </c>
      <c r="B6732" s="80" t="s">
        <v>8910</v>
      </c>
    </row>
    <row r="6733" spans="1:2" ht="15">
      <c r="A6733" s="81" t="s">
        <v>8324</v>
      </c>
      <c r="B6733" s="80" t="s">
        <v>8910</v>
      </c>
    </row>
    <row r="6734" spans="1:2" ht="15">
      <c r="A6734" s="81" t="s">
        <v>8325</v>
      </c>
      <c r="B6734" s="80" t="s">
        <v>8910</v>
      </c>
    </row>
    <row r="6735" spans="1:2" ht="15">
      <c r="A6735" s="81" t="s">
        <v>8326</v>
      </c>
      <c r="B6735" s="80" t="s">
        <v>8910</v>
      </c>
    </row>
    <row r="6736" spans="1:2" ht="15">
      <c r="A6736" s="81" t="s">
        <v>8327</v>
      </c>
      <c r="B6736" s="80" t="s">
        <v>8910</v>
      </c>
    </row>
    <row r="6737" spans="1:2" ht="15">
      <c r="A6737" s="81" t="s">
        <v>8328</v>
      </c>
      <c r="B6737" s="80" t="s">
        <v>8910</v>
      </c>
    </row>
    <row r="6738" spans="1:2" ht="15">
      <c r="A6738" s="81" t="s">
        <v>8329</v>
      </c>
      <c r="B6738" s="80" t="s">
        <v>8910</v>
      </c>
    </row>
    <row r="6739" spans="1:2" ht="15">
      <c r="A6739" s="81" t="s">
        <v>8330</v>
      </c>
      <c r="B6739" s="80" t="s">
        <v>8910</v>
      </c>
    </row>
    <row r="6740" spans="1:2" ht="15">
      <c r="A6740" s="81" t="s">
        <v>8331</v>
      </c>
      <c r="B6740" s="80" t="s">
        <v>8910</v>
      </c>
    </row>
    <row r="6741" spans="1:2" ht="15">
      <c r="A6741" s="81" t="s">
        <v>8332</v>
      </c>
      <c r="B6741" s="80" t="s">
        <v>8910</v>
      </c>
    </row>
    <row r="6742" spans="1:2" ht="15">
      <c r="A6742" s="81" t="s">
        <v>8333</v>
      </c>
      <c r="B6742" s="80" t="s">
        <v>8910</v>
      </c>
    </row>
    <row r="6743" spans="1:2" ht="15">
      <c r="A6743" s="81" t="s">
        <v>8334</v>
      </c>
      <c r="B6743" s="80" t="s">
        <v>8910</v>
      </c>
    </row>
    <row r="6744" spans="1:2" ht="15">
      <c r="A6744" s="81" t="s">
        <v>8335</v>
      </c>
      <c r="B6744" s="80" t="s">
        <v>8910</v>
      </c>
    </row>
    <row r="6745" spans="1:2" ht="15">
      <c r="A6745" s="81" t="s">
        <v>8336</v>
      </c>
      <c r="B6745" s="80" t="s">
        <v>8910</v>
      </c>
    </row>
    <row r="6746" spans="1:2" ht="15">
      <c r="A6746" s="81" t="s">
        <v>8337</v>
      </c>
      <c r="B6746" s="80" t="s">
        <v>8910</v>
      </c>
    </row>
    <row r="6747" spans="1:2" ht="15">
      <c r="A6747" s="81" t="s">
        <v>8338</v>
      </c>
      <c r="B6747" s="80" t="s">
        <v>8910</v>
      </c>
    </row>
    <row r="6748" spans="1:2" ht="15">
      <c r="A6748" s="81" t="s">
        <v>8339</v>
      </c>
      <c r="B6748" s="80" t="s">
        <v>8910</v>
      </c>
    </row>
    <row r="6749" spans="1:2" ht="15">
      <c r="A6749" s="81" t="s">
        <v>8340</v>
      </c>
      <c r="B6749" s="80" t="s">
        <v>8910</v>
      </c>
    </row>
    <row r="6750" spans="1:2" ht="15">
      <c r="A6750" s="81" t="s">
        <v>8341</v>
      </c>
      <c r="B6750" s="80" t="s">
        <v>8910</v>
      </c>
    </row>
    <row r="6751" spans="1:2" ht="15">
      <c r="A6751" s="81" t="s">
        <v>8342</v>
      </c>
      <c r="B6751" s="80" t="s">
        <v>8910</v>
      </c>
    </row>
    <row r="6752" spans="1:2" ht="15">
      <c r="A6752" s="81" t="s">
        <v>8343</v>
      </c>
      <c r="B6752" s="80" t="s">
        <v>8910</v>
      </c>
    </row>
    <row r="6753" spans="1:2" ht="15">
      <c r="A6753" s="81" t="s">
        <v>8344</v>
      </c>
      <c r="B6753" s="80" t="s">
        <v>8910</v>
      </c>
    </row>
    <row r="6754" spans="1:2" ht="15">
      <c r="A6754" s="81" t="s">
        <v>8345</v>
      </c>
      <c r="B6754" s="80" t="s">
        <v>8910</v>
      </c>
    </row>
    <row r="6755" spans="1:2" ht="15">
      <c r="A6755" s="81" t="s">
        <v>8346</v>
      </c>
      <c r="B6755" s="80" t="s">
        <v>8910</v>
      </c>
    </row>
    <row r="6756" spans="1:2" ht="15">
      <c r="A6756" s="81" t="s">
        <v>8347</v>
      </c>
      <c r="B6756" s="80" t="s">
        <v>8910</v>
      </c>
    </row>
    <row r="6757" spans="1:2" ht="15">
      <c r="A6757" s="81" t="s">
        <v>8348</v>
      </c>
      <c r="B6757" s="80" t="s">
        <v>8910</v>
      </c>
    </row>
    <row r="6758" spans="1:2" ht="15">
      <c r="A6758" s="81" t="s">
        <v>8349</v>
      </c>
      <c r="B6758" s="80" t="s">
        <v>8910</v>
      </c>
    </row>
    <row r="6759" spans="1:2" ht="15">
      <c r="A6759" s="81" t="s">
        <v>8350</v>
      </c>
      <c r="B6759" s="80" t="s">
        <v>8910</v>
      </c>
    </row>
    <row r="6760" spans="1:2" ht="15">
      <c r="A6760" s="81" t="s">
        <v>8351</v>
      </c>
      <c r="B6760" s="80" t="s">
        <v>8910</v>
      </c>
    </row>
    <row r="6761" spans="1:2" ht="15">
      <c r="A6761" s="81" t="s">
        <v>8352</v>
      </c>
      <c r="B6761" s="80" t="s">
        <v>8910</v>
      </c>
    </row>
    <row r="6762" spans="1:2" ht="15">
      <c r="A6762" s="81" t="s">
        <v>8353</v>
      </c>
      <c r="B6762" s="80" t="s">
        <v>8910</v>
      </c>
    </row>
    <row r="6763" spans="1:2" ht="15">
      <c r="A6763" s="81" t="s">
        <v>8354</v>
      </c>
      <c r="B6763" s="80" t="s">
        <v>8910</v>
      </c>
    </row>
    <row r="6764" spans="1:2" ht="15">
      <c r="A6764" s="81" t="s">
        <v>8355</v>
      </c>
      <c r="B6764" s="80" t="s">
        <v>8910</v>
      </c>
    </row>
    <row r="6765" spans="1:2" ht="15">
      <c r="A6765" s="81" t="s">
        <v>8356</v>
      </c>
      <c r="B6765" s="80" t="s">
        <v>8910</v>
      </c>
    </row>
    <row r="6766" spans="1:2" ht="15">
      <c r="A6766" s="81" t="s">
        <v>8357</v>
      </c>
      <c r="B6766" s="80" t="s">
        <v>8910</v>
      </c>
    </row>
    <row r="6767" spans="1:2" ht="15">
      <c r="A6767" s="81" t="s">
        <v>8358</v>
      </c>
      <c r="B6767" s="80" t="s">
        <v>8910</v>
      </c>
    </row>
    <row r="6768" spans="1:2" ht="15">
      <c r="A6768" s="81" t="s">
        <v>8359</v>
      </c>
      <c r="B6768" s="80" t="s">
        <v>8910</v>
      </c>
    </row>
    <row r="6769" spans="1:2" ht="15">
      <c r="A6769" s="81" t="s">
        <v>8360</v>
      </c>
      <c r="B6769" s="80" t="s">
        <v>8910</v>
      </c>
    </row>
    <row r="6770" spans="1:2" ht="15">
      <c r="A6770" s="81" t="s">
        <v>8361</v>
      </c>
      <c r="B6770" s="80" t="s">
        <v>8910</v>
      </c>
    </row>
    <row r="6771" spans="1:2" ht="15">
      <c r="A6771" s="81" t="s">
        <v>8362</v>
      </c>
      <c r="B6771" s="80" t="s">
        <v>8910</v>
      </c>
    </row>
    <row r="6772" spans="1:2" ht="15">
      <c r="A6772" s="81" t="s">
        <v>8363</v>
      </c>
      <c r="B6772" s="80" t="s">
        <v>8910</v>
      </c>
    </row>
    <row r="6773" spans="1:2" ht="15">
      <c r="A6773" s="81" t="s">
        <v>8364</v>
      </c>
      <c r="B6773" s="80" t="s">
        <v>8910</v>
      </c>
    </row>
    <row r="6774" spans="1:2" ht="15">
      <c r="A6774" s="81" t="s">
        <v>8365</v>
      </c>
      <c r="B6774" s="80" t="s">
        <v>8910</v>
      </c>
    </row>
    <row r="6775" spans="1:2" ht="15">
      <c r="A6775" s="81" t="s">
        <v>8366</v>
      </c>
      <c r="B6775" s="80" t="s">
        <v>8910</v>
      </c>
    </row>
    <row r="6776" spans="1:2" ht="15">
      <c r="A6776" s="81" t="s">
        <v>8367</v>
      </c>
      <c r="B6776" s="80" t="s">
        <v>8910</v>
      </c>
    </row>
    <row r="6777" spans="1:2" ht="15">
      <c r="A6777" s="81" t="s">
        <v>8368</v>
      </c>
      <c r="B6777" s="80" t="s">
        <v>8910</v>
      </c>
    </row>
    <row r="6778" spans="1:2" ht="15">
      <c r="A6778" s="81" t="s">
        <v>8369</v>
      </c>
      <c r="B6778" s="80" t="s">
        <v>8910</v>
      </c>
    </row>
    <row r="6779" spans="1:2" ht="15">
      <c r="A6779" s="81" t="s">
        <v>8370</v>
      </c>
      <c r="B6779" s="80" t="s">
        <v>8910</v>
      </c>
    </row>
    <row r="6780" spans="1:2" ht="15">
      <c r="A6780" s="81" t="s">
        <v>8371</v>
      </c>
      <c r="B6780" s="80" t="s">
        <v>8910</v>
      </c>
    </row>
    <row r="6781" spans="1:2" ht="15">
      <c r="A6781" s="81" t="s">
        <v>8372</v>
      </c>
      <c r="B6781" s="80" t="s">
        <v>8910</v>
      </c>
    </row>
    <row r="6782" spans="1:2" ht="15">
      <c r="A6782" s="81" t="s">
        <v>8373</v>
      </c>
      <c r="B6782" s="80" t="s">
        <v>8910</v>
      </c>
    </row>
    <row r="6783" spans="1:2" ht="15">
      <c r="A6783" s="81" t="s">
        <v>8374</v>
      </c>
      <c r="B6783" s="80" t="s">
        <v>8910</v>
      </c>
    </row>
    <row r="6784" spans="1:2" ht="15">
      <c r="A6784" s="81" t="s">
        <v>8375</v>
      </c>
      <c r="B6784" s="80" t="s">
        <v>8910</v>
      </c>
    </row>
    <row r="6785" spans="1:2" ht="15">
      <c r="A6785" s="81" t="s">
        <v>8376</v>
      </c>
      <c r="B6785" s="80" t="s">
        <v>8910</v>
      </c>
    </row>
    <row r="6786" spans="1:2" ht="15">
      <c r="A6786" s="81" t="s">
        <v>8377</v>
      </c>
      <c r="B6786" s="80" t="s">
        <v>8910</v>
      </c>
    </row>
    <row r="6787" spans="1:2" ht="15">
      <c r="A6787" s="81" t="s">
        <v>8378</v>
      </c>
      <c r="B6787" s="80" t="s">
        <v>8910</v>
      </c>
    </row>
    <row r="6788" spans="1:2" ht="15">
      <c r="A6788" s="81" t="s">
        <v>8379</v>
      </c>
      <c r="B6788" s="80" t="s">
        <v>8910</v>
      </c>
    </row>
    <row r="6789" spans="1:2" ht="15">
      <c r="A6789" s="81" t="s">
        <v>8380</v>
      </c>
      <c r="B6789" s="80" t="s">
        <v>8910</v>
      </c>
    </row>
    <row r="6790" spans="1:2" ht="15">
      <c r="A6790" s="81" t="s">
        <v>8381</v>
      </c>
      <c r="B6790" s="80" t="s">
        <v>8910</v>
      </c>
    </row>
    <row r="6791" spans="1:2" ht="15">
      <c r="A6791" s="81" t="s">
        <v>8382</v>
      </c>
      <c r="B6791" s="80" t="s">
        <v>8910</v>
      </c>
    </row>
    <row r="6792" spans="1:2" ht="15">
      <c r="A6792" s="81" t="s">
        <v>8383</v>
      </c>
      <c r="B6792" s="80" t="s">
        <v>8910</v>
      </c>
    </row>
    <row r="6793" spans="1:2" ht="15">
      <c r="A6793" s="81" t="s">
        <v>8384</v>
      </c>
      <c r="B6793" s="80" t="s">
        <v>8910</v>
      </c>
    </row>
    <row r="6794" spans="1:2" ht="15">
      <c r="A6794" s="81" t="s">
        <v>8385</v>
      </c>
      <c r="B6794" s="80" t="s">
        <v>8910</v>
      </c>
    </row>
    <row r="6795" spans="1:2" ht="15">
      <c r="A6795" s="81" t="s">
        <v>8386</v>
      </c>
      <c r="B6795" s="80" t="s">
        <v>8910</v>
      </c>
    </row>
    <row r="6796" spans="1:2" ht="15">
      <c r="A6796" s="81" t="s">
        <v>8387</v>
      </c>
      <c r="B6796" s="80" t="s">
        <v>8910</v>
      </c>
    </row>
    <row r="6797" spans="1:2" ht="15">
      <c r="A6797" s="81" t="s">
        <v>8388</v>
      </c>
      <c r="B6797" s="80" t="s">
        <v>8910</v>
      </c>
    </row>
    <row r="6798" spans="1:2" ht="15">
      <c r="A6798" s="81" t="s">
        <v>8389</v>
      </c>
      <c r="B6798" s="80" t="s">
        <v>8910</v>
      </c>
    </row>
    <row r="6799" spans="1:2" ht="15">
      <c r="A6799" s="81" t="s">
        <v>8390</v>
      </c>
      <c r="B6799" s="80" t="s">
        <v>8910</v>
      </c>
    </row>
    <row r="6800" spans="1:2" ht="15">
      <c r="A6800" s="81" t="s">
        <v>8391</v>
      </c>
      <c r="B6800" s="80" t="s">
        <v>8910</v>
      </c>
    </row>
    <row r="6801" spans="1:2" ht="15">
      <c r="A6801" s="81" t="s">
        <v>8392</v>
      </c>
      <c r="B6801" s="80" t="s">
        <v>8910</v>
      </c>
    </row>
    <row r="6802" spans="1:2" ht="15">
      <c r="A6802" s="81" t="s">
        <v>8393</v>
      </c>
      <c r="B6802" s="80" t="s">
        <v>8910</v>
      </c>
    </row>
    <row r="6803" spans="1:2" ht="15">
      <c r="A6803" s="81" t="s">
        <v>8394</v>
      </c>
      <c r="B6803" s="80" t="s">
        <v>8910</v>
      </c>
    </row>
    <row r="6804" spans="1:2" ht="15">
      <c r="A6804" s="81" t="s">
        <v>8395</v>
      </c>
      <c r="B6804" s="80" t="s">
        <v>8910</v>
      </c>
    </row>
    <row r="6805" spans="1:2" ht="15">
      <c r="A6805" s="81" t="s">
        <v>8396</v>
      </c>
      <c r="B6805" s="80" t="s">
        <v>8910</v>
      </c>
    </row>
    <row r="6806" spans="1:2" ht="15">
      <c r="A6806" s="81" t="s">
        <v>8397</v>
      </c>
      <c r="B6806" s="80" t="s">
        <v>8910</v>
      </c>
    </row>
    <row r="6807" spans="1:2" ht="15">
      <c r="A6807" s="81" t="s">
        <v>8398</v>
      </c>
      <c r="B6807" s="80" t="s">
        <v>8910</v>
      </c>
    </row>
    <row r="6808" spans="1:2" ht="15">
      <c r="A6808" s="81" t="s">
        <v>8399</v>
      </c>
      <c r="B6808" s="80" t="s">
        <v>8910</v>
      </c>
    </row>
    <row r="6809" spans="1:2" ht="15">
      <c r="A6809" s="81" t="s">
        <v>8400</v>
      </c>
      <c r="B6809" s="80" t="s">
        <v>8910</v>
      </c>
    </row>
    <row r="6810" spans="1:2" ht="15">
      <c r="A6810" s="81" t="s">
        <v>8401</v>
      </c>
      <c r="B6810" s="80" t="s">
        <v>8910</v>
      </c>
    </row>
    <row r="6811" spans="1:2" ht="15">
      <c r="A6811" s="81" t="s">
        <v>8402</v>
      </c>
      <c r="B6811" s="80" t="s">
        <v>8910</v>
      </c>
    </row>
    <row r="6812" spans="1:2" ht="15">
      <c r="A6812" s="81" t="s">
        <v>8403</v>
      </c>
      <c r="B6812" s="80" t="s">
        <v>8910</v>
      </c>
    </row>
    <row r="6813" spans="1:2" ht="15">
      <c r="A6813" s="81" t="s">
        <v>8404</v>
      </c>
      <c r="B6813" s="80" t="s">
        <v>8910</v>
      </c>
    </row>
    <row r="6814" spans="1:2" ht="15">
      <c r="A6814" s="81" t="s">
        <v>8405</v>
      </c>
      <c r="B6814" s="80" t="s">
        <v>8910</v>
      </c>
    </row>
    <row r="6815" spans="1:2" ht="15">
      <c r="A6815" s="81" t="s">
        <v>8406</v>
      </c>
      <c r="B6815" s="80" t="s">
        <v>8910</v>
      </c>
    </row>
    <row r="6816" spans="1:2" ht="15">
      <c r="A6816" s="81" t="s">
        <v>8407</v>
      </c>
      <c r="B6816" s="80" t="s">
        <v>8910</v>
      </c>
    </row>
    <row r="6817" spans="1:2" ht="15">
      <c r="A6817" s="81" t="s">
        <v>8408</v>
      </c>
      <c r="B6817" s="80" t="s">
        <v>8910</v>
      </c>
    </row>
    <row r="6818" spans="1:2" ht="15">
      <c r="A6818" s="81" t="s">
        <v>8409</v>
      </c>
      <c r="B6818" s="80" t="s">
        <v>8910</v>
      </c>
    </row>
    <row r="6819" spans="1:2" ht="15">
      <c r="A6819" s="81" t="s">
        <v>8410</v>
      </c>
      <c r="B6819" s="80" t="s">
        <v>8910</v>
      </c>
    </row>
    <row r="6820" spans="1:2" ht="15">
      <c r="A6820" s="81" t="s">
        <v>8411</v>
      </c>
      <c r="B6820" s="80" t="s">
        <v>8910</v>
      </c>
    </row>
    <row r="6821" spans="1:2" ht="15">
      <c r="A6821" s="81" t="s">
        <v>8412</v>
      </c>
      <c r="B6821" s="80" t="s">
        <v>8910</v>
      </c>
    </row>
    <row r="6822" spans="1:2" ht="15">
      <c r="A6822" s="81" t="s">
        <v>8413</v>
      </c>
      <c r="B6822" s="80" t="s">
        <v>8910</v>
      </c>
    </row>
    <row r="6823" spans="1:2" ht="15">
      <c r="A6823" s="81" t="s">
        <v>8414</v>
      </c>
      <c r="B6823" s="80" t="s">
        <v>8910</v>
      </c>
    </row>
    <row r="6824" spans="1:2" ht="15">
      <c r="A6824" s="81" t="s">
        <v>8415</v>
      </c>
      <c r="B6824" s="80" t="s">
        <v>8910</v>
      </c>
    </row>
    <row r="6825" spans="1:2" ht="15">
      <c r="A6825" s="81" t="s">
        <v>8416</v>
      </c>
      <c r="B6825" s="80" t="s">
        <v>8910</v>
      </c>
    </row>
    <row r="6826" spans="1:2" ht="15">
      <c r="A6826" s="81" t="s">
        <v>8417</v>
      </c>
      <c r="B6826" s="80" t="s">
        <v>8910</v>
      </c>
    </row>
    <row r="6827" spans="1:2" ht="15">
      <c r="A6827" s="81" t="s">
        <v>8418</v>
      </c>
      <c r="B6827" s="80" t="s">
        <v>8910</v>
      </c>
    </row>
    <row r="6828" spans="1:2" ht="15">
      <c r="A6828" s="81" t="s">
        <v>8419</v>
      </c>
      <c r="B6828" s="80" t="s">
        <v>8910</v>
      </c>
    </row>
    <row r="6829" spans="1:2" ht="15">
      <c r="A6829" s="81" t="s">
        <v>8420</v>
      </c>
      <c r="B6829" s="80" t="s">
        <v>8910</v>
      </c>
    </row>
    <row r="6830" spans="1:2" ht="15">
      <c r="A6830" s="81" t="s">
        <v>8421</v>
      </c>
      <c r="B6830" s="80" t="s">
        <v>8910</v>
      </c>
    </row>
    <row r="6831" spans="1:2" ht="15">
      <c r="A6831" s="81" t="s">
        <v>8422</v>
      </c>
      <c r="B6831" s="80" t="s">
        <v>8910</v>
      </c>
    </row>
    <row r="6832" spans="1:2" ht="15">
      <c r="A6832" s="81" t="s">
        <v>8423</v>
      </c>
      <c r="B6832" s="80" t="s">
        <v>8910</v>
      </c>
    </row>
    <row r="6833" spans="1:2" ht="15">
      <c r="A6833" s="81" t="s">
        <v>8424</v>
      </c>
      <c r="B6833" s="80" t="s">
        <v>8910</v>
      </c>
    </row>
    <row r="6834" spans="1:2" ht="15">
      <c r="A6834" s="81" t="s">
        <v>8425</v>
      </c>
      <c r="B6834" s="80" t="s">
        <v>8910</v>
      </c>
    </row>
    <row r="6835" spans="1:2" ht="15">
      <c r="A6835" s="81" t="s">
        <v>8426</v>
      </c>
      <c r="B6835" s="80" t="s">
        <v>8910</v>
      </c>
    </row>
    <row r="6836" spans="1:2" ht="15">
      <c r="A6836" s="81" t="s">
        <v>8427</v>
      </c>
      <c r="B6836" s="80" t="s">
        <v>8910</v>
      </c>
    </row>
    <row r="6837" spans="1:2" ht="15">
      <c r="A6837" s="81" t="s">
        <v>8428</v>
      </c>
      <c r="B6837" s="80" t="s">
        <v>8910</v>
      </c>
    </row>
    <row r="6838" spans="1:2" ht="15">
      <c r="A6838" s="81" t="s">
        <v>8429</v>
      </c>
      <c r="B6838" s="80" t="s">
        <v>8910</v>
      </c>
    </row>
    <row r="6839" spans="1:2" ht="15">
      <c r="A6839" s="81" t="s">
        <v>8430</v>
      </c>
      <c r="B6839" s="80" t="s">
        <v>8910</v>
      </c>
    </row>
    <row r="6840" spans="1:2" ht="15">
      <c r="A6840" s="81" t="s">
        <v>8431</v>
      </c>
      <c r="B6840" s="80" t="s">
        <v>8910</v>
      </c>
    </row>
    <row r="6841" spans="1:2" ht="15">
      <c r="A6841" s="81" t="s">
        <v>8432</v>
      </c>
      <c r="B6841" s="80" t="s">
        <v>8910</v>
      </c>
    </row>
    <row r="6842" spans="1:2" ht="15">
      <c r="A6842" s="81" t="s">
        <v>8433</v>
      </c>
      <c r="B6842" s="80" t="s">
        <v>8910</v>
      </c>
    </row>
    <row r="6843" spans="1:2" ht="15">
      <c r="A6843" s="81" t="s">
        <v>8434</v>
      </c>
      <c r="B6843" s="80" t="s">
        <v>8910</v>
      </c>
    </row>
    <row r="6844" spans="1:2" ht="15">
      <c r="A6844" s="81" t="s">
        <v>8435</v>
      </c>
      <c r="B6844" s="80" t="s">
        <v>8910</v>
      </c>
    </row>
    <row r="6845" spans="1:2" ht="15">
      <c r="A6845" s="81" t="s">
        <v>8436</v>
      </c>
      <c r="B6845" s="80" t="s">
        <v>8910</v>
      </c>
    </row>
    <row r="6846" spans="1:2" ht="15">
      <c r="A6846" s="81" t="s">
        <v>8437</v>
      </c>
      <c r="B6846" s="80" t="s">
        <v>8910</v>
      </c>
    </row>
    <row r="6847" spans="1:2" ht="15">
      <c r="A6847" s="81" t="s">
        <v>8438</v>
      </c>
      <c r="B6847" s="80" t="s">
        <v>8910</v>
      </c>
    </row>
    <row r="6848" spans="1:2" ht="15">
      <c r="A6848" s="81" t="s">
        <v>8439</v>
      </c>
      <c r="B6848" s="80" t="s">
        <v>8910</v>
      </c>
    </row>
    <row r="6849" spans="1:2" ht="15">
      <c r="A6849" s="81" t="s">
        <v>8440</v>
      </c>
      <c r="B6849" s="80" t="s">
        <v>8910</v>
      </c>
    </row>
    <row r="6850" spans="1:2" ht="15">
      <c r="A6850" s="81" t="s">
        <v>8441</v>
      </c>
      <c r="B6850" s="80" t="s">
        <v>8910</v>
      </c>
    </row>
    <row r="6851" spans="1:2" ht="15">
      <c r="A6851" s="81" t="s">
        <v>8442</v>
      </c>
      <c r="B6851" s="80" t="s">
        <v>8910</v>
      </c>
    </row>
    <row r="6852" spans="1:2" ht="15">
      <c r="A6852" s="81" t="s">
        <v>8443</v>
      </c>
      <c r="B6852" s="80" t="s">
        <v>8910</v>
      </c>
    </row>
    <row r="6853" spans="1:2" ht="15">
      <c r="A6853" s="81" t="s">
        <v>8444</v>
      </c>
      <c r="B6853" s="80" t="s">
        <v>8910</v>
      </c>
    </row>
    <row r="6854" spans="1:2" ht="15">
      <c r="A6854" s="81" t="s">
        <v>8445</v>
      </c>
      <c r="B6854" s="80" t="s">
        <v>8910</v>
      </c>
    </row>
    <row r="6855" spans="1:2" ht="15">
      <c r="A6855" s="81" t="s">
        <v>8446</v>
      </c>
      <c r="B6855" s="80" t="s">
        <v>8910</v>
      </c>
    </row>
    <row r="6856" spans="1:2" ht="15">
      <c r="A6856" s="81" t="s">
        <v>8447</v>
      </c>
      <c r="B6856" s="80" t="s">
        <v>8910</v>
      </c>
    </row>
    <row r="6857" spans="1:2" ht="15">
      <c r="A6857" s="81" t="s">
        <v>8448</v>
      </c>
      <c r="B6857" s="80" t="s">
        <v>8910</v>
      </c>
    </row>
    <row r="6858" spans="1:2" ht="15">
      <c r="A6858" s="81" t="s">
        <v>8449</v>
      </c>
      <c r="B6858" s="80" t="s">
        <v>8910</v>
      </c>
    </row>
    <row r="6859" spans="1:2" ht="15">
      <c r="A6859" s="81" t="s">
        <v>8450</v>
      </c>
      <c r="B6859" s="80" t="s">
        <v>8910</v>
      </c>
    </row>
    <row r="6860" spans="1:2" ht="15">
      <c r="A6860" s="81" t="s">
        <v>8451</v>
      </c>
      <c r="B6860" s="80" t="s">
        <v>8910</v>
      </c>
    </row>
    <row r="6861" spans="1:2" ht="15">
      <c r="A6861" s="81" t="s">
        <v>8452</v>
      </c>
      <c r="B6861" s="80" t="s">
        <v>8910</v>
      </c>
    </row>
    <row r="6862" spans="1:2" ht="15">
      <c r="A6862" s="81" t="s">
        <v>8453</v>
      </c>
      <c r="B6862" s="80" t="s">
        <v>8910</v>
      </c>
    </row>
    <row r="6863" spans="1:2" ht="15">
      <c r="A6863" s="81" t="s">
        <v>8454</v>
      </c>
      <c r="B6863" s="80" t="s">
        <v>8910</v>
      </c>
    </row>
    <row r="6864" spans="1:2" ht="15">
      <c r="A6864" s="81" t="s">
        <v>8455</v>
      </c>
      <c r="B6864" s="80" t="s">
        <v>8910</v>
      </c>
    </row>
    <row r="6865" spans="1:2" ht="15">
      <c r="A6865" s="81" t="s">
        <v>8456</v>
      </c>
      <c r="B6865" s="80" t="s">
        <v>8910</v>
      </c>
    </row>
    <row r="6866" spans="1:2" ht="15">
      <c r="A6866" s="81" t="s">
        <v>8457</v>
      </c>
      <c r="B6866" s="80" t="s">
        <v>8910</v>
      </c>
    </row>
    <row r="6867" spans="1:2" ht="15">
      <c r="A6867" s="81" t="s">
        <v>8458</v>
      </c>
      <c r="B6867" s="80" t="s">
        <v>8910</v>
      </c>
    </row>
    <row r="6868" spans="1:2" ht="15">
      <c r="A6868" s="81" t="s">
        <v>8459</v>
      </c>
      <c r="B6868" s="80" t="s">
        <v>8910</v>
      </c>
    </row>
    <row r="6869" spans="1:2" ht="15">
      <c r="A6869" s="81" t="s">
        <v>8460</v>
      </c>
      <c r="B6869" s="80" t="s">
        <v>8910</v>
      </c>
    </row>
    <row r="6870" spans="1:2" ht="15">
      <c r="A6870" s="81" t="s">
        <v>8461</v>
      </c>
      <c r="B6870" s="80" t="s">
        <v>8910</v>
      </c>
    </row>
    <row r="6871" spans="1:2" ht="15">
      <c r="A6871" s="81" t="s">
        <v>8462</v>
      </c>
      <c r="B6871" s="80" t="s">
        <v>8910</v>
      </c>
    </row>
    <row r="6872" spans="1:2" ht="15">
      <c r="A6872" s="81" t="s">
        <v>8463</v>
      </c>
      <c r="B6872" s="80" t="s">
        <v>8910</v>
      </c>
    </row>
    <row r="6873" spans="1:2" ht="15">
      <c r="A6873" s="81" t="s">
        <v>8464</v>
      </c>
      <c r="B6873" s="80" t="s">
        <v>8910</v>
      </c>
    </row>
    <row r="6874" spans="1:2" ht="15">
      <c r="A6874" s="81" t="s">
        <v>8465</v>
      </c>
      <c r="B6874" s="80" t="s">
        <v>8910</v>
      </c>
    </row>
    <row r="6875" spans="1:2" ht="15">
      <c r="A6875" s="81" t="s">
        <v>8466</v>
      </c>
      <c r="B6875" s="80" t="s">
        <v>8910</v>
      </c>
    </row>
    <row r="6876" spans="1:2" ht="15">
      <c r="A6876" s="81" t="s">
        <v>8467</v>
      </c>
      <c r="B6876" s="80" t="s">
        <v>8910</v>
      </c>
    </row>
    <row r="6877" spans="1:2" ht="15">
      <c r="A6877" s="81" t="s">
        <v>8468</v>
      </c>
      <c r="B6877" s="80" t="s">
        <v>8910</v>
      </c>
    </row>
    <row r="6878" spans="1:2" ht="15">
      <c r="A6878" s="81" t="s">
        <v>8469</v>
      </c>
      <c r="B6878" s="80" t="s">
        <v>8910</v>
      </c>
    </row>
    <row r="6879" spans="1:2" ht="15">
      <c r="A6879" s="81" t="s">
        <v>8470</v>
      </c>
      <c r="B6879" s="80" t="s">
        <v>8910</v>
      </c>
    </row>
    <row r="6880" spans="1:2" ht="15">
      <c r="A6880" s="81" t="s">
        <v>8471</v>
      </c>
      <c r="B6880" s="80" t="s">
        <v>8910</v>
      </c>
    </row>
    <row r="6881" spans="1:2" ht="15">
      <c r="A6881" s="81" t="s">
        <v>8472</v>
      </c>
      <c r="B6881" s="80" t="s">
        <v>8910</v>
      </c>
    </row>
    <row r="6882" spans="1:2" ht="15">
      <c r="A6882" s="81" t="s">
        <v>8473</v>
      </c>
      <c r="B6882" s="80" t="s">
        <v>8910</v>
      </c>
    </row>
    <row r="6883" spans="1:2" ht="15">
      <c r="A6883" s="81" t="s">
        <v>8474</v>
      </c>
      <c r="B6883" s="80" t="s">
        <v>8910</v>
      </c>
    </row>
    <row r="6884" spans="1:2" ht="15">
      <c r="A6884" s="81" t="s">
        <v>8475</v>
      </c>
      <c r="B6884" s="80" t="s">
        <v>8910</v>
      </c>
    </row>
    <row r="6885" spans="1:2" ht="15">
      <c r="A6885" s="81" t="s">
        <v>8476</v>
      </c>
      <c r="B6885" s="80" t="s">
        <v>8910</v>
      </c>
    </row>
    <row r="6886" spans="1:2" ht="15">
      <c r="A6886" s="81" t="s">
        <v>8477</v>
      </c>
      <c r="B6886" s="80" t="s">
        <v>8910</v>
      </c>
    </row>
    <row r="6887" spans="1:2" ht="15">
      <c r="A6887" s="81" t="s">
        <v>8478</v>
      </c>
      <c r="B6887" s="80" t="s">
        <v>8910</v>
      </c>
    </row>
    <row r="6888" spans="1:2" ht="15">
      <c r="A6888" s="81" t="s">
        <v>8479</v>
      </c>
      <c r="B6888" s="80" t="s">
        <v>8910</v>
      </c>
    </row>
    <row r="6889" spans="1:2" ht="15">
      <c r="A6889" s="81" t="s">
        <v>8480</v>
      </c>
      <c r="B6889" s="80" t="s">
        <v>8910</v>
      </c>
    </row>
    <row r="6890" spans="1:2" ht="15">
      <c r="A6890" s="81" t="s">
        <v>8481</v>
      </c>
      <c r="B6890" s="80" t="s">
        <v>8910</v>
      </c>
    </row>
    <row r="6891" spans="1:2" ht="15">
      <c r="A6891" s="81" t="s">
        <v>8482</v>
      </c>
      <c r="B6891" s="80" t="s">
        <v>8910</v>
      </c>
    </row>
    <row r="6892" spans="1:2" ht="15">
      <c r="A6892" s="81" t="s">
        <v>8483</v>
      </c>
      <c r="B6892" s="80" t="s">
        <v>8910</v>
      </c>
    </row>
    <row r="6893" spans="1:2" ht="15">
      <c r="A6893" s="81" t="s">
        <v>8484</v>
      </c>
      <c r="B6893" s="80" t="s">
        <v>8910</v>
      </c>
    </row>
    <row r="6894" spans="1:2" ht="15">
      <c r="A6894" s="81" t="s">
        <v>8485</v>
      </c>
      <c r="B6894" s="80" t="s">
        <v>8910</v>
      </c>
    </row>
    <row r="6895" spans="1:2" ht="15">
      <c r="A6895" s="81" t="s">
        <v>8486</v>
      </c>
      <c r="B6895" s="80" t="s">
        <v>8910</v>
      </c>
    </row>
    <row r="6896" spans="1:2" ht="15">
      <c r="A6896" s="81" t="s">
        <v>8487</v>
      </c>
      <c r="B6896" s="80" t="s">
        <v>8910</v>
      </c>
    </row>
    <row r="6897" spans="1:2" ht="15">
      <c r="A6897" s="81" t="s">
        <v>8488</v>
      </c>
      <c r="B6897" s="80" t="s">
        <v>8910</v>
      </c>
    </row>
    <row r="6898" spans="1:2" ht="15">
      <c r="A6898" s="81" t="s">
        <v>8489</v>
      </c>
      <c r="B6898" s="80" t="s">
        <v>8910</v>
      </c>
    </row>
    <row r="6899" spans="1:2" ht="15">
      <c r="A6899" s="81" t="s">
        <v>8490</v>
      </c>
      <c r="B6899" s="80" t="s">
        <v>8910</v>
      </c>
    </row>
    <row r="6900" spans="1:2" ht="15">
      <c r="A6900" s="81" t="s">
        <v>8491</v>
      </c>
      <c r="B6900" s="80" t="s">
        <v>8910</v>
      </c>
    </row>
    <row r="6901" spans="1:2" ht="15">
      <c r="A6901" s="81" t="s">
        <v>8492</v>
      </c>
      <c r="B6901" s="80" t="s">
        <v>8910</v>
      </c>
    </row>
    <row r="6902" spans="1:2" ht="15">
      <c r="A6902" s="81" t="s">
        <v>8493</v>
      </c>
      <c r="B6902" s="80" t="s">
        <v>8910</v>
      </c>
    </row>
    <row r="6903" spans="1:2" ht="15">
      <c r="A6903" s="81" t="s">
        <v>8494</v>
      </c>
      <c r="B6903" s="80" t="s">
        <v>8910</v>
      </c>
    </row>
    <row r="6904" spans="1:2" ht="15">
      <c r="A6904" s="81" t="s">
        <v>8495</v>
      </c>
      <c r="B6904" s="80" t="s">
        <v>8910</v>
      </c>
    </row>
    <row r="6905" spans="1:2" ht="15">
      <c r="A6905" s="81" t="s">
        <v>8496</v>
      </c>
      <c r="B6905" s="80" t="s">
        <v>8910</v>
      </c>
    </row>
    <row r="6906" spans="1:2" ht="15">
      <c r="A6906" s="81" t="s">
        <v>8497</v>
      </c>
      <c r="B6906" s="80" t="s">
        <v>8910</v>
      </c>
    </row>
    <row r="6907" spans="1:2" ht="15">
      <c r="A6907" s="81" t="s">
        <v>8498</v>
      </c>
      <c r="B6907" s="80" t="s">
        <v>8910</v>
      </c>
    </row>
    <row r="6908" spans="1:2" ht="15">
      <c r="A6908" s="81" t="s">
        <v>8499</v>
      </c>
      <c r="B6908" s="80" t="s">
        <v>8910</v>
      </c>
    </row>
    <row r="6909" spans="1:2" ht="15">
      <c r="A6909" s="81" t="s">
        <v>8500</v>
      </c>
      <c r="B6909" s="80" t="s">
        <v>8910</v>
      </c>
    </row>
    <row r="6910" spans="1:2" ht="15">
      <c r="A6910" s="81" t="s">
        <v>8501</v>
      </c>
      <c r="B6910" s="80" t="s">
        <v>8910</v>
      </c>
    </row>
    <row r="6911" spans="1:2" ht="15">
      <c r="A6911" s="81" t="s">
        <v>8502</v>
      </c>
      <c r="B6911" s="80" t="s">
        <v>8910</v>
      </c>
    </row>
    <row r="6912" spans="1:2" ht="15">
      <c r="A6912" s="81" t="s">
        <v>8503</v>
      </c>
      <c r="B6912" s="80" t="s">
        <v>8910</v>
      </c>
    </row>
    <row r="6913" spans="1:2" ht="15">
      <c r="A6913" s="81" t="s">
        <v>8504</v>
      </c>
      <c r="B6913" s="80" t="s">
        <v>8910</v>
      </c>
    </row>
    <row r="6914" spans="1:2" ht="15">
      <c r="A6914" s="81" t="s">
        <v>8505</v>
      </c>
      <c r="B6914" s="80" t="s">
        <v>8910</v>
      </c>
    </row>
    <row r="6915" spans="1:2" ht="15">
      <c r="A6915" s="81" t="s">
        <v>8506</v>
      </c>
      <c r="B6915" s="80" t="s">
        <v>8910</v>
      </c>
    </row>
    <row r="6916" spans="1:2" ht="15">
      <c r="A6916" s="81" t="s">
        <v>8507</v>
      </c>
      <c r="B6916" s="80" t="s">
        <v>8910</v>
      </c>
    </row>
    <row r="6917" spans="1:2" ht="15">
      <c r="A6917" s="81" t="s">
        <v>8508</v>
      </c>
      <c r="B6917" s="80" t="s">
        <v>8910</v>
      </c>
    </row>
    <row r="6918" spans="1:2" ht="15">
      <c r="A6918" s="81" t="s">
        <v>8509</v>
      </c>
      <c r="B6918" s="80" t="s">
        <v>8910</v>
      </c>
    </row>
    <row r="6919" spans="1:2" ht="15">
      <c r="A6919" s="81" t="s">
        <v>8510</v>
      </c>
      <c r="B6919" s="80" t="s">
        <v>8910</v>
      </c>
    </row>
    <row r="6920" spans="1:2" ht="15">
      <c r="A6920" s="81" t="s">
        <v>8511</v>
      </c>
      <c r="B6920" s="80" t="s">
        <v>8910</v>
      </c>
    </row>
    <row r="6921" spans="1:2" ht="15">
      <c r="A6921" s="81" t="s">
        <v>8512</v>
      </c>
      <c r="B6921" s="80" t="s">
        <v>8910</v>
      </c>
    </row>
    <row r="6922" spans="1:2" ht="15">
      <c r="A6922" s="81" t="s">
        <v>8513</v>
      </c>
      <c r="B6922" s="80" t="s">
        <v>8910</v>
      </c>
    </row>
    <row r="6923" spans="1:2" ht="15">
      <c r="A6923" s="81" t="s">
        <v>8514</v>
      </c>
      <c r="B6923" s="80" t="s">
        <v>8910</v>
      </c>
    </row>
    <row r="6924" spans="1:2" ht="15">
      <c r="A6924" s="81" t="s">
        <v>8515</v>
      </c>
      <c r="B6924" s="80" t="s">
        <v>8910</v>
      </c>
    </row>
    <row r="6925" spans="1:2" ht="15">
      <c r="A6925" s="81" t="s">
        <v>8516</v>
      </c>
      <c r="B6925" s="80" t="s">
        <v>8910</v>
      </c>
    </row>
    <row r="6926" spans="1:2" ht="15">
      <c r="A6926" s="81" t="s">
        <v>8517</v>
      </c>
      <c r="B6926" s="80" t="s">
        <v>8910</v>
      </c>
    </row>
    <row r="6927" spans="1:2" ht="15">
      <c r="A6927" s="81" t="s">
        <v>8518</v>
      </c>
      <c r="B6927" s="80" t="s">
        <v>8910</v>
      </c>
    </row>
    <row r="6928" spans="1:2" ht="15">
      <c r="A6928" s="81" t="s">
        <v>8519</v>
      </c>
      <c r="B6928" s="80" t="s">
        <v>8910</v>
      </c>
    </row>
    <row r="6929" spans="1:2" ht="15">
      <c r="A6929" s="81" t="s">
        <v>8520</v>
      </c>
      <c r="B6929" s="80" t="s">
        <v>8910</v>
      </c>
    </row>
    <row r="6930" spans="1:2" ht="15">
      <c r="A6930" s="81" t="s">
        <v>8521</v>
      </c>
      <c r="B6930" s="80" t="s">
        <v>8910</v>
      </c>
    </row>
    <row r="6931" spans="1:2" ht="15">
      <c r="A6931" s="81" t="s">
        <v>8522</v>
      </c>
      <c r="B6931" s="80" t="s">
        <v>8910</v>
      </c>
    </row>
    <row r="6932" spans="1:2" ht="15">
      <c r="A6932" s="81" t="s">
        <v>8523</v>
      </c>
      <c r="B6932" s="80" t="s">
        <v>8910</v>
      </c>
    </row>
    <row r="6933" spans="1:2" ht="15">
      <c r="A6933" s="81" t="s">
        <v>8524</v>
      </c>
      <c r="B6933" s="80" t="s">
        <v>8910</v>
      </c>
    </row>
    <row r="6934" spans="1:2" ht="15">
      <c r="A6934" s="81" t="s">
        <v>8525</v>
      </c>
      <c r="B6934" s="80" t="s">
        <v>8910</v>
      </c>
    </row>
    <row r="6935" spans="1:2" ht="15">
      <c r="A6935" s="81" t="s">
        <v>8526</v>
      </c>
      <c r="B6935" s="80" t="s">
        <v>8910</v>
      </c>
    </row>
    <row r="6936" spans="1:2" ht="15">
      <c r="A6936" s="81" t="s">
        <v>8527</v>
      </c>
      <c r="B6936" s="80" t="s">
        <v>8910</v>
      </c>
    </row>
    <row r="6937" spans="1:2" ht="15">
      <c r="A6937" s="81" t="s">
        <v>8528</v>
      </c>
      <c r="B6937" s="80" t="s">
        <v>8910</v>
      </c>
    </row>
    <row r="6938" spans="1:2" ht="15">
      <c r="A6938" s="81" t="s">
        <v>8529</v>
      </c>
      <c r="B6938" s="80" t="s">
        <v>8910</v>
      </c>
    </row>
    <row r="6939" spans="1:2" ht="15">
      <c r="A6939" s="81" t="s">
        <v>8530</v>
      </c>
      <c r="B6939" s="80" t="s">
        <v>8910</v>
      </c>
    </row>
    <row r="6940" spans="1:2" ht="15">
      <c r="A6940" s="81" t="s">
        <v>8531</v>
      </c>
      <c r="B6940" s="80" t="s">
        <v>8910</v>
      </c>
    </row>
    <row r="6941" spans="1:2" ht="15">
      <c r="A6941" s="81" t="s">
        <v>8532</v>
      </c>
      <c r="B6941" s="80" t="s">
        <v>8910</v>
      </c>
    </row>
    <row r="6942" spans="1:2" ht="15">
      <c r="A6942" s="81" t="s">
        <v>8533</v>
      </c>
      <c r="B6942" s="80" t="s">
        <v>8910</v>
      </c>
    </row>
    <row r="6943" spans="1:2" ht="15">
      <c r="A6943" s="81" t="s">
        <v>8534</v>
      </c>
      <c r="B6943" s="80" t="s">
        <v>8910</v>
      </c>
    </row>
    <row r="6944" spans="1:2" ht="15">
      <c r="A6944" s="81" t="s">
        <v>8535</v>
      </c>
      <c r="B6944" s="80" t="s">
        <v>8910</v>
      </c>
    </row>
    <row r="6945" spans="1:2" ht="15">
      <c r="A6945" s="81" t="s">
        <v>8536</v>
      </c>
      <c r="B6945" s="80" t="s">
        <v>8910</v>
      </c>
    </row>
    <row r="6946" spans="1:2" ht="15">
      <c r="A6946" s="81" t="s">
        <v>8537</v>
      </c>
      <c r="B6946" s="80" t="s">
        <v>8910</v>
      </c>
    </row>
    <row r="6947" spans="1:2" ht="15">
      <c r="A6947" s="81" t="s">
        <v>8538</v>
      </c>
      <c r="B6947" s="80" t="s">
        <v>8910</v>
      </c>
    </row>
    <row r="6948" spans="1:2" ht="15">
      <c r="A6948" s="81" t="s">
        <v>8539</v>
      </c>
      <c r="B6948" s="80" t="s">
        <v>8910</v>
      </c>
    </row>
    <row r="6949" spans="1:2" ht="15">
      <c r="A6949" s="81" t="s">
        <v>8540</v>
      </c>
      <c r="B6949" s="80" t="s">
        <v>8910</v>
      </c>
    </row>
    <row r="6950" spans="1:2" ht="15">
      <c r="A6950" s="81" t="s">
        <v>8541</v>
      </c>
      <c r="B6950" s="80" t="s">
        <v>8910</v>
      </c>
    </row>
    <row r="6951" spans="1:2" ht="15">
      <c r="A6951" s="81" t="s">
        <v>8542</v>
      </c>
      <c r="B6951" s="80" t="s">
        <v>8910</v>
      </c>
    </row>
    <row r="6952" spans="1:2" ht="15">
      <c r="A6952" s="81" t="s">
        <v>8543</v>
      </c>
      <c r="B6952" s="80" t="s">
        <v>8910</v>
      </c>
    </row>
    <row r="6953" spans="1:2" ht="15">
      <c r="A6953" s="81" t="s">
        <v>8544</v>
      </c>
      <c r="B6953" s="80" t="s">
        <v>8910</v>
      </c>
    </row>
    <row r="6954" spans="1:2" ht="15">
      <c r="A6954" s="81" t="s">
        <v>8545</v>
      </c>
      <c r="B6954" s="80" t="s">
        <v>8910</v>
      </c>
    </row>
    <row r="6955" spans="1:2" ht="15">
      <c r="A6955" s="81" t="s">
        <v>8546</v>
      </c>
      <c r="B6955" s="80" t="s">
        <v>8910</v>
      </c>
    </row>
    <row r="6956" spans="1:2" ht="15">
      <c r="A6956" s="81" t="s">
        <v>8547</v>
      </c>
      <c r="B6956" s="80" t="s">
        <v>8910</v>
      </c>
    </row>
    <row r="6957" spans="1:2" ht="15">
      <c r="A6957" s="81" t="s">
        <v>8548</v>
      </c>
      <c r="B6957" s="80" t="s">
        <v>8910</v>
      </c>
    </row>
    <row r="6958" spans="1:2" ht="15">
      <c r="A6958" s="81" t="s">
        <v>8549</v>
      </c>
      <c r="B6958" s="80" t="s">
        <v>8910</v>
      </c>
    </row>
    <row r="6959" spans="1:2" ht="15">
      <c r="A6959" s="81" t="s">
        <v>8550</v>
      </c>
      <c r="B6959" s="80" t="s">
        <v>8910</v>
      </c>
    </row>
    <row r="6960" spans="1:2" ht="15">
      <c r="A6960" s="81" t="s">
        <v>8551</v>
      </c>
      <c r="B6960" s="80" t="s">
        <v>8910</v>
      </c>
    </row>
    <row r="6961" spans="1:2" ht="15">
      <c r="A6961" s="81" t="s">
        <v>8552</v>
      </c>
      <c r="B6961" s="80" t="s">
        <v>8910</v>
      </c>
    </row>
    <row r="6962" spans="1:2" ht="15">
      <c r="A6962" s="81" t="s">
        <v>8553</v>
      </c>
      <c r="B6962" s="80" t="s">
        <v>8910</v>
      </c>
    </row>
    <row r="6963" spans="1:2" ht="15">
      <c r="A6963" s="81" t="s">
        <v>8554</v>
      </c>
      <c r="B6963" s="80" t="s">
        <v>8910</v>
      </c>
    </row>
    <row r="6964" spans="1:2" ht="15">
      <c r="A6964" s="81" t="s">
        <v>8555</v>
      </c>
      <c r="B6964" s="80" t="s">
        <v>8910</v>
      </c>
    </row>
    <row r="6965" spans="1:2" ht="15">
      <c r="A6965" s="81" t="s">
        <v>8556</v>
      </c>
      <c r="B6965" s="80" t="s">
        <v>8910</v>
      </c>
    </row>
    <row r="6966" spans="1:2" ht="15">
      <c r="A6966" s="81" t="s">
        <v>8557</v>
      </c>
      <c r="B6966" s="80" t="s">
        <v>8910</v>
      </c>
    </row>
    <row r="6967" spans="1:2" ht="15">
      <c r="A6967" s="81" t="s">
        <v>8558</v>
      </c>
      <c r="B6967" s="80" t="s">
        <v>8910</v>
      </c>
    </row>
    <row r="6968" spans="1:2" ht="15">
      <c r="A6968" s="81" t="s">
        <v>8559</v>
      </c>
      <c r="B6968" s="80" t="s">
        <v>8910</v>
      </c>
    </row>
    <row r="6969" spans="1:2" ht="15">
      <c r="A6969" s="81" t="s">
        <v>8560</v>
      </c>
      <c r="B6969" s="80" t="s">
        <v>8910</v>
      </c>
    </row>
    <row r="6970" spans="1:2" ht="15">
      <c r="A6970" s="81" t="s">
        <v>8561</v>
      </c>
      <c r="B6970" s="80" t="s">
        <v>8910</v>
      </c>
    </row>
    <row r="6971" spans="1:2" ht="15">
      <c r="A6971" s="81" t="s">
        <v>8562</v>
      </c>
      <c r="B6971" s="80" t="s">
        <v>8910</v>
      </c>
    </row>
    <row r="6972" spans="1:2" ht="15">
      <c r="A6972" s="81" t="s">
        <v>8563</v>
      </c>
      <c r="B6972" s="80" t="s">
        <v>8910</v>
      </c>
    </row>
    <row r="6973" spans="1:2" ht="15">
      <c r="A6973" s="81" t="s">
        <v>8564</v>
      </c>
      <c r="B6973" s="80" t="s">
        <v>8910</v>
      </c>
    </row>
    <row r="6974" spans="1:2" ht="15">
      <c r="A6974" s="81" t="s">
        <v>8565</v>
      </c>
      <c r="B6974" s="80" t="s">
        <v>8910</v>
      </c>
    </row>
    <row r="6975" spans="1:2" ht="15">
      <c r="A6975" s="81" t="s">
        <v>8566</v>
      </c>
      <c r="B6975" s="80" t="s">
        <v>8910</v>
      </c>
    </row>
    <row r="6976" spans="1:2" ht="15">
      <c r="A6976" s="81" t="s">
        <v>8567</v>
      </c>
      <c r="B6976" s="80" t="s">
        <v>8910</v>
      </c>
    </row>
    <row r="6977" spans="1:2" ht="15">
      <c r="A6977" s="81" t="s">
        <v>8568</v>
      </c>
      <c r="B6977" s="80" t="s">
        <v>8910</v>
      </c>
    </row>
    <row r="6978" spans="1:2" ht="15">
      <c r="A6978" s="81" t="s">
        <v>8569</v>
      </c>
      <c r="B6978" s="80" t="s">
        <v>8910</v>
      </c>
    </row>
    <row r="6979" spans="1:2" ht="15">
      <c r="A6979" s="81" t="s">
        <v>8570</v>
      </c>
      <c r="B6979" s="80" t="s">
        <v>8910</v>
      </c>
    </row>
    <row r="6980" spans="1:2" ht="15">
      <c r="A6980" s="81" t="s">
        <v>8571</v>
      </c>
      <c r="B6980" s="80" t="s">
        <v>8910</v>
      </c>
    </row>
    <row r="6981" spans="1:2" ht="15">
      <c r="A6981" s="81" t="s">
        <v>8572</v>
      </c>
      <c r="B6981" s="80" t="s">
        <v>8910</v>
      </c>
    </row>
    <row r="6982" spans="1:2" ht="15">
      <c r="A6982" s="81" t="s">
        <v>8573</v>
      </c>
      <c r="B6982" s="80" t="s">
        <v>8910</v>
      </c>
    </row>
    <row r="6983" spans="1:2" ht="15">
      <c r="A6983" s="81" t="s">
        <v>8574</v>
      </c>
      <c r="B6983" s="80" t="s">
        <v>8910</v>
      </c>
    </row>
    <row r="6984" spans="1:2" ht="15">
      <c r="A6984" s="81" t="s">
        <v>8575</v>
      </c>
      <c r="B6984" s="80" t="s">
        <v>8910</v>
      </c>
    </row>
    <row r="6985" spans="1:2" ht="15">
      <c r="A6985" s="81" t="s">
        <v>8576</v>
      </c>
      <c r="B6985" s="80" t="s">
        <v>8910</v>
      </c>
    </row>
    <row r="6986" spans="1:2" ht="15">
      <c r="A6986" s="81" t="s">
        <v>8577</v>
      </c>
      <c r="B6986" s="80" t="s">
        <v>8910</v>
      </c>
    </row>
    <row r="6987" spans="1:2" ht="15">
      <c r="A6987" s="81" t="s">
        <v>8578</v>
      </c>
      <c r="B6987" s="80" t="s">
        <v>8910</v>
      </c>
    </row>
    <row r="6988" spans="1:2" ht="15">
      <c r="A6988" s="81" t="s">
        <v>8579</v>
      </c>
      <c r="B6988" s="80" t="s">
        <v>8910</v>
      </c>
    </row>
    <row r="6989" spans="1:2" ht="15">
      <c r="A6989" s="81" t="s">
        <v>8580</v>
      </c>
      <c r="B6989" s="80" t="s">
        <v>8910</v>
      </c>
    </row>
    <row r="6990" spans="1:2" ht="15">
      <c r="A6990" s="81" t="s">
        <v>8581</v>
      </c>
      <c r="B6990" s="80" t="s">
        <v>8910</v>
      </c>
    </row>
    <row r="6991" spans="1:2" ht="15">
      <c r="A6991" s="81" t="s">
        <v>8582</v>
      </c>
      <c r="B6991" s="80" t="s">
        <v>8910</v>
      </c>
    </row>
    <row r="6992" spans="1:2" ht="15">
      <c r="A6992" s="81" t="s">
        <v>8583</v>
      </c>
      <c r="B6992" s="80" t="s">
        <v>8910</v>
      </c>
    </row>
    <row r="6993" spans="1:2" ht="15">
      <c r="A6993" s="81" t="s">
        <v>8584</v>
      </c>
      <c r="B6993" s="80" t="s">
        <v>8910</v>
      </c>
    </row>
    <row r="6994" spans="1:2" ht="15">
      <c r="A6994" s="81" t="s">
        <v>8585</v>
      </c>
      <c r="B6994" s="80" t="s">
        <v>8910</v>
      </c>
    </row>
    <row r="6995" spans="1:2" ht="15">
      <c r="A6995" s="81" t="s">
        <v>8586</v>
      </c>
      <c r="B6995" s="80" t="s">
        <v>8910</v>
      </c>
    </row>
    <row r="6996" spans="1:2" ht="15">
      <c r="A6996" s="81" t="s">
        <v>8587</v>
      </c>
      <c r="B6996" s="80" t="s">
        <v>8910</v>
      </c>
    </row>
    <row r="6997" spans="1:2" ht="15">
      <c r="A6997" s="81" t="s">
        <v>8588</v>
      </c>
      <c r="B6997" s="80" t="s">
        <v>8910</v>
      </c>
    </row>
    <row r="6998" spans="1:2" ht="15">
      <c r="A6998" s="81" t="s">
        <v>8589</v>
      </c>
      <c r="B6998" s="80" t="s">
        <v>8910</v>
      </c>
    </row>
    <row r="6999" spans="1:2" ht="15">
      <c r="A6999" s="81" t="s">
        <v>8590</v>
      </c>
      <c r="B6999" s="80" t="s">
        <v>8910</v>
      </c>
    </row>
    <row r="7000" spans="1:2" ht="15">
      <c r="A7000" s="81" t="s">
        <v>8591</v>
      </c>
      <c r="B7000" s="80" t="s">
        <v>8910</v>
      </c>
    </row>
    <row r="7001" spans="1:2" ht="15">
      <c r="A7001" s="81" t="s">
        <v>8592</v>
      </c>
      <c r="B7001" s="80" t="s">
        <v>8910</v>
      </c>
    </row>
    <row r="7002" spans="1:2" ht="15">
      <c r="A7002" s="81" t="s">
        <v>8593</v>
      </c>
      <c r="B7002" s="80" t="s">
        <v>8910</v>
      </c>
    </row>
    <row r="7003" spans="1:2" ht="15">
      <c r="A7003" s="81" t="s">
        <v>8594</v>
      </c>
      <c r="B7003" s="80" t="s">
        <v>8910</v>
      </c>
    </row>
    <row r="7004" spans="1:2" ht="15">
      <c r="A7004" s="81" t="s">
        <v>8595</v>
      </c>
      <c r="B7004" s="80" t="s">
        <v>8910</v>
      </c>
    </row>
    <row r="7005" spans="1:2" ht="15">
      <c r="A7005" s="81" t="s">
        <v>8596</v>
      </c>
      <c r="B7005" s="80" t="s">
        <v>8910</v>
      </c>
    </row>
    <row r="7006" spans="1:2" ht="15">
      <c r="A7006" s="81" t="s">
        <v>8597</v>
      </c>
      <c r="B7006" s="80" t="s">
        <v>8910</v>
      </c>
    </row>
    <row r="7007" spans="1:2" ht="15">
      <c r="A7007" s="81" t="s">
        <v>8598</v>
      </c>
      <c r="B7007" s="80" t="s">
        <v>8910</v>
      </c>
    </row>
    <row r="7008" spans="1:2" ht="15">
      <c r="A7008" s="81" t="s">
        <v>8599</v>
      </c>
      <c r="B7008" s="80" t="s">
        <v>8910</v>
      </c>
    </row>
    <row r="7009" spans="1:2" ht="15">
      <c r="A7009" s="81" t="s">
        <v>8600</v>
      </c>
      <c r="B7009" s="80" t="s">
        <v>8910</v>
      </c>
    </row>
    <row r="7010" spans="1:2" ht="15">
      <c r="A7010" s="81" t="s">
        <v>8601</v>
      </c>
      <c r="B7010" s="80" t="s">
        <v>8910</v>
      </c>
    </row>
    <row r="7011" spans="1:2" ht="15">
      <c r="A7011" s="81" t="s">
        <v>8602</v>
      </c>
      <c r="B7011" s="80" t="s">
        <v>8910</v>
      </c>
    </row>
    <row r="7012" spans="1:2" ht="15">
      <c r="A7012" s="81" t="s">
        <v>8603</v>
      </c>
      <c r="B7012" s="80" t="s">
        <v>8910</v>
      </c>
    </row>
    <row r="7013" spans="1:2" ht="15">
      <c r="A7013" s="81" t="s">
        <v>8604</v>
      </c>
      <c r="B7013" s="80" t="s">
        <v>8910</v>
      </c>
    </row>
    <row r="7014" spans="1:2" ht="15">
      <c r="A7014" s="81" t="s">
        <v>8605</v>
      </c>
      <c r="B7014" s="80" t="s">
        <v>8910</v>
      </c>
    </row>
    <row r="7015" spans="1:2" ht="15">
      <c r="A7015" s="81" t="s">
        <v>8606</v>
      </c>
      <c r="B7015" s="80" t="s">
        <v>8910</v>
      </c>
    </row>
    <row r="7016" spans="1:2" ht="15">
      <c r="A7016" s="81" t="s">
        <v>8607</v>
      </c>
      <c r="B7016" s="80" t="s">
        <v>8910</v>
      </c>
    </row>
    <row r="7017" spans="1:2" ht="15">
      <c r="A7017" s="81" t="s">
        <v>8608</v>
      </c>
      <c r="B7017" s="80" t="s">
        <v>8910</v>
      </c>
    </row>
    <row r="7018" spans="1:2" ht="15">
      <c r="A7018" s="81" t="s">
        <v>8609</v>
      </c>
      <c r="B7018" s="80" t="s">
        <v>8910</v>
      </c>
    </row>
    <row r="7019" spans="1:2" ht="15">
      <c r="A7019" s="81" t="s">
        <v>8610</v>
      </c>
      <c r="B7019" s="80" t="s">
        <v>8910</v>
      </c>
    </row>
    <row r="7020" spans="1:2" ht="15">
      <c r="A7020" s="81" t="s">
        <v>8611</v>
      </c>
      <c r="B7020" s="80" t="s">
        <v>8910</v>
      </c>
    </row>
    <row r="7021" spans="1:2" ht="15">
      <c r="A7021" s="81" t="s">
        <v>8612</v>
      </c>
      <c r="B7021" s="80" t="s">
        <v>8910</v>
      </c>
    </row>
    <row r="7022" spans="1:2" ht="15">
      <c r="A7022" s="81" t="s">
        <v>8613</v>
      </c>
      <c r="B7022" s="80" t="s">
        <v>8910</v>
      </c>
    </row>
    <row r="7023" spans="1:2" ht="15">
      <c r="A7023" s="81" t="s">
        <v>8614</v>
      </c>
      <c r="B7023" s="80" t="s">
        <v>8910</v>
      </c>
    </row>
    <row r="7024" spans="1:2" ht="15">
      <c r="A7024" s="81" t="s">
        <v>8615</v>
      </c>
      <c r="B7024" s="80" t="s">
        <v>8910</v>
      </c>
    </row>
    <row r="7025" spans="1:2" ht="15">
      <c r="A7025" s="81" t="s">
        <v>8616</v>
      </c>
      <c r="B7025" s="80" t="s">
        <v>8910</v>
      </c>
    </row>
    <row r="7026" spans="1:2" ht="15">
      <c r="A7026" s="81" t="s">
        <v>8617</v>
      </c>
      <c r="B7026" s="80" t="s">
        <v>8910</v>
      </c>
    </row>
    <row r="7027" spans="1:2" ht="15">
      <c r="A7027" s="81" t="s">
        <v>8618</v>
      </c>
      <c r="B7027" s="80" t="s">
        <v>8910</v>
      </c>
    </row>
    <row r="7028" spans="1:2" ht="15">
      <c r="A7028" s="81" t="s">
        <v>8619</v>
      </c>
      <c r="B7028" s="80" t="s">
        <v>8910</v>
      </c>
    </row>
    <row r="7029" spans="1:2" ht="15">
      <c r="A7029" s="81" t="s">
        <v>8620</v>
      </c>
      <c r="B7029" s="80" t="s">
        <v>8910</v>
      </c>
    </row>
    <row r="7030" spans="1:2" ht="15">
      <c r="A7030" s="81" t="s">
        <v>8621</v>
      </c>
      <c r="B7030" s="80" t="s">
        <v>8910</v>
      </c>
    </row>
    <row r="7031" spans="1:2" ht="15">
      <c r="A7031" s="81" t="s">
        <v>8622</v>
      </c>
      <c r="B7031" s="80" t="s">
        <v>8910</v>
      </c>
    </row>
    <row r="7032" spans="1:2" ht="15">
      <c r="A7032" s="81" t="s">
        <v>8623</v>
      </c>
      <c r="B7032" s="80" t="s">
        <v>8910</v>
      </c>
    </row>
    <row r="7033" spans="1:2" ht="15">
      <c r="A7033" s="81" t="s">
        <v>8624</v>
      </c>
      <c r="B7033" s="80" t="s">
        <v>8910</v>
      </c>
    </row>
    <row r="7034" spans="1:2" ht="15">
      <c r="A7034" s="81" t="s">
        <v>8625</v>
      </c>
      <c r="B7034" s="80" t="s">
        <v>8910</v>
      </c>
    </row>
    <row r="7035" spans="1:2" ht="15">
      <c r="A7035" s="81" t="s">
        <v>8626</v>
      </c>
      <c r="B7035" s="80" t="s">
        <v>8910</v>
      </c>
    </row>
    <row r="7036" spans="1:2" ht="15">
      <c r="A7036" s="81" t="s">
        <v>8627</v>
      </c>
      <c r="B7036" s="80" t="s">
        <v>8910</v>
      </c>
    </row>
    <row r="7037" spans="1:2" ht="15">
      <c r="A7037" s="81" t="s">
        <v>8628</v>
      </c>
      <c r="B7037" s="80" t="s">
        <v>8910</v>
      </c>
    </row>
    <row r="7038" spans="1:2" ht="15">
      <c r="A7038" s="81" t="s">
        <v>8629</v>
      </c>
      <c r="B7038" s="80" t="s">
        <v>8910</v>
      </c>
    </row>
    <row r="7039" spans="1:2" ht="15">
      <c r="A7039" s="81" t="s">
        <v>8630</v>
      </c>
      <c r="B7039" s="80" t="s">
        <v>8910</v>
      </c>
    </row>
    <row r="7040" spans="1:2" ht="15">
      <c r="A7040" s="81" t="s">
        <v>8631</v>
      </c>
      <c r="B7040" s="80" t="s">
        <v>8910</v>
      </c>
    </row>
    <row r="7041" spans="1:2" ht="15">
      <c r="A7041" s="81" t="s">
        <v>8632</v>
      </c>
      <c r="B7041" s="80" t="s">
        <v>8910</v>
      </c>
    </row>
    <row r="7042" spans="1:2" ht="15">
      <c r="A7042" s="81" t="s">
        <v>8633</v>
      </c>
      <c r="B7042" s="80" t="s">
        <v>8910</v>
      </c>
    </row>
    <row r="7043" spans="1:2" ht="15">
      <c r="A7043" s="81" t="s">
        <v>8634</v>
      </c>
      <c r="B7043" s="80" t="s">
        <v>8910</v>
      </c>
    </row>
    <row r="7044" spans="1:2" ht="15">
      <c r="A7044" s="81" t="s">
        <v>8635</v>
      </c>
      <c r="B7044" s="80" t="s">
        <v>8910</v>
      </c>
    </row>
    <row r="7045" spans="1:2" ht="15">
      <c r="A7045" s="81" t="s">
        <v>8636</v>
      </c>
      <c r="B7045" s="80" t="s">
        <v>8910</v>
      </c>
    </row>
    <row r="7046" spans="1:2" ht="15">
      <c r="A7046" s="81" t="s">
        <v>8637</v>
      </c>
      <c r="B7046" s="80" t="s">
        <v>8910</v>
      </c>
    </row>
    <row r="7047" spans="1:2" ht="15">
      <c r="A7047" s="81" t="s">
        <v>8638</v>
      </c>
      <c r="B7047" s="80" t="s">
        <v>8910</v>
      </c>
    </row>
    <row r="7048" spans="1:2" ht="15">
      <c r="A7048" s="81" t="s">
        <v>8639</v>
      </c>
      <c r="B7048" s="80" t="s">
        <v>8910</v>
      </c>
    </row>
    <row r="7049" spans="1:2" ht="15">
      <c r="A7049" s="81" t="s">
        <v>8640</v>
      </c>
      <c r="B7049" s="80" t="s">
        <v>8910</v>
      </c>
    </row>
    <row r="7050" spans="1:2" ht="15">
      <c r="A7050" s="81" t="s">
        <v>8641</v>
      </c>
      <c r="B7050" s="80" t="s">
        <v>8910</v>
      </c>
    </row>
    <row r="7051" spans="1:2" ht="15">
      <c r="A7051" s="81" t="s">
        <v>8642</v>
      </c>
      <c r="B7051" s="80" t="s">
        <v>8910</v>
      </c>
    </row>
    <row r="7052" spans="1:2" ht="15">
      <c r="A7052" s="81" t="s">
        <v>8643</v>
      </c>
      <c r="B7052" s="80" t="s">
        <v>8910</v>
      </c>
    </row>
    <row r="7053" spans="1:2" ht="15">
      <c r="A7053" s="81" t="s">
        <v>8644</v>
      </c>
      <c r="B7053" s="80" t="s">
        <v>8910</v>
      </c>
    </row>
    <row r="7054" spans="1:2" ht="15">
      <c r="A7054" s="81" t="s">
        <v>8645</v>
      </c>
      <c r="B7054" s="80" t="s">
        <v>8910</v>
      </c>
    </row>
    <row r="7055" spans="1:2" ht="15">
      <c r="A7055" s="81" t="s">
        <v>8646</v>
      </c>
      <c r="B7055" s="80" t="s">
        <v>8910</v>
      </c>
    </row>
    <row r="7056" spans="1:2" ht="15">
      <c r="A7056" s="81" t="s">
        <v>8647</v>
      </c>
      <c r="B7056" s="80" t="s">
        <v>8910</v>
      </c>
    </row>
    <row r="7057" spans="1:2" ht="15">
      <c r="A7057" s="81" t="s">
        <v>8648</v>
      </c>
      <c r="B7057" s="80" t="s">
        <v>8910</v>
      </c>
    </row>
    <row r="7058" spans="1:2" ht="15">
      <c r="A7058" s="81" t="s">
        <v>8649</v>
      </c>
      <c r="B7058" s="80" t="s">
        <v>8910</v>
      </c>
    </row>
    <row r="7059" spans="1:2" ht="15">
      <c r="A7059" s="81" t="s">
        <v>8650</v>
      </c>
      <c r="B7059" s="80" t="s">
        <v>8910</v>
      </c>
    </row>
    <row r="7060" spans="1:2" ht="15">
      <c r="A7060" s="81" t="s">
        <v>8651</v>
      </c>
      <c r="B7060" s="80" t="s">
        <v>8910</v>
      </c>
    </row>
    <row r="7061" spans="1:2" ht="15">
      <c r="A7061" s="81" t="s">
        <v>8652</v>
      </c>
      <c r="B7061" s="80" t="s">
        <v>8910</v>
      </c>
    </row>
    <row r="7062" spans="1:2" ht="15">
      <c r="A7062" s="81" t="s">
        <v>8653</v>
      </c>
      <c r="B7062" s="80" t="s">
        <v>8910</v>
      </c>
    </row>
    <row r="7063" spans="1:2" ht="15">
      <c r="A7063" s="81" t="s">
        <v>8654</v>
      </c>
      <c r="B7063" s="80" t="s">
        <v>8910</v>
      </c>
    </row>
    <row r="7064" spans="1:2" ht="15">
      <c r="A7064" s="81" t="s">
        <v>8655</v>
      </c>
      <c r="B7064" s="80" t="s">
        <v>8910</v>
      </c>
    </row>
    <row r="7065" spans="1:2" ht="15">
      <c r="A7065" s="81" t="s">
        <v>8656</v>
      </c>
      <c r="B7065" s="80" t="s">
        <v>8910</v>
      </c>
    </row>
    <row r="7066" spans="1:2" ht="15">
      <c r="A7066" s="81" t="s">
        <v>8657</v>
      </c>
      <c r="B7066" s="80" t="s">
        <v>8910</v>
      </c>
    </row>
    <row r="7067" spans="1:2" ht="15">
      <c r="A7067" s="81" t="s">
        <v>8658</v>
      </c>
      <c r="B7067" s="80" t="s">
        <v>8910</v>
      </c>
    </row>
    <row r="7068" spans="1:2" ht="15">
      <c r="A7068" s="81" t="s">
        <v>8659</v>
      </c>
      <c r="B7068" s="80" t="s">
        <v>8910</v>
      </c>
    </row>
    <row r="7069" spans="1:2" ht="15">
      <c r="A7069" s="81" t="s">
        <v>8660</v>
      </c>
      <c r="B7069" s="80" t="s">
        <v>8910</v>
      </c>
    </row>
    <row r="7070" spans="1:2" ht="15">
      <c r="A7070" s="81" t="s">
        <v>8661</v>
      </c>
      <c r="B7070" s="80" t="s">
        <v>8910</v>
      </c>
    </row>
    <row r="7071" spans="1:2" ht="15">
      <c r="A7071" s="81" t="s">
        <v>8662</v>
      </c>
      <c r="B7071" s="80" t="s">
        <v>8910</v>
      </c>
    </row>
    <row r="7072" spans="1:2" ht="15">
      <c r="A7072" s="81" t="s">
        <v>8663</v>
      </c>
      <c r="B7072" s="80" t="s">
        <v>8910</v>
      </c>
    </row>
    <row r="7073" spans="1:2" ht="15">
      <c r="A7073" s="81" t="s">
        <v>8664</v>
      </c>
      <c r="B7073" s="80" t="s">
        <v>8910</v>
      </c>
    </row>
    <row r="7074" spans="1:2" ht="15">
      <c r="A7074" s="81" t="s">
        <v>8665</v>
      </c>
      <c r="B7074" s="80" t="s">
        <v>8910</v>
      </c>
    </row>
    <row r="7075" spans="1:2" ht="15">
      <c r="A7075" s="81" t="s">
        <v>8666</v>
      </c>
      <c r="B7075" s="80" t="s">
        <v>8910</v>
      </c>
    </row>
    <row r="7076" spans="1:2" ht="15">
      <c r="A7076" s="81" t="s">
        <v>8667</v>
      </c>
      <c r="B7076" s="80" t="s">
        <v>8910</v>
      </c>
    </row>
    <row r="7077" spans="1:2" ht="15">
      <c r="A7077" s="81" t="s">
        <v>8668</v>
      </c>
      <c r="B7077" s="80" t="s">
        <v>8910</v>
      </c>
    </row>
    <row r="7078" spans="1:2" ht="15">
      <c r="A7078" s="81" t="s">
        <v>8669</v>
      </c>
      <c r="B7078" s="80" t="s">
        <v>8910</v>
      </c>
    </row>
    <row r="7079" spans="1:2" ht="15">
      <c r="A7079" s="81" t="s">
        <v>8670</v>
      </c>
      <c r="B7079" s="80" t="s">
        <v>8910</v>
      </c>
    </row>
    <row r="7080" spans="1:2" ht="15">
      <c r="A7080" s="81" t="s">
        <v>8671</v>
      </c>
      <c r="B7080" s="80" t="s">
        <v>8910</v>
      </c>
    </row>
    <row r="7081" spans="1:2" ht="15">
      <c r="A7081" s="81" t="s">
        <v>8672</v>
      </c>
      <c r="B7081" s="80" t="s">
        <v>8910</v>
      </c>
    </row>
    <row r="7082" spans="1:2" ht="15">
      <c r="A7082" s="81" t="s">
        <v>8673</v>
      </c>
      <c r="B7082" s="80" t="s">
        <v>8910</v>
      </c>
    </row>
    <row r="7083" spans="1:2" ht="15">
      <c r="A7083" s="81" t="s">
        <v>8674</v>
      </c>
      <c r="B7083" s="80" t="s">
        <v>8910</v>
      </c>
    </row>
    <row r="7084" spans="1:2" ht="15">
      <c r="A7084" s="81" t="s">
        <v>8675</v>
      </c>
      <c r="B7084" s="80" t="s">
        <v>8910</v>
      </c>
    </row>
    <row r="7085" spans="1:2" ht="15">
      <c r="A7085" s="81" t="s">
        <v>8676</v>
      </c>
      <c r="B7085" s="80" t="s">
        <v>8910</v>
      </c>
    </row>
    <row r="7086" spans="1:2" ht="15">
      <c r="A7086" s="81" t="s">
        <v>8677</v>
      </c>
      <c r="B7086" s="80" t="s">
        <v>8910</v>
      </c>
    </row>
    <row r="7087" spans="1:2" ht="15">
      <c r="A7087" s="81" t="s">
        <v>8678</v>
      </c>
      <c r="B7087" s="80" t="s">
        <v>8910</v>
      </c>
    </row>
    <row r="7088" spans="1:2" ht="15">
      <c r="A7088" s="81" t="s">
        <v>8679</v>
      </c>
      <c r="B7088" s="80" t="s">
        <v>8910</v>
      </c>
    </row>
    <row r="7089" spans="1:2" ht="15">
      <c r="A7089" s="81" t="s">
        <v>8680</v>
      </c>
      <c r="B7089" s="80" t="s">
        <v>8910</v>
      </c>
    </row>
    <row r="7090" spans="1:2" ht="15">
      <c r="A7090" s="81" t="s">
        <v>8681</v>
      </c>
      <c r="B7090" s="80" t="s">
        <v>8910</v>
      </c>
    </row>
    <row r="7091" spans="1:2" ht="15">
      <c r="A7091" s="81" t="s">
        <v>8682</v>
      </c>
      <c r="B7091" s="80" t="s">
        <v>8910</v>
      </c>
    </row>
    <row r="7092" spans="1:2" ht="15">
      <c r="A7092" s="81" t="s">
        <v>8683</v>
      </c>
      <c r="B7092" s="80" t="s">
        <v>8910</v>
      </c>
    </row>
    <row r="7093" spans="1:2" ht="15">
      <c r="A7093" s="81" t="s">
        <v>8684</v>
      </c>
      <c r="B7093" s="80" t="s">
        <v>8910</v>
      </c>
    </row>
    <row r="7094" spans="1:2" ht="15">
      <c r="A7094" s="81" t="s">
        <v>8685</v>
      </c>
      <c r="B7094" s="80" t="s">
        <v>8910</v>
      </c>
    </row>
    <row r="7095" spans="1:2" ht="15">
      <c r="A7095" s="81" t="s">
        <v>8686</v>
      </c>
      <c r="B7095" s="80" t="s">
        <v>8910</v>
      </c>
    </row>
    <row r="7096" spans="1:2" ht="15">
      <c r="A7096" s="81" t="s">
        <v>8687</v>
      </c>
      <c r="B7096" s="80" t="s">
        <v>8910</v>
      </c>
    </row>
    <row r="7097" spans="1:2" ht="15">
      <c r="A7097" s="81" t="s">
        <v>8688</v>
      </c>
      <c r="B7097" s="80" t="s">
        <v>8910</v>
      </c>
    </row>
    <row r="7098" spans="1:2" ht="15">
      <c r="A7098" s="81" t="s">
        <v>8689</v>
      </c>
      <c r="B7098" s="80" t="s">
        <v>8910</v>
      </c>
    </row>
    <row r="7099" spans="1:2" ht="15">
      <c r="A7099" s="81" t="s">
        <v>8690</v>
      </c>
      <c r="B7099" s="80" t="s">
        <v>8910</v>
      </c>
    </row>
    <row r="7100" spans="1:2" ht="15">
      <c r="A7100" s="81" t="s">
        <v>8691</v>
      </c>
      <c r="B7100" s="80" t="s">
        <v>8910</v>
      </c>
    </row>
    <row r="7101" spans="1:2" ht="15">
      <c r="A7101" s="81" t="s">
        <v>8692</v>
      </c>
      <c r="B7101" s="80" t="s">
        <v>8910</v>
      </c>
    </row>
    <row r="7102" spans="1:2" ht="15">
      <c r="A7102" s="81" t="s">
        <v>8693</v>
      </c>
      <c r="B7102" s="80" t="s">
        <v>8910</v>
      </c>
    </row>
    <row r="7103" spans="1:2" ht="15">
      <c r="A7103" s="81" t="s">
        <v>8694</v>
      </c>
      <c r="B7103" s="80" t="s">
        <v>8910</v>
      </c>
    </row>
    <row r="7104" spans="1:2" ht="15">
      <c r="A7104" s="81" t="s">
        <v>8695</v>
      </c>
      <c r="B7104" s="80" t="s">
        <v>8910</v>
      </c>
    </row>
    <row r="7105" spans="1:2" ht="15">
      <c r="A7105" s="81" t="s">
        <v>8696</v>
      </c>
      <c r="B7105" s="80" t="s">
        <v>8910</v>
      </c>
    </row>
    <row r="7106" spans="1:2" ht="15">
      <c r="A7106" s="81" t="s">
        <v>8697</v>
      </c>
      <c r="B7106" s="80" t="s">
        <v>8910</v>
      </c>
    </row>
    <row r="7107" spans="1:2" ht="15">
      <c r="A7107" s="81" t="s">
        <v>8698</v>
      </c>
      <c r="B7107" s="80" t="s">
        <v>8910</v>
      </c>
    </row>
    <row r="7108" spans="1:2" ht="15">
      <c r="A7108" s="81" t="s">
        <v>8699</v>
      </c>
      <c r="B7108" s="80" t="s">
        <v>8910</v>
      </c>
    </row>
    <row r="7109" spans="1:2" ht="15">
      <c r="A7109" s="81" t="s">
        <v>8700</v>
      </c>
      <c r="B7109" s="80" t="s">
        <v>8910</v>
      </c>
    </row>
    <row r="7110" spans="1:2" ht="15">
      <c r="A7110" s="81" t="s">
        <v>8701</v>
      </c>
      <c r="B7110" s="80" t="s">
        <v>8910</v>
      </c>
    </row>
    <row r="7111" spans="1:2" ht="15">
      <c r="A7111" s="81" t="s">
        <v>8702</v>
      </c>
      <c r="B7111" s="80" t="s">
        <v>8910</v>
      </c>
    </row>
    <row r="7112" spans="1:2" ht="15">
      <c r="A7112" s="81" t="s">
        <v>8703</v>
      </c>
      <c r="B7112" s="80" t="s">
        <v>8910</v>
      </c>
    </row>
    <row r="7113" spans="1:2" ht="15">
      <c r="A7113" s="81" t="s">
        <v>8704</v>
      </c>
      <c r="B7113" s="80" t="s">
        <v>8910</v>
      </c>
    </row>
    <row r="7114" spans="1:2" ht="15">
      <c r="A7114" s="81" t="s">
        <v>8705</v>
      </c>
      <c r="B7114" s="80" t="s">
        <v>8910</v>
      </c>
    </row>
    <row r="7115" spans="1:2" ht="15">
      <c r="A7115" s="81" t="s">
        <v>8706</v>
      </c>
      <c r="B7115" s="80" t="s">
        <v>8910</v>
      </c>
    </row>
    <row r="7116" spans="1:2" ht="15">
      <c r="A7116" s="81" t="s">
        <v>8707</v>
      </c>
      <c r="B7116" s="80" t="s">
        <v>8910</v>
      </c>
    </row>
    <row r="7117" spans="1:2" ht="15">
      <c r="A7117" s="81" t="s">
        <v>8708</v>
      </c>
      <c r="B7117" s="80" t="s">
        <v>8910</v>
      </c>
    </row>
    <row r="7118" spans="1:2" ht="15">
      <c r="A7118" s="81" t="s">
        <v>8709</v>
      </c>
      <c r="B7118" s="80" t="s">
        <v>8910</v>
      </c>
    </row>
    <row r="7119" spans="1:2" ht="15">
      <c r="A7119" s="81" t="s">
        <v>8710</v>
      </c>
      <c r="B7119" s="80" t="s">
        <v>8910</v>
      </c>
    </row>
    <row r="7120" spans="1:2" ht="15">
      <c r="A7120" s="81" t="s">
        <v>8711</v>
      </c>
      <c r="B7120" s="80" t="s">
        <v>8910</v>
      </c>
    </row>
    <row r="7121" spans="1:2" ht="15">
      <c r="A7121" s="81" t="s">
        <v>8712</v>
      </c>
      <c r="B7121" s="80" t="s">
        <v>8910</v>
      </c>
    </row>
    <row r="7122" spans="1:2" ht="15">
      <c r="A7122" s="81" t="s">
        <v>8713</v>
      </c>
      <c r="B7122" s="80" t="s">
        <v>8910</v>
      </c>
    </row>
    <row r="7123" spans="1:2" ht="15">
      <c r="A7123" s="81" t="s">
        <v>8714</v>
      </c>
      <c r="B7123" s="80" t="s">
        <v>8910</v>
      </c>
    </row>
    <row r="7124" spans="1:2" ht="15">
      <c r="A7124" s="81" t="s">
        <v>8715</v>
      </c>
      <c r="B7124" s="80" t="s">
        <v>8910</v>
      </c>
    </row>
    <row r="7125" spans="1:2" ht="15">
      <c r="A7125" s="81" t="s">
        <v>8716</v>
      </c>
      <c r="B7125" s="80" t="s">
        <v>8910</v>
      </c>
    </row>
    <row r="7126" spans="1:2" ht="15">
      <c r="A7126" s="81" t="s">
        <v>8717</v>
      </c>
      <c r="B7126" s="80" t="s">
        <v>8910</v>
      </c>
    </row>
    <row r="7127" spans="1:2" ht="15">
      <c r="A7127" s="81" t="s">
        <v>8718</v>
      </c>
      <c r="B7127" s="80" t="s">
        <v>8910</v>
      </c>
    </row>
    <row r="7128" spans="1:2" ht="15">
      <c r="A7128" s="81" t="s">
        <v>8719</v>
      </c>
      <c r="B7128" s="80" t="s">
        <v>8910</v>
      </c>
    </row>
    <row r="7129" spans="1:2" ht="15">
      <c r="A7129" s="81" t="s">
        <v>8720</v>
      </c>
      <c r="B7129" s="80" t="s">
        <v>8910</v>
      </c>
    </row>
    <row r="7130" spans="1:2" ht="15">
      <c r="A7130" s="81" t="s">
        <v>8721</v>
      </c>
      <c r="B7130" s="80" t="s">
        <v>8910</v>
      </c>
    </row>
    <row r="7131" spans="1:2" ht="15">
      <c r="A7131" s="81" t="s">
        <v>8722</v>
      </c>
      <c r="B7131" s="80" t="s">
        <v>8910</v>
      </c>
    </row>
    <row r="7132" spans="1:2" ht="15">
      <c r="A7132" s="81" t="s">
        <v>8723</v>
      </c>
      <c r="B7132" s="80" t="s">
        <v>8910</v>
      </c>
    </row>
    <row r="7133" spans="1:2" ht="15">
      <c r="A7133" s="81" t="s">
        <v>8724</v>
      </c>
      <c r="B7133" s="80" t="s">
        <v>8910</v>
      </c>
    </row>
    <row r="7134" spans="1:2" ht="15">
      <c r="A7134" s="81" t="s">
        <v>8725</v>
      </c>
      <c r="B7134" s="80" t="s">
        <v>8910</v>
      </c>
    </row>
    <row r="7135" spans="1:2" ht="15">
      <c r="A7135" s="81" t="s">
        <v>8726</v>
      </c>
      <c r="B7135" s="80" t="s">
        <v>8910</v>
      </c>
    </row>
    <row r="7136" spans="1:2" ht="15">
      <c r="A7136" s="81" t="s">
        <v>8727</v>
      </c>
      <c r="B7136" s="80" t="s">
        <v>8910</v>
      </c>
    </row>
    <row r="7137" spans="1:2" ht="15">
      <c r="A7137" s="81" t="s">
        <v>8728</v>
      </c>
      <c r="B7137" s="80" t="s">
        <v>8910</v>
      </c>
    </row>
    <row r="7138" spans="1:2" ht="15">
      <c r="A7138" s="81" t="s">
        <v>8729</v>
      </c>
      <c r="B7138" s="80" t="s">
        <v>8910</v>
      </c>
    </row>
    <row r="7139" spans="1:2" ht="15">
      <c r="A7139" s="81" t="s">
        <v>8730</v>
      </c>
      <c r="B7139" s="80" t="s">
        <v>8910</v>
      </c>
    </row>
    <row r="7140" spans="1:2" ht="15">
      <c r="A7140" s="81" t="s">
        <v>8731</v>
      </c>
      <c r="B7140" s="80" t="s">
        <v>8910</v>
      </c>
    </row>
    <row r="7141" spans="1:2" ht="15">
      <c r="A7141" s="81" t="s">
        <v>8732</v>
      </c>
      <c r="B7141" s="80" t="s">
        <v>8910</v>
      </c>
    </row>
    <row r="7142" spans="1:2" ht="15">
      <c r="A7142" s="81" t="s">
        <v>8733</v>
      </c>
      <c r="B7142" s="80" t="s">
        <v>8910</v>
      </c>
    </row>
    <row r="7143" spans="1:2" ht="15">
      <c r="A7143" s="81" t="s">
        <v>8734</v>
      </c>
      <c r="B7143" s="80" t="s">
        <v>8910</v>
      </c>
    </row>
    <row r="7144" spans="1:2" ht="15">
      <c r="A7144" s="81" t="s">
        <v>8735</v>
      </c>
      <c r="B7144" s="80" t="s">
        <v>8910</v>
      </c>
    </row>
    <row r="7145" spans="1:2" ht="15">
      <c r="A7145" s="81" t="s">
        <v>8736</v>
      </c>
      <c r="B7145" s="80" t="s">
        <v>8910</v>
      </c>
    </row>
    <row r="7146" spans="1:2" ht="15">
      <c r="A7146" s="81" t="s">
        <v>8737</v>
      </c>
      <c r="B7146" s="80" t="s">
        <v>8910</v>
      </c>
    </row>
    <row r="7147" spans="1:2" ht="15">
      <c r="A7147" s="81" t="s">
        <v>8738</v>
      </c>
      <c r="B7147" s="80" t="s">
        <v>8910</v>
      </c>
    </row>
    <row r="7148" spans="1:2" ht="15">
      <c r="A7148" s="81" t="s">
        <v>8739</v>
      </c>
      <c r="B7148" s="80" t="s">
        <v>8910</v>
      </c>
    </row>
    <row r="7149" spans="1:2" ht="15">
      <c r="A7149" s="81" t="s">
        <v>8740</v>
      </c>
      <c r="B7149" s="80" t="s">
        <v>8910</v>
      </c>
    </row>
    <row r="7150" spans="1:2" ht="15">
      <c r="A7150" s="81" t="s">
        <v>8741</v>
      </c>
      <c r="B7150" s="80" t="s">
        <v>8910</v>
      </c>
    </row>
    <row r="7151" spans="1:2" ht="15">
      <c r="A7151" s="81" t="s">
        <v>8742</v>
      </c>
      <c r="B7151" s="80" t="s">
        <v>8910</v>
      </c>
    </row>
    <row r="7152" spans="1:2" ht="15">
      <c r="A7152" s="81" t="s">
        <v>8743</v>
      </c>
      <c r="B7152" s="80" t="s">
        <v>8910</v>
      </c>
    </row>
    <row r="7153" spans="1:2" ht="15">
      <c r="A7153" s="81" t="s">
        <v>8744</v>
      </c>
      <c r="B7153" s="80" t="s">
        <v>8910</v>
      </c>
    </row>
    <row r="7154" spans="1:2" ht="15">
      <c r="A7154" s="81" t="s">
        <v>8745</v>
      </c>
      <c r="B7154" s="80" t="s">
        <v>8910</v>
      </c>
    </row>
    <row r="7155" spans="1:2" ht="15">
      <c r="A7155" s="81" t="s">
        <v>8746</v>
      </c>
      <c r="B7155" s="80" t="s">
        <v>8910</v>
      </c>
    </row>
    <row r="7156" spans="1:2" ht="15">
      <c r="A7156" s="81" t="s">
        <v>8747</v>
      </c>
      <c r="B7156" s="80" t="s">
        <v>8910</v>
      </c>
    </row>
    <row r="7157" spans="1:2" ht="15">
      <c r="A7157" s="81" t="s">
        <v>8748</v>
      </c>
      <c r="B7157" s="80" t="s">
        <v>8910</v>
      </c>
    </row>
    <row r="7158" spans="1:2" ht="15">
      <c r="A7158" s="81" t="s">
        <v>8749</v>
      </c>
      <c r="B7158" s="80" t="s">
        <v>8910</v>
      </c>
    </row>
    <row r="7159" spans="1:2" ht="15">
      <c r="A7159" s="81" t="s">
        <v>8750</v>
      </c>
      <c r="B7159" s="80" t="s">
        <v>8910</v>
      </c>
    </row>
    <row r="7160" spans="1:2" ht="15">
      <c r="A7160" s="81" t="s">
        <v>8751</v>
      </c>
      <c r="B7160" s="80" t="s">
        <v>8910</v>
      </c>
    </row>
    <row r="7161" spans="1:2" ht="15">
      <c r="A7161" s="81" t="s">
        <v>8752</v>
      </c>
      <c r="B7161" s="80" t="s">
        <v>8910</v>
      </c>
    </row>
    <row r="7162" spans="1:2" ht="15">
      <c r="A7162" s="81" t="s">
        <v>8753</v>
      </c>
      <c r="B7162" s="80" t="s">
        <v>8910</v>
      </c>
    </row>
    <row r="7163" spans="1:2" ht="15">
      <c r="A7163" s="81" t="s">
        <v>8754</v>
      </c>
      <c r="B7163" s="80" t="s">
        <v>8910</v>
      </c>
    </row>
    <row r="7164" spans="1:2" ht="15">
      <c r="A7164" s="81" t="s">
        <v>8755</v>
      </c>
      <c r="B7164" s="80" t="s">
        <v>8910</v>
      </c>
    </row>
    <row r="7165" spans="1:2" ht="15">
      <c r="A7165" s="81" t="s">
        <v>8756</v>
      </c>
      <c r="B7165" s="80" t="s">
        <v>8910</v>
      </c>
    </row>
    <row r="7166" spans="1:2" ht="15">
      <c r="A7166" s="81" t="s">
        <v>8757</v>
      </c>
      <c r="B7166" s="80" t="s">
        <v>8910</v>
      </c>
    </row>
    <row r="7167" spans="1:2" ht="15">
      <c r="A7167" s="81" t="s">
        <v>8758</v>
      </c>
      <c r="B7167" s="80" t="s">
        <v>8910</v>
      </c>
    </row>
    <row r="7168" spans="1:2" ht="15">
      <c r="A7168" s="81" t="s">
        <v>8759</v>
      </c>
      <c r="B7168" s="80" t="s">
        <v>8910</v>
      </c>
    </row>
    <row r="7169" spans="1:2" ht="15">
      <c r="A7169" s="81" t="s">
        <v>8760</v>
      </c>
      <c r="B7169" s="80" t="s">
        <v>8910</v>
      </c>
    </row>
    <row r="7170" spans="1:2" ht="15">
      <c r="A7170" s="81" t="s">
        <v>8761</v>
      </c>
      <c r="B7170" s="80" t="s">
        <v>8910</v>
      </c>
    </row>
    <row r="7171" spans="1:2" ht="15">
      <c r="A7171" s="81" t="s">
        <v>8762</v>
      </c>
      <c r="B7171" s="80" t="s">
        <v>8910</v>
      </c>
    </row>
    <row r="7172" spans="1:2" ht="15">
      <c r="A7172" s="81" t="s">
        <v>8763</v>
      </c>
      <c r="B7172" s="80" t="s">
        <v>8910</v>
      </c>
    </row>
    <row r="7173" spans="1:2" ht="15">
      <c r="A7173" s="81" t="s">
        <v>8764</v>
      </c>
      <c r="B7173" s="80" t="s">
        <v>8910</v>
      </c>
    </row>
    <row r="7174" spans="1:2" ht="15">
      <c r="A7174" s="81" t="s">
        <v>8765</v>
      </c>
      <c r="B7174" s="80" t="s">
        <v>8910</v>
      </c>
    </row>
    <row r="7175" spans="1:2" ht="15">
      <c r="A7175" s="81" t="s">
        <v>8766</v>
      </c>
      <c r="B7175" s="80" t="s">
        <v>8910</v>
      </c>
    </row>
    <row r="7176" spans="1:2" ht="15">
      <c r="A7176" s="81" t="s">
        <v>8767</v>
      </c>
      <c r="B7176" s="80" t="s">
        <v>8910</v>
      </c>
    </row>
    <row r="7177" spans="1:2" ht="15">
      <c r="A7177" s="81" t="s">
        <v>8768</v>
      </c>
      <c r="B7177" s="80" t="s">
        <v>8910</v>
      </c>
    </row>
    <row r="7178" spans="1:2" ht="15">
      <c r="A7178" s="81" t="s">
        <v>8769</v>
      </c>
      <c r="B7178" s="80" t="s">
        <v>8910</v>
      </c>
    </row>
    <row r="7179" spans="1:2" ht="15">
      <c r="A7179" s="81" t="s">
        <v>8770</v>
      </c>
      <c r="B7179" s="80" t="s">
        <v>8910</v>
      </c>
    </row>
    <row r="7180" spans="1:2" ht="15">
      <c r="A7180" s="81" t="s">
        <v>8771</v>
      </c>
      <c r="B7180" s="80" t="s">
        <v>8910</v>
      </c>
    </row>
    <row r="7181" spans="1:2" ht="15">
      <c r="A7181" s="81" t="s">
        <v>8772</v>
      </c>
      <c r="B7181" s="80" t="s">
        <v>8910</v>
      </c>
    </row>
    <row r="7182" spans="1:2" ht="15">
      <c r="A7182" s="81" t="s">
        <v>8773</v>
      </c>
      <c r="B7182" s="80" t="s">
        <v>8910</v>
      </c>
    </row>
    <row r="7183" spans="1:2" ht="15">
      <c r="A7183" s="81" t="s">
        <v>8774</v>
      </c>
      <c r="B7183" s="80" t="s">
        <v>8910</v>
      </c>
    </row>
    <row r="7184" spans="1:2" ht="15">
      <c r="A7184" s="81" t="s">
        <v>8775</v>
      </c>
      <c r="B7184" s="80" t="s">
        <v>8910</v>
      </c>
    </row>
    <row r="7185" spans="1:2" ht="15">
      <c r="A7185" s="81" t="s">
        <v>8776</v>
      </c>
      <c r="B7185" s="80" t="s">
        <v>8910</v>
      </c>
    </row>
    <row r="7186" spans="1:2" ht="15">
      <c r="A7186" s="81" t="s">
        <v>8777</v>
      </c>
      <c r="B7186" s="80" t="s">
        <v>8910</v>
      </c>
    </row>
    <row r="7187" spans="1:2" ht="15">
      <c r="A7187" s="81" t="s">
        <v>8778</v>
      </c>
      <c r="B7187" s="80" t="s">
        <v>8910</v>
      </c>
    </row>
    <row r="7188" spans="1:2" ht="15">
      <c r="A7188" s="81" t="s">
        <v>8779</v>
      </c>
      <c r="B7188" s="80" t="s">
        <v>8910</v>
      </c>
    </row>
    <row r="7189" spans="1:2" ht="15">
      <c r="A7189" s="81" t="s">
        <v>8780</v>
      </c>
      <c r="B7189" s="80" t="s">
        <v>8910</v>
      </c>
    </row>
    <row r="7190" spans="1:2" ht="15">
      <c r="A7190" s="81" t="s">
        <v>8781</v>
      </c>
      <c r="B7190" s="80" t="s">
        <v>8910</v>
      </c>
    </row>
    <row r="7191" spans="1:2" ht="15">
      <c r="A7191" s="81" t="s">
        <v>8782</v>
      </c>
      <c r="B7191" s="80" t="s">
        <v>8910</v>
      </c>
    </row>
    <row r="7192" spans="1:2" ht="15">
      <c r="A7192" s="81" t="s">
        <v>8783</v>
      </c>
      <c r="B7192" s="80" t="s">
        <v>8910</v>
      </c>
    </row>
    <row r="7193" spans="1:2" ht="15">
      <c r="A7193" s="81" t="s">
        <v>8784</v>
      </c>
      <c r="B7193" s="80" t="s">
        <v>8910</v>
      </c>
    </row>
    <row r="7194" spans="1:2" ht="15">
      <c r="A7194" s="81" t="s">
        <v>8785</v>
      </c>
      <c r="B7194" s="80" t="s">
        <v>8910</v>
      </c>
    </row>
    <row r="7195" spans="1:2" ht="15">
      <c r="A7195" s="81" t="s">
        <v>8786</v>
      </c>
      <c r="B7195" s="80" t="s">
        <v>8910</v>
      </c>
    </row>
    <row r="7196" spans="1:2" ht="15">
      <c r="A7196" s="81" t="s">
        <v>8787</v>
      </c>
      <c r="B7196" s="80" t="s">
        <v>8910</v>
      </c>
    </row>
    <row r="7197" spans="1:2" ht="15">
      <c r="A7197" s="81" t="s">
        <v>8788</v>
      </c>
      <c r="B7197" s="80" t="s">
        <v>8910</v>
      </c>
    </row>
    <row r="7198" spans="1:2" ht="15">
      <c r="A7198" s="81" t="s">
        <v>8789</v>
      </c>
      <c r="B7198" s="80" t="s">
        <v>8910</v>
      </c>
    </row>
    <row r="7199" spans="1:2" ht="15">
      <c r="A7199" s="81" t="s">
        <v>8790</v>
      </c>
      <c r="B7199" s="80" t="s">
        <v>8910</v>
      </c>
    </row>
    <row r="7200" spans="1:2" ht="15">
      <c r="A7200" s="81" t="s">
        <v>8791</v>
      </c>
      <c r="B7200" s="80" t="s">
        <v>8910</v>
      </c>
    </row>
    <row r="7201" spans="1:2" ht="15">
      <c r="A7201" s="81" t="s">
        <v>8792</v>
      </c>
      <c r="B7201" s="80" t="s">
        <v>8910</v>
      </c>
    </row>
    <row r="7202" spans="1:2" ht="15">
      <c r="A7202" s="81" t="s">
        <v>8793</v>
      </c>
      <c r="B7202" s="80" t="s">
        <v>8910</v>
      </c>
    </row>
    <row r="7203" spans="1:2" ht="15">
      <c r="A7203" s="81" t="s">
        <v>8794</v>
      </c>
      <c r="B7203" s="80" t="s">
        <v>8910</v>
      </c>
    </row>
    <row r="7204" spans="1:2" ht="15">
      <c r="A7204" s="81" t="s">
        <v>8795</v>
      </c>
      <c r="B7204" s="80" t="s">
        <v>8910</v>
      </c>
    </row>
    <row r="7205" spans="1:2" ht="15">
      <c r="A7205" s="81" t="s">
        <v>8796</v>
      </c>
      <c r="B7205" s="80" t="s">
        <v>8910</v>
      </c>
    </row>
    <row r="7206" spans="1:2" ht="15">
      <c r="A7206" s="81" t="s">
        <v>8797</v>
      </c>
      <c r="B7206" s="80" t="s">
        <v>8910</v>
      </c>
    </row>
    <row r="7207" spans="1:2" ht="15">
      <c r="A7207" s="81" t="s">
        <v>8798</v>
      </c>
      <c r="B7207" s="80" t="s">
        <v>8910</v>
      </c>
    </row>
    <row r="7208" spans="1:2" ht="15">
      <c r="A7208" s="81" t="s">
        <v>8799</v>
      </c>
      <c r="B7208" s="80" t="s">
        <v>8910</v>
      </c>
    </row>
    <row r="7209" spans="1:2" ht="15">
      <c r="A7209" s="81" t="s">
        <v>8800</v>
      </c>
      <c r="B7209" s="80" t="s">
        <v>8910</v>
      </c>
    </row>
    <row r="7210" spans="1:2" ht="15">
      <c r="A7210" s="81" t="s">
        <v>8801</v>
      </c>
      <c r="B7210" s="80" t="s">
        <v>8910</v>
      </c>
    </row>
    <row r="7211" spans="1:2" ht="15">
      <c r="A7211" s="81" t="s">
        <v>8802</v>
      </c>
      <c r="B7211" s="80" t="s">
        <v>8910</v>
      </c>
    </row>
    <row r="7212" spans="1:2" ht="15">
      <c r="A7212" s="81" t="s">
        <v>8803</v>
      </c>
      <c r="B7212" s="80" t="s">
        <v>8910</v>
      </c>
    </row>
    <row r="7213" spans="1:2" ht="15">
      <c r="A7213" s="81" t="s">
        <v>8804</v>
      </c>
      <c r="B7213" s="80" t="s">
        <v>8910</v>
      </c>
    </row>
    <row r="7214" spans="1:2" ht="15">
      <c r="A7214" s="81" t="s">
        <v>8805</v>
      </c>
      <c r="B7214" s="80" t="s">
        <v>8910</v>
      </c>
    </row>
    <row r="7215" spans="1:2" ht="15">
      <c r="A7215" s="81" t="s">
        <v>8806</v>
      </c>
      <c r="B7215" s="80" t="s">
        <v>8910</v>
      </c>
    </row>
    <row r="7216" spans="1:2" ht="15">
      <c r="A7216" s="81" t="s">
        <v>8807</v>
      </c>
      <c r="B7216" s="80" t="s">
        <v>8910</v>
      </c>
    </row>
    <row r="7217" spans="1:2" ht="15">
      <c r="A7217" s="81" t="s">
        <v>8808</v>
      </c>
      <c r="B7217" s="80" t="s">
        <v>8910</v>
      </c>
    </row>
    <row r="7218" spans="1:2" ht="15">
      <c r="A7218" s="81" t="s">
        <v>8809</v>
      </c>
      <c r="B7218" s="80" t="s">
        <v>8910</v>
      </c>
    </row>
    <row r="7219" spans="1:2" ht="15">
      <c r="A7219" s="81" t="s">
        <v>8810</v>
      </c>
      <c r="B7219" s="80" t="s">
        <v>8910</v>
      </c>
    </row>
    <row r="7220" spans="1:2" ht="15">
      <c r="A7220" s="81" t="s">
        <v>8811</v>
      </c>
      <c r="B7220" s="80" t="s">
        <v>8910</v>
      </c>
    </row>
    <row r="7221" spans="1:2" ht="15">
      <c r="A7221" s="81" t="s">
        <v>8812</v>
      </c>
      <c r="B7221" s="80" t="s">
        <v>8910</v>
      </c>
    </row>
    <row r="7222" spans="1:2" ht="15">
      <c r="A7222" s="81" t="s">
        <v>8813</v>
      </c>
      <c r="B7222" s="80" t="s">
        <v>8910</v>
      </c>
    </row>
    <row r="7223" spans="1:2" ht="15">
      <c r="A7223" s="81" t="s">
        <v>8814</v>
      </c>
      <c r="B7223" s="80" t="s">
        <v>8910</v>
      </c>
    </row>
    <row r="7224" spans="1:2" ht="15">
      <c r="A7224" s="81" t="s">
        <v>8815</v>
      </c>
      <c r="B7224" s="80" t="s">
        <v>8910</v>
      </c>
    </row>
    <row r="7225" spans="1:2" ht="15">
      <c r="A7225" s="81" t="s">
        <v>8816</v>
      </c>
      <c r="B7225" s="80" t="s">
        <v>8910</v>
      </c>
    </row>
    <row r="7226" spans="1:2" ht="15">
      <c r="A7226" s="81" t="s">
        <v>8817</v>
      </c>
      <c r="B7226" s="80" t="s">
        <v>8910</v>
      </c>
    </row>
    <row r="7227" spans="1:2" ht="15">
      <c r="A7227" s="81" t="s">
        <v>8818</v>
      </c>
      <c r="B7227" s="80" t="s">
        <v>8910</v>
      </c>
    </row>
    <row r="7228" spans="1:2" ht="15">
      <c r="A7228" s="81" t="s">
        <v>8819</v>
      </c>
      <c r="B7228" s="80" t="s">
        <v>8910</v>
      </c>
    </row>
    <row r="7229" spans="1:2" ht="15">
      <c r="A7229" s="81" t="s">
        <v>8820</v>
      </c>
      <c r="B7229" s="80" t="s">
        <v>8910</v>
      </c>
    </row>
    <row r="7230" spans="1:2" ht="15">
      <c r="A7230" s="81" t="s">
        <v>8821</v>
      </c>
      <c r="B7230" s="80" t="s">
        <v>8910</v>
      </c>
    </row>
    <row r="7231" spans="1:2" ht="15">
      <c r="A7231" s="81" t="s">
        <v>8822</v>
      </c>
      <c r="B7231" s="80" t="s">
        <v>8910</v>
      </c>
    </row>
    <row r="7232" spans="1:2" ht="15">
      <c r="A7232" s="81" t="s">
        <v>8823</v>
      </c>
      <c r="B7232" s="80" t="s">
        <v>8910</v>
      </c>
    </row>
    <row r="7233" spans="1:2" ht="15">
      <c r="A7233" s="81" t="s">
        <v>8824</v>
      </c>
      <c r="B7233" s="80" t="s">
        <v>8910</v>
      </c>
    </row>
    <row r="7234" spans="1:2" ht="15">
      <c r="A7234" s="81" t="s">
        <v>8825</v>
      </c>
      <c r="B7234" s="80" t="s">
        <v>8910</v>
      </c>
    </row>
    <row r="7235" spans="1:2" ht="15">
      <c r="A7235" s="81" t="s">
        <v>8826</v>
      </c>
      <c r="B7235" s="80" t="s">
        <v>8910</v>
      </c>
    </row>
    <row r="7236" spans="1:2" ht="15">
      <c r="A7236" s="81" t="s">
        <v>8827</v>
      </c>
      <c r="B7236" s="80" t="s">
        <v>8910</v>
      </c>
    </row>
    <row r="7237" spans="1:2" ht="15">
      <c r="A7237" s="81" t="s">
        <v>8828</v>
      </c>
      <c r="B7237" s="80" t="s">
        <v>8910</v>
      </c>
    </row>
    <row r="7238" spans="1:2" ht="15">
      <c r="A7238" s="81" t="s">
        <v>8829</v>
      </c>
      <c r="B7238" s="80" t="s">
        <v>8910</v>
      </c>
    </row>
    <row r="7239" spans="1:2" ht="15">
      <c r="A7239" s="81" t="s">
        <v>8830</v>
      </c>
      <c r="B7239" s="80" t="s">
        <v>8910</v>
      </c>
    </row>
    <row r="7240" spans="1:2" ht="15">
      <c r="A7240" s="81" t="s">
        <v>8831</v>
      </c>
      <c r="B7240" s="80" t="s">
        <v>8910</v>
      </c>
    </row>
    <row r="7241" spans="1:2" ht="15">
      <c r="A7241" s="81" t="s">
        <v>8832</v>
      </c>
      <c r="B7241" s="80" t="s">
        <v>8910</v>
      </c>
    </row>
    <row r="7242" spans="1:2" ht="15">
      <c r="A7242" s="81" t="s">
        <v>8833</v>
      </c>
      <c r="B7242" s="80" t="s">
        <v>8910</v>
      </c>
    </row>
    <row r="7243" spans="1:2" ht="15">
      <c r="A7243" s="81" t="s">
        <v>8834</v>
      </c>
      <c r="B7243" s="80" t="s">
        <v>8910</v>
      </c>
    </row>
    <row r="7244" spans="1:2" ht="15">
      <c r="A7244" s="81" t="s">
        <v>8835</v>
      </c>
      <c r="B7244" s="80" t="s">
        <v>8910</v>
      </c>
    </row>
    <row r="7245" spans="1:2" ht="15">
      <c r="A7245" s="81" t="s">
        <v>8836</v>
      </c>
      <c r="B7245" s="80" t="s">
        <v>8910</v>
      </c>
    </row>
    <row r="7246" spans="1:2" ht="15">
      <c r="A7246" s="81" t="s">
        <v>8837</v>
      </c>
      <c r="B7246" s="80" t="s">
        <v>8910</v>
      </c>
    </row>
    <row r="7247" spans="1:2" ht="15">
      <c r="A7247" s="81" t="s">
        <v>8838</v>
      </c>
      <c r="B7247" s="80" t="s">
        <v>8910</v>
      </c>
    </row>
    <row r="7248" spans="1:2" ht="15">
      <c r="A7248" s="81" t="s">
        <v>8839</v>
      </c>
      <c r="B7248" s="80" t="s">
        <v>8910</v>
      </c>
    </row>
    <row r="7249" spans="1:2" ht="15">
      <c r="A7249" s="81" t="s">
        <v>8840</v>
      </c>
      <c r="B7249" s="80" t="s">
        <v>8910</v>
      </c>
    </row>
    <row r="7250" spans="1:2" ht="15">
      <c r="A7250" s="81" t="s">
        <v>8841</v>
      </c>
      <c r="B7250" s="80" t="s">
        <v>8910</v>
      </c>
    </row>
    <row r="7251" spans="1:2" ht="15">
      <c r="A7251" s="81" t="s">
        <v>8842</v>
      </c>
      <c r="B7251" s="80" t="s">
        <v>8910</v>
      </c>
    </row>
    <row r="7252" spans="1:2" ht="15">
      <c r="A7252" s="81" t="s">
        <v>8843</v>
      </c>
      <c r="B7252" s="80" t="s">
        <v>8910</v>
      </c>
    </row>
    <row r="7253" spans="1:2" ht="15">
      <c r="A7253" s="81" t="s">
        <v>8844</v>
      </c>
      <c r="B7253" s="80" t="s">
        <v>8910</v>
      </c>
    </row>
    <row r="7254" spans="1:2" ht="15">
      <c r="A7254" s="81" t="s">
        <v>8845</v>
      </c>
      <c r="B7254" s="80" t="s">
        <v>8910</v>
      </c>
    </row>
    <row r="7255" spans="1:2" ht="15">
      <c r="A7255" s="81" t="s">
        <v>8846</v>
      </c>
      <c r="B7255" s="80" t="s">
        <v>8910</v>
      </c>
    </row>
    <row r="7256" spans="1:2" ht="15">
      <c r="A7256" s="81" t="s">
        <v>8847</v>
      </c>
      <c r="B7256" s="80" t="s">
        <v>8910</v>
      </c>
    </row>
    <row r="7257" spans="1:2" ht="15">
      <c r="A7257" s="81" t="s">
        <v>8848</v>
      </c>
      <c r="B7257" s="80" t="s">
        <v>8910</v>
      </c>
    </row>
    <row r="7258" spans="1:2" ht="15">
      <c r="A7258" s="81" t="s">
        <v>8849</v>
      </c>
      <c r="B7258" s="80" t="s">
        <v>8910</v>
      </c>
    </row>
    <row r="7259" spans="1:2" ht="15">
      <c r="A7259" s="81" t="s">
        <v>8850</v>
      </c>
      <c r="B7259" s="80" t="s">
        <v>8910</v>
      </c>
    </row>
    <row r="7260" spans="1:2" ht="15">
      <c r="A7260" s="81" t="s">
        <v>8851</v>
      </c>
      <c r="B7260" s="80" t="s">
        <v>8910</v>
      </c>
    </row>
    <row r="7261" spans="1:2" ht="15">
      <c r="A7261" s="81" t="s">
        <v>8852</v>
      </c>
      <c r="B7261" s="80" t="s">
        <v>8910</v>
      </c>
    </row>
    <row r="7262" spans="1:2" ht="15">
      <c r="A7262" s="81" t="s">
        <v>8853</v>
      </c>
      <c r="B7262" s="80" t="s">
        <v>8910</v>
      </c>
    </row>
    <row r="7263" spans="1:2" ht="15">
      <c r="A7263" s="81" t="s">
        <v>8854</v>
      </c>
      <c r="B7263" s="80" t="s">
        <v>8910</v>
      </c>
    </row>
    <row r="7264" spans="1:2" ht="15">
      <c r="A7264" s="81" t="s">
        <v>8855</v>
      </c>
      <c r="B7264" s="80" t="s">
        <v>8910</v>
      </c>
    </row>
    <row r="7265" spans="1:2" ht="15">
      <c r="A7265" s="81" t="s">
        <v>8856</v>
      </c>
      <c r="B7265" s="80" t="s">
        <v>8910</v>
      </c>
    </row>
    <row r="7266" spans="1:2" ht="15">
      <c r="A7266" s="81" t="s">
        <v>8857</v>
      </c>
      <c r="B7266" s="80" t="s">
        <v>8910</v>
      </c>
    </row>
    <row r="7267" spans="1:2" ht="15">
      <c r="A7267" s="81" t="s">
        <v>8858</v>
      </c>
      <c r="B7267" s="80" t="s">
        <v>8910</v>
      </c>
    </row>
    <row r="7268" spans="1:2" ht="15">
      <c r="A7268" s="81" t="s">
        <v>8859</v>
      </c>
      <c r="B7268" s="80" t="s">
        <v>8910</v>
      </c>
    </row>
    <row r="7269" spans="1:2" ht="15">
      <c r="A7269" s="81" t="s">
        <v>8860</v>
      </c>
      <c r="B7269" s="80" t="s">
        <v>8910</v>
      </c>
    </row>
    <row r="7270" spans="1:2" ht="15">
      <c r="A7270" s="81" t="s">
        <v>8861</v>
      </c>
      <c r="B7270" s="80" t="s">
        <v>8910</v>
      </c>
    </row>
    <row r="7271" spans="1:2" ht="15">
      <c r="A7271" s="81" t="s">
        <v>8862</v>
      </c>
      <c r="B7271" s="80" t="s">
        <v>8910</v>
      </c>
    </row>
    <row r="7272" spans="1:2" ht="15">
      <c r="A7272" s="81" t="s">
        <v>8863</v>
      </c>
      <c r="B7272" s="80" t="s">
        <v>8910</v>
      </c>
    </row>
    <row r="7273" spans="1:2" ht="15">
      <c r="A7273" s="81" t="s">
        <v>8864</v>
      </c>
      <c r="B7273" s="80" t="s">
        <v>8910</v>
      </c>
    </row>
    <row r="7274" spans="1:2" ht="15">
      <c r="A7274" s="81" t="s">
        <v>8865</v>
      </c>
      <c r="B7274" s="80" t="s">
        <v>8910</v>
      </c>
    </row>
    <row r="7275" spans="1:2" ht="15">
      <c r="A7275" s="81" t="s">
        <v>8866</v>
      </c>
      <c r="B7275" s="80" t="s">
        <v>8910</v>
      </c>
    </row>
    <row r="7276" spans="1:2" ht="15">
      <c r="A7276" s="81" t="s">
        <v>8867</v>
      </c>
      <c r="B7276" s="80" t="s">
        <v>8910</v>
      </c>
    </row>
    <row r="7277" spans="1:2" ht="15">
      <c r="A7277" s="81" t="s">
        <v>8868</v>
      </c>
      <c r="B7277" s="80" t="s">
        <v>8910</v>
      </c>
    </row>
    <row r="7278" spans="1:2" ht="15">
      <c r="A7278" s="81" t="s">
        <v>8869</v>
      </c>
      <c r="B7278" s="80" t="s">
        <v>8910</v>
      </c>
    </row>
    <row r="7279" spans="1:2" ht="15">
      <c r="A7279" s="81" t="s">
        <v>8870</v>
      </c>
      <c r="B7279" s="80" t="s">
        <v>8910</v>
      </c>
    </row>
    <row r="7280" spans="1:2" ht="15">
      <c r="A7280" s="81" t="s">
        <v>8871</v>
      </c>
      <c r="B7280" s="80" t="s">
        <v>8910</v>
      </c>
    </row>
    <row r="7281" spans="1:2" ht="15">
      <c r="A7281" s="81" t="s">
        <v>8872</v>
      </c>
      <c r="B7281" s="80" t="s">
        <v>8910</v>
      </c>
    </row>
    <row r="7282" spans="1:2" ht="15">
      <c r="A7282" s="81" t="s">
        <v>8873</v>
      </c>
      <c r="B7282" s="80" t="s">
        <v>8910</v>
      </c>
    </row>
    <row r="7283" spans="1:2" ht="15">
      <c r="A7283" s="81" t="s">
        <v>8874</v>
      </c>
      <c r="B7283" s="80" t="s">
        <v>8910</v>
      </c>
    </row>
    <row r="7284" spans="1:2" ht="15">
      <c r="A7284" s="81" t="s">
        <v>8875</v>
      </c>
      <c r="B7284" s="80" t="s">
        <v>8910</v>
      </c>
    </row>
    <row r="7285" spans="1:2" ht="15">
      <c r="A7285" s="81" t="s">
        <v>8876</v>
      </c>
      <c r="B7285" s="80" t="s">
        <v>8910</v>
      </c>
    </row>
    <row r="7286" spans="1:2" ht="15">
      <c r="A7286" s="81" t="s">
        <v>8877</v>
      </c>
      <c r="B7286" s="80" t="s">
        <v>8910</v>
      </c>
    </row>
    <row r="7287" spans="1:2" ht="15">
      <c r="A7287" s="81" t="s">
        <v>8878</v>
      </c>
      <c r="B7287" s="80" t="s">
        <v>8910</v>
      </c>
    </row>
    <row r="7288" spans="1:2" ht="15">
      <c r="A7288" s="81" t="s">
        <v>8879</v>
      </c>
      <c r="B7288" s="80" t="s">
        <v>8910</v>
      </c>
    </row>
    <row r="7289" spans="1:2" ht="15">
      <c r="A7289" s="81" t="s">
        <v>8880</v>
      </c>
      <c r="B7289" s="80" t="s">
        <v>8910</v>
      </c>
    </row>
    <row r="7290" spans="1:2" ht="15">
      <c r="A7290" s="81" t="s">
        <v>8881</v>
      </c>
      <c r="B7290" s="80" t="s">
        <v>8910</v>
      </c>
    </row>
    <row r="7291" spans="1:2" ht="15">
      <c r="A7291" s="81" t="s">
        <v>8882</v>
      </c>
      <c r="B7291" s="80" t="s">
        <v>8910</v>
      </c>
    </row>
    <row r="7292" spans="1:2" ht="15">
      <c r="A7292" s="81" t="s">
        <v>8883</v>
      </c>
      <c r="B7292" s="80" t="s">
        <v>8910</v>
      </c>
    </row>
    <row r="7293" spans="1:2" ht="15">
      <c r="A7293" s="81" t="s">
        <v>8884</v>
      </c>
      <c r="B7293" s="80" t="s">
        <v>8910</v>
      </c>
    </row>
    <row r="7294" spans="1:2" ht="15">
      <c r="A7294" s="81" t="s">
        <v>8885</v>
      </c>
      <c r="B7294" s="80" t="s">
        <v>8910</v>
      </c>
    </row>
    <row r="7295" spans="1:2" ht="15">
      <c r="A7295" s="81" t="s">
        <v>8886</v>
      </c>
      <c r="B7295" s="80" t="s">
        <v>8910</v>
      </c>
    </row>
    <row r="7296" spans="1:2" ht="15">
      <c r="A7296" s="81" t="s">
        <v>8887</v>
      </c>
      <c r="B7296" s="80" t="s">
        <v>8910</v>
      </c>
    </row>
    <row r="7297" spans="1:2" ht="15">
      <c r="A7297" s="81" t="s">
        <v>8888</v>
      </c>
      <c r="B7297" s="80" t="s">
        <v>8910</v>
      </c>
    </row>
    <row r="7298" spans="1:2" ht="15">
      <c r="A7298" s="81" t="s">
        <v>8889</v>
      </c>
      <c r="B7298" s="80" t="s">
        <v>8910</v>
      </c>
    </row>
    <row r="7299" spans="1:2" ht="15">
      <c r="A7299" s="81" t="s">
        <v>8890</v>
      </c>
      <c r="B7299" s="80" t="s">
        <v>8910</v>
      </c>
    </row>
    <row r="7300" spans="1:2" ht="15">
      <c r="A7300" s="81" t="s">
        <v>8891</v>
      </c>
      <c r="B7300" s="80" t="s">
        <v>8910</v>
      </c>
    </row>
    <row r="7301" spans="1:2" ht="15">
      <c r="A7301" s="81" t="s">
        <v>8892</v>
      </c>
      <c r="B7301" s="80" t="s">
        <v>8910</v>
      </c>
    </row>
    <row r="7302" spans="1:2" ht="15">
      <c r="A7302" s="81" t="s">
        <v>8893</v>
      </c>
      <c r="B7302" s="80" t="s">
        <v>8910</v>
      </c>
    </row>
    <row r="7303" spans="1:2" ht="15">
      <c r="A7303" s="81" t="s">
        <v>8894</v>
      </c>
      <c r="B7303" s="80" t="s">
        <v>8910</v>
      </c>
    </row>
    <row r="7304" spans="1:2" ht="15">
      <c r="A7304" s="81" t="s">
        <v>8895</v>
      </c>
      <c r="B7304" s="80" t="s">
        <v>8910</v>
      </c>
    </row>
    <row r="7305" spans="1:2" ht="15">
      <c r="A7305" s="81" t="s">
        <v>8896</v>
      </c>
      <c r="B7305" s="80" t="s">
        <v>8910</v>
      </c>
    </row>
    <row r="7306" spans="1:2" ht="15">
      <c r="A7306" s="81" t="s">
        <v>8897</v>
      </c>
      <c r="B7306" s="80" t="s">
        <v>8910</v>
      </c>
    </row>
    <row r="7307" spans="1:2" ht="15">
      <c r="A7307" s="81" t="s">
        <v>8898</v>
      </c>
      <c r="B7307" s="80" t="s">
        <v>8910</v>
      </c>
    </row>
    <row r="7308" spans="1:2" ht="15">
      <c r="A7308" s="81" t="s">
        <v>8899</v>
      </c>
      <c r="B7308" s="80" t="s">
        <v>8910</v>
      </c>
    </row>
    <row r="7309" spans="1:2" ht="15">
      <c r="A7309" s="81" t="s">
        <v>8900</v>
      </c>
      <c r="B7309" s="80" t="s">
        <v>8910</v>
      </c>
    </row>
    <row r="7310" spans="1:2" ht="15">
      <c r="A7310" s="81" t="s">
        <v>8901</v>
      </c>
      <c r="B7310" s="80" t="s">
        <v>8910</v>
      </c>
    </row>
    <row r="7311" spans="1:2" ht="15">
      <c r="A7311" s="81" t="s">
        <v>8902</v>
      </c>
      <c r="B7311" s="80" t="s">
        <v>8910</v>
      </c>
    </row>
    <row r="7312" spans="1:2" ht="15">
      <c r="A7312" s="81" t="s">
        <v>8903</v>
      </c>
      <c r="B7312" s="80" t="s">
        <v>8910</v>
      </c>
    </row>
    <row r="7313" spans="1:2" ht="15">
      <c r="A7313" s="81" t="s">
        <v>8904</v>
      </c>
      <c r="B7313" s="80" t="s">
        <v>8910</v>
      </c>
    </row>
    <row r="7314" spans="1:2" ht="15">
      <c r="A7314" s="81" t="s">
        <v>8905</v>
      </c>
      <c r="B7314" s="80" t="s">
        <v>8911</v>
      </c>
    </row>
    <row r="7315" spans="1:2" ht="15">
      <c r="A7315" s="81" t="s">
        <v>8906</v>
      </c>
      <c r="B7315" s="80" t="s">
        <v>8911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2F247-F996-4D82-B607-5CBEF48347E9}">
  <dimension ref="A1:C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8912</v>
      </c>
      <c r="B2" s="115" t="s">
        <v>8913</v>
      </c>
      <c r="C2" s="54" t="s">
        <v>8914</v>
      </c>
    </row>
    <row r="3" spans="1:3" ht="15">
      <c r="A3" s="114" t="s">
        <v>1461</v>
      </c>
      <c r="B3" s="114" t="s">
        <v>1461</v>
      </c>
      <c r="C3" s="35">
        <v>189</v>
      </c>
    </row>
    <row r="4" spans="1:3" ht="15">
      <c r="A4" s="114" t="s">
        <v>1462</v>
      </c>
      <c r="B4" s="114" t="s">
        <v>1462</v>
      </c>
      <c r="C4"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754B9-9641-45AD-8CFD-AB3AF989AB6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8933</v>
      </c>
      <c r="B1" s="13" t="s">
        <v>17</v>
      </c>
    </row>
    <row r="2" spans="1:2" ht="15">
      <c r="A2" s="80" t="s">
        <v>8934</v>
      </c>
      <c r="B2" s="80" t="s">
        <v>8940</v>
      </c>
    </row>
    <row r="3" spans="1:2" ht="15">
      <c r="A3" s="81" t="s">
        <v>8935</v>
      </c>
      <c r="B3" s="80" t="s">
        <v>8941</v>
      </c>
    </row>
    <row r="4" spans="1:2" ht="15">
      <c r="A4" s="81" t="s">
        <v>8936</v>
      </c>
      <c r="B4" s="80" t="s">
        <v>8942</v>
      </c>
    </row>
    <row r="5" spans="1:2" ht="15">
      <c r="A5" s="81" t="s">
        <v>8937</v>
      </c>
      <c r="B5" s="80" t="s">
        <v>8943</v>
      </c>
    </row>
    <row r="6" spans="1:2" ht="15">
      <c r="A6" s="81" t="s">
        <v>8938</v>
      </c>
      <c r="B6" s="80" t="s">
        <v>8944</v>
      </c>
    </row>
    <row r="7" spans="1:2" ht="15">
      <c r="A7" s="81" t="s">
        <v>8939</v>
      </c>
      <c r="B7" s="80" t="s">
        <v>8945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D0530-82B1-4160-824F-FFCED57C18E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8946</v>
      </c>
      <c r="B1" s="13" t="s">
        <v>34</v>
      </c>
    </row>
    <row r="2" spans="1:2" ht="15">
      <c r="A2" s="107" t="s">
        <v>420</v>
      </c>
      <c r="B2" s="80">
        <v>34782</v>
      </c>
    </row>
    <row r="3" spans="1:2" ht="15">
      <c r="A3" s="110" t="s">
        <v>358</v>
      </c>
      <c r="B3" s="80">
        <v>0</v>
      </c>
    </row>
    <row r="4" spans="1:2" ht="15">
      <c r="A4" s="110" t="s">
        <v>357</v>
      </c>
      <c r="B4" s="80">
        <v>0</v>
      </c>
    </row>
    <row r="5" spans="1:2" ht="15">
      <c r="A5" s="110" t="s">
        <v>359</v>
      </c>
      <c r="B5" s="80">
        <v>0</v>
      </c>
    </row>
    <row r="6" spans="1:2" ht="15">
      <c r="A6" s="110" t="s">
        <v>361</v>
      </c>
      <c r="B6" s="80">
        <v>0</v>
      </c>
    </row>
    <row r="7" spans="1:2" ht="15">
      <c r="A7" s="110" t="s">
        <v>360</v>
      </c>
      <c r="B7" s="80">
        <v>0</v>
      </c>
    </row>
    <row r="8" spans="1:2" ht="15">
      <c r="A8" s="110" t="s">
        <v>356</v>
      </c>
      <c r="B8" s="80">
        <v>0</v>
      </c>
    </row>
    <row r="9" spans="1:2" ht="15">
      <c r="A9" s="110" t="s">
        <v>352</v>
      </c>
      <c r="B9" s="80">
        <v>0</v>
      </c>
    </row>
    <row r="10" spans="1:2" ht="15">
      <c r="A10" s="110" t="s">
        <v>351</v>
      </c>
      <c r="B10" s="80">
        <v>0</v>
      </c>
    </row>
    <row r="11" spans="1:2" ht="15">
      <c r="A11" s="110" t="s">
        <v>353</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96D06-CACE-47AC-AE1B-102C6F27C15C}">
  <dimension ref="A1:BN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1460</v>
      </c>
      <c r="BD2" s="13" t="s">
        <v>1466</v>
      </c>
      <c r="BE2" s="13" t="s">
        <v>1467</v>
      </c>
      <c r="BF2" s="54" t="s">
        <v>1556</v>
      </c>
      <c r="BG2" s="54" t="s">
        <v>1557</v>
      </c>
      <c r="BH2" s="54" t="s">
        <v>1558</v>
      </c>
      <c r="BI2" s="54" t="s">
        <v>1559</v>
      </c>
      <c r="BJ2" s="54" t="s">
        <v>1560</v>
      </c>
      <c r="BK2" s="54" t="s">
        <v>1561</v>
      </c>
      <c r="BL2" s="54" t="s">
        <v>1562</v>
      </c>
      <c r="BM2" s="54" t="s">
        <v>1563</v>
      </c>
      <c r="BN2" s="54" t="s">
        <v>1564</v>
      </c>
    </row>
    <row r="3" spans="1:66" ht="15" customHeight="1">
      <c r="A3" s="65" t="s">
        <v>422</v>
      </c>
      <c r="B3" s="65" t="s">
        <v>420</v>
      </c>
      <c r="C3" s="66"/>
      <c r="D3" s="67"/>
      <c r="E3" s="68"/>
      <c r="F3" s="69"/>
      <c r="G3" s="66"/>
      <c r="H3" s="70"/>
      <c r="I3" s="71"/>
      <c r="J3" s="71"/>
      <c r="K3" s="35" t="s">
        <v>65</v>
      </c>
      <c r="L3" s="72">
        <v>3</v>
      </c>
      <c r="M3" s="72"/>
      <c r="N3" s="73"/>
      <c r="O3" s="80" t="s">
        <v>423</v>
      </c>
      <c r="P3" s="82">
        <v>44117.425416666665</v>
      </c>
      <c r="Q3" s="80" t="s">
        <v>424</v>
      </c>
      <c r="R3" s="84" t="str">
        <f>HYPERLINK("https://developer.cisco.com/devnetcreate/2020?utm_campaign=devnetcreate21&amp;utm_source=mediabuy&amp;utm_medium=mediabuy-devvie")</f>
        <v>https://developer.cisco.com/devnetcreate/2020?utm_campaign=devnetcreate21&amp;utm_source=mediabuy&amp;utm_medium=mediabuy-devvie</v>
      </c>
      <c r="S3" s="80" t="s">
        <v>427</v>
      </c>
      <c r="T3" s="80" t="s">
        <v>429</v>
      </c>
      <c r="U3" s="80"/>
      <c r="V3" s="84" t="str">
        <f>HYPERLINK("https://pbs.twimg.com/profile_images/1309624032451530757/23mvhU_Y_normal.jpg")</f>
        <v>https://pbs.twimg.com/profile_images/1309624032451530757/23mvhU_Y_normal.jpg</v>
      </c>
      <c r="W3" s="82">
        <v>44117.425416666665</v>
      </c>
      <c r="X3" s="86">
        <v>44117</v>
      </c>
      <c r="Y3" s="88" t="s">
        <v>618</v>
      </c>
      <c r="Z3" s="84" t="str">
        <f>HYPERLINK("https://twitter.com/renitocaf123/status/1315958610355195906")</f>
        <v>https://twitter.com/renitocaf123/status/1315958610355195906</v>
      </c>
      <c r="AA3" s="80"/>
      <c r="AB3" s="80"/>
      <c r="AC3" s="88" t="s">
        <v>808</v>
      </c>
      <c r="AD3" s="80"/>
      <c r="AE3" s="80" t="b">
        <v>0</v>
      </c>
      <c r="AF3" s="80">
        <v>0</v>
      </c>
      <c r="AG3" s="88" t="s">
        <v>809</v>
      </c>
      <c r="AH3" s="80" t="b">
        <v>0</v>
      </c>
      <c r="AI3" s="80" t="s">
        <v>810</v>
      </c>
      <c r="AJ3" s="80"/>
      <c r="AK3" s="88" t="s">
        <v>809</v>
      </c>
      <c r="AL3" s="80" t="b">
        <v>0</v>
      </c>
      <c r="AM3" s="80">
        <v>287</v>
      </c>
      <c r="AN3" s="88" t="s">
        <v>805</v>
      </c>
      <c r="AO3" s="80" t="s">
        <v>813</v>
      </c>
      <c r="AP3" s="80" t="b">
        <v>0</v>
      </c>
      <c r="AQ3" s="88" t="s">
        <v>805</v>
      </c>
      <c r="AR3" s="80"/>
      <c r="AS3" s="80">
        <v>1</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2</v>
      </c>
      <c r="BG3" s="50">
        <v>4.545454545454546</v>
      </c>
      <c r="BH3" s="49">
        <v>0</v>
      </c>
      <c r="BI3" s="50">
        <v>0</v>
      </c>
      <c r="BJ3" s="49">
        <v>0</v>
      </c>
      <c r="BK3" s="50">
        <v>0</v>
      </c>
      <c r="BL3" s="49">
        <v>42</v>
      </c>
      <c r="BM3" s="50">
        <v>95.45454545454545</v>
      </c>
      <c r="BN3" s="49">
        <v>44</v>
      </c>
    </row>
    <row r="4" spans="1:66" ht="15" customHeight="1">
      <c r="A4" s="65" t="s">
        <v>234</v>
      </c>
      <c r="B4" s="65" t="s">
        <v>420</v>
      </c>
      <c r="C4" s="66"/>
      <c r="D4" s="67"/>
      <c r="E4" s="68"/>
      <c r="F4" s="69"/>
      <c r="G4" s="66"/>
      <c r="H4" s="70"/>
      <c r="I4" s="71"/>
      <c r="J4" s="71"/>
      <c r="K4" s="35" t="s">
        <v>65</v>
      </c>
      <c r="L4" s="79">
        <v>4</v>
      </c>
      <c r="M4" s="79"/>
      <c r="N4" s="73"/>
      <c r="O4" s="81" t="s">
        <v>423</v>
      </c>
      <c r="P4" s="83">
        <v>44117.428611111114</v>
      </c>
      <c r="Q4" s="81" t="s">
        <v>424</v>
      </c>
      <c r="R4" s="85" t="str">
        <f>HYPERLINK("https://developer.cisco.com/devnetcreate/2020?utm_campaign=devnetcreate21&amp;utm_source=mediabuy&amp;utm_medium=mediabuy-devvie")</f>
        <v>https://developer.cisco.com/devnetcreate/2020?utm_campaign=devnetcreate21&amp;utm_source=mediabuy&amp;utm_medium=mediabuy-devvie</v>
      </c>
      <c r="S4" s="81" t="s">
        <v>427</v>
      </c>
      <c r="T4" s="81" t="s">
        <v>429</v>
      </c>
      <c r="U4" s="81"/>
      <c r="V4" s="85" t="str">
        <f>HYPERLINK("https://pbs.twimg.com/profile_images/1302259867474776064/6oLPKZ6-_normal.jpg")</f>
        <v>https://pbs.twimg.com/profile_images/1302259867474776064/6oLPKZ6-_normal.jpg</v>
      </c>
      <c r="W4" s="83">
        <v>44117.428611111114</v>
      </c>
      <c r="X4" s="87">
        <v>44117</v>
      </c>
      <c r="Y4" s="89" t="s">
        <v>430</v>
      </c>
      <c r="Z4" s="85" t="str">
        <f>HYPERLINK("https://twitter.com/_sriram12/status/1315959766288486401")</f>
        <v>https://twitter.com/_sriram12/status/1315959766288486401</v>
      </c>
      <c r="AA4" s="81"/>
      <c r="AB4" s="81"/>
      <c r="AC4" s="89" t="s">
        <v>619</v>
      </c>
      <c r="AD4" s="81"/>
      <c r="AE4" s="81" t="b">
        <v>0</v>
      </c>
      <c r="AF4" s="81">
        <v>0</v>
      </c>
      <c r="AG4" s="89" t="s">
        <v>809</v>
      </c>
      <c r="AH4" s="81" t="b">
        <v>0</v>
      </c>
      <c r="AI4" s="81" t="s">
        <v>810</v>
      </c>
      <c r="AJ4" s="81"/>
      <c r="AK4" s="89" t="s">
        <v>809</v>
      </c>
      <c r="AL4" s="81" t="b">
        <v>0</v>
      </c>
      <c r="AM4" s="81">
        <v>287</v>
      </c>
      <c r="AN4" s="89" t="s">
        <v>805</v>
      </c>
      <c r="AO4" s="81" t="s">
        <v>813</v>
      </c>
      <c r="AP4" s="81" t="b">
        <v>0</v>
      </c>
      <c r="AQ4" s="89" t="s">
        <v>805</v>
      </c>
      <c r="AR4" s="81"/>
      <c r="AS4" s="81">
        <v>1</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2</v>
      </c>
      <c r="BG4" s="50">
        <v>4.545454545454546</v>
      </c>
      <c r="BH4" s="49">
        <v>0</v>
      </c>
      <c r="BI4" s="50">
        <v>0</v>
      </c>
      <c r="BJ4" s="49">
        <v>0</v>
      </c>
      <c r="BK4" s="50">
        <v>0</v>
      </c>
      <c r="BL4" s="49">
        <v>42</v>
      </c>
      <c r="BM4" s="50">
        <v>95.45454545454545</v>
      </c>
      <c r="BN4" s="49">
        <v>44</v>
      </c>
    </row>
    <row r="5" spans="1:66" ht="15">
      <c r="A5" s="65" t="s">
        <v>235</v>
      </c>
      <c r="B5" s="65" t="s">
        <v>420</v>
      </c>
      <c r="C5" s="66"/>
      <c r="D5" s="67"/>
      <c r="E5" s="68"/>
      <c r="F5" s="69"/>
      <c r="G5" s="66"/>
      <c r="H5" s="70"/>
      <c r="I5" s="71"/>
      <c r="J5" s="71"/>
      <c r="K5" s="35" t="s">
        <v>65</v>
      </c>
      <c r="L5" s="79">
        <v>5</v>
      </c>
      <c r="M5" s="79"/>
      <c r="N5" s="73"/>
      <c r="O5" s="81" t="s">
        <v>423</v>
      </c>
      <c r="P5" s="83">
        <v>44117.42865740741</v>
      </c>
      <c r="Q5" s="81" t="s">
        <v>424</v>
      </c>
      <c r="R5" s="85" t="str">
        <f>HYPERLINK("https://developer.cisco.com/devnetcreate/2020?utm_campaign=devnetcreate21&amp;utm_source=mediabuy&amp;utm_medium=mediabuy-devvie")</f>
        <v>https://developer.cisco.com/devnetcreate/2020?utm_campaign=devnetcreate21&amp;utm_source=mediabuy&amp;utm_medium=mediabuy-devvie</v>
      </c>
      <c r="S5" s="81" t="s">
        <v>427</v>
      </c>
      <c r="T5" s="81" t="s">
        <v>429</v>
      </c>
      <c r="U5" s="81"/>
      <c r="V5" s="85" t="str">
        <f>HYPERLINK("https://abs.twimg.com/sticky/default_profile_images/default_profile_normal.png")</f>
        <v>https://abs.twimg.com/sticky/default_profile_images/default_profile_normal.png</v>
      </c>
      <c r="W5" s="83">
        <v>44117.42865740741</v>
      </c>
      <c r="X5" s="87">
        <v>44117</v>
      </c>
      <c r="Y5" s="89" t="s">
        <v>431</v>
      </c>
      <c r="Z5" s="85" t="str">
        <f>HYPERLINK("https://twitter.com/mr_nitesh_09/status/1315959784177192960")</f>
        <v>https://twitter.com/mr_nitesh_09/status/1315959784177192960</v>
      </c>
      <c r="AA5" s="81"/>
      <c r="AB5" s="81"/>
      <c r="AC5" s="89" t="s">
        <v>620</v>
      </c>
      <c r="AD5" s="81"/>
      <c r="AE5" s="81" t="b">
        <v>0</v>
      </c>
      <c r="AF5" s="81">
        <v>0</v>
      </c>
      <c r="AG5" s="89" t="s">
        <v>809</v>
      </c>
      <c r="AH5" s="81" t="b">
        <v>0</v>
      </c>
      <c r="AI5" s="81" t="s">
        <v>810</v>
      </c>
      <c r="AJ5" s="81"/>
      <c r="AK5" s="89" t="s">
        <v>809</v>
      </c>
      <c r="AL5" s="81" t="b">
        <v>0</v>
      </c>
      <c r="AM5" s="81">
        <v>287</v>
      </c>
      <c r="AN5" s="89" t="s">
        <v>805</v>
      </c>
      <c r="AO5" s="81" t="s">
        <v>813</v>
      </c>
      <c r="AP5" s="81" t="b">
        <v>0</v>
      </c>
      <c r="AQ5" s="89" t="s">
        <v>805</v>
      </c>
      <c r="AR5" s="81"/>
      <c r="AS5" s="81">
        <v>1</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v>2</v>
      </c>
      <c r="BG5" s="50">
        <v>4.545454545454546</v>
      </c>
      <c r="BH5" s="49">
        <v>0</v>
      </c>
      <c r="BI5" s="50">
        <v>0</v>
      </c>
      <c r="BJ5" s="49">
        <v>0</v>
      </c>
      <c r="BK5" s="50">
        <v>0</v>
      </c>
      <c r="BL5" s="49">
        <v>42</v>
      </c>
      <c r="BM5" s="50">
        <v>95.45454545454545</v>
      </c>
      <c r="BN5" s="49">
        <v>44</v>
      </c>
    </row>
    <row r="6" spans="1:66" ht="15">
      <c r="A6" s="65" t="s">
        <v>236</v>
      </c>
      <c r="B6" s="65" t="s">
        <v>420</v>
      </c>
      <c r="C6" s="66"/>
      <c r="D6" s="67"/>
      <c r="E6" s="68"/>
      <c r="F6" s="69"/>
      <c r="G6" s="66"/>
      <c r="H6" s="70"/>
      <c r="I6" s="71"/>
      <c r="J6" s="71"/>
      <c r="K6" s="35" t="s">
        <v>65</v>
      </c>
      <c r="L6" s="79">
        <v>6</v>
      </c>
      <c r="M6" s="79"/>
      <c r="N6" s="73"/>
      <c r="O6" s="81" t="s">
        <v>423</v>
      </c>
      <c r="P6" s="83">
        <v>44117.43053240741</v>
      </c>
      <c r="Q6" s="81" t="s">
        <v>424</v>
      </c>
      <c r="R6" s="85" t="str">
        <f>HYPERLINK("https://developer.cisco.com/devnetcreate/2020?utm_campaign=devnetcreate21&amp;utm_source=mediabuy&amp;utm_medium=mediabuy-devvie")</f>
        <v>https://developer.cisco.com/devnetcreate/2020?utm_campaign=devnetcreate21&amp;utm_source=mediabuy&amp;utm_medium=mediabuy-devvie</v>
      </c>
      <c r="S6" s="81" t="s">
        <v>427</v>
      </c>
      <c r="T6" s="81" t="s">
        <v>429</v>
      </c>
      <c r="U6" s="81"/>
      <c r="V6" s="85" t="str">
        <f>HYPERLINK("https://pbs.twimg.com/profile_images/1234642352947384320/LiQTEs0O_normal.jpg")</f>
        <v>https://pbs.twimg.com/profile_images/1234642352947384320/LiQTEs0O_normal.jpg</v>
      </c>
      <c r="W6" s="83">
        <v>44117.43053240741</v>
      </c>
      <c r="X6" s="87">
        <v>44117</v>
      </c>
      <c r="Y6" s="89" t="s">
        <v>432</v>
      </c>
      <c r="Z6" s="85" t="str">
        <f>HYPERLINK("https://twitter.com/saadahmansur/status/1315960463335649283")</f>
        <v>https://twitter.com/saadahmansur/status/1315960463335649283</v>
      </c>
      <c r="AA6" s="81"/>
      <c r="AB6" s="81"/>
      <c r="AC6" s="89" t="s">
        <v>621</v>
      </c>
      <c r="AD6" s="81"/>
      <c r="AE6" s="81" t="b">
        <v>0</v>
      </c>
      <c r="AF6" s="81">
        <v>0</v>
      </c>
      <c r="AG6" s="89" t="s">
        <v>809</v>
      </c>
      <c r="AH6" s="81" t="b">
        <v>0</v>
      </c>
      <c r="AI6" s="81" t="s">
        <v>810</v>
      </c>
      <c r="AJ6" s="81"/>
      <c r="AK6" s="89" t="s">
        <v>809</v>
      </c>
      <c r="AL6" s="81" t="b">
        <v>0</v>
      </c>
      <c r="AM6" s="81">
        <v>287</v>
      </c>
      <c r="AN6" s="89" t="s">
        <v>805</v>
      </c>
      <c r="AO6" s="81" t="s">
        <v>813</v>
      </c>
      <c r="AP6" s="81" t="b">
        <v>0</v>
      </c>
      <c r="AQ6" s="89" t="s">
        <v>805</v>
      </c>
      <c r="AR6" s="81"/>
      <c r="AS6" s="81">
        <v>1</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v>2</v>
      </c>
      <c r="BG6" s="50">
        <v>4.545454545454546</v>
      </c>
      <c r="BH6" s="49">
        <v>0</v>
      </c>
      <c r="BI6" s="50">
        <v>0</v>
      </c>
      <c r="BJ6" s="49">
        <v>0</v>
      </c>
      <c r="BK6" s="50">
        <v>0</v>
      </c>
      <c r="BL6" s="49">
        <v>42</v>
      </c>
      <c r="BM6" s="50">
        <v>95.45454545454545</v>
      </c>
      <c r="BN6" s="49">
        <v>44</v>
      </c>
    </row>
    <row r="7" spans="1:66" ht="15">
      <c r="A7" s="65" t="s">
        <v>237</v>
      </c>
      <c r="B7" s="65" t="s">
        <v>420</v>
      </c>
      <c r="C7" s="66"/>
      <c r="D7" s="67"/>
      <c r="E7" s="68"/>
      <c r="F7" s="69"/>
      <c r="G7" s="66"/>
      <c r="H7" s="70"/>
      <c r="I7" s="71"/>
      <c r="J7" s="71"/>
      <c r="K7" s="35" t="s">
        <v>65</v>
      </c>
      <c r="L7" s="79">
        <v>7</v>
      </c>
      <c r="M7" s="79"/>
      <c r="N7" s="73"/>
      <c r="O7" s="81" t="s">
        <v>423</v>
      </c>
      <c r="P7" s="83">
        <v>44117.43131944445</v>
      </c>
      <c r="Q7" s="81" t="s">
        <v>424</v>
      </c>
      <c r="R7" s="85" t="str">
        <f>HYPERLINK("https://developer.cisco.com/devnetcreate/2020?utm_campaign=devnetcreate21&amp;utm_source=mediabuy&amp;utm_medium=mediabuy-devvie")</f>
        <v>https://developer.cisco.com/devnetcreate/2020?utm_campaign=devnetcreate21&amp;utm_source=mediabuy&amp;utm_medium=mediabuy-devvie</v>
      </c>
      <c r="S7" s="81" t="s">
        <v>427</v>
      </c>
      <c r="T7" s="81" t="s">
        <v>429</v>
      </c>
      <c r="U7" s="81"/>
      <c r="V7" s="85" t="str">
        <f>HYPERLINK("https://pbs.twimg.com/profile_images/1308532202083241984/GDCzBWka_normal.jpg")</f>
        <v>https://pbs.twimg.com/profile_images/1308532202083241984/GDCzBWka_normal.jpg</v>
      </c>
      <c r="W7" s="83">
        <v>44117.43131944445</v>
      </c>
      <c r="X7" s="87">
        <v>44117</v>
      </c>
      <c r="Y7" s="89" t="s">
        <v>433</v>
      </c>
      <c r="Z7" s="85" t="str">
        <f>HYPERLINK("https://twitter.com/elopes01/status/1315960749894889472")</f>
        <v>https://twitter.com/elopes01/status/1315960749894889472</v>
      </c>
      <c r="AA7" s="81"/>
      <c r="AB7" s="81"/>
      <c r="AC7" s="89" t="s">
        <v>622</v>
      </c>
      <c r="AD7" s="81"/>
      <c r="AE7" s="81" t="b">
        <v>0</v>
      </c>
      <c r="AF7" s="81">
        <v>0</v>
      </c>
      <c r="AG7" s="89" t="s">
        <v>809</v>
      </c>
      <c r="AH7" s="81" t="b">
        <v>0</v>
      </c>
      <c r="AI7" s="81" t="s">
        <v>810</v>
      </c>
      <c r="AJ7" s="81"/>
      <c r="AK7" s="89" t="s">
        <v>809</v>
      </c>
      <c r="AL7" s="81" t="b">
        <v>0</v>
      </c>
      <c r="AM7" s="81">
        <v>287</v>
      </c>
      <c r="AN7" s="89" t="s">
        <v>805</v>
      </c>
      <c r="AO7" s="81" t="s">
        <v>813</v>
      </c>
      <c r="AP7" s="81" t="b">
        <v>0</v>
      </c>
      <c r="AQ7" s="89" t="s">
        <v>805</v>
      </c>
      <c r="AR7" s="81"/>
      <c r="AS7" s="81">
        <v>1</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v>2</v>
      </c>
      <c r="BG7" s="50">
        <v>4.545454545454546</v>
      </c>
      <c r="BH7" s="49">
        <v>0</v>
      </c>
      <c r="BI7" s="50">
        <v>0</v>
      </c>
      <c r="BJ7" s="49">
        <v>0</v>
      </c>
      <c r="BK7" s="50">
        <v>0</v>
      </c>
      <c r="BL7" s="49">
        <v>42</v>
      </c>
      <c r="BM7" s="50">
        <v>95.45454545454545</v>
      </c>
      <c r="BN7" s="49">
        <v>44</v>
      </c>
    </row>
    <row r="8" spans="1:66" ht="15">
      <c r="A8" s="65" t="s">
        <v>238</v>
      </c>
      <c r="B8" s="65" t="s">
        <v>420</v>
      </c>
      <c r="C8" s="66"/>
      <c r="D8" s="67"/>
      <c r="E8" s="68"/>
      <c r="F8" s="69"/>
      <c r="G8" s="66"/>
      <c r="H8" s="70"/>
      <c r="I8" s="71"/>
      <c r="J8" s="71"/>
      <c r="K8" s="35" t="s">
        <v>65</v>
      </c>
      <c r="L8" s="79">
        <v>8</v>
      </c>
      <c r="M8" s="79"/>
      <c r="N8" s="73"/>
      <c r="O8" s="81" t="s">
        <v>423</v>
      </c>
      <c r="P8" s="83">
        <v>44117.43208333333</v>
      </c>
      <c r="Q8" s="81" t="s">
        <v>424</v>
      </c>
      <c r="R8" s="85" t="str">
        <f>HYPERLINK("https://developer.cisco.com/devnetcreate/2020?utm_campaign=devnetcreate21&amp;utm_source=mediabuy&amp;utm_medium=mediabuy-devvie")</f>
        <v>https://developer.cisco.com/devnetcreate/2020?utm_campaign=devnetcreate21&amp;utm_source=mediabuy&amp;utm_medium=mediabuy-devvie</v>
      </c>
      <c r="S8" s="81" t="s">
        <v>427</v>
      </c>
      <c r="T8" s="81" t="s">
        <v>429</v>
      </c>
      <c r="U8" s="81"/>
      <c r="V8" s="85" t="str">
        <f>HYPERLINK("https://pbs.twimg.com/profile_images/2676438838/75af6d0ea6050154de63ce176a0b8caf_normal.jpeg")</f>
        <v>https://pbs.twimg.com/profile_images/2676438838/75af6d0ea6050154de63ce176a0b8caf_normal.jpeg</v>
      </c>
      <c r="W8" s="83">
        <v>44117.43208333333</v>
      </c>
      <c r="X8" s="87">
        <v>44117</v>
      </c>
      <c r="Y8" s="89" t="s">
        <v>434</v>
      </c>
      <c r="Z8" s="85" t="str">
        <f>HYPERLINK("https://twitter.com/jamalopez33/status/1315961025066344450")</f>
        <v>https://twitter.com/jamalopez33/status/1315961025066344450</v>
      </c>
      <c r="AA8" s="81"/>
      <c r="AB8" s="81"/>
      <c r="AC8" s="89" t="s">
        <v>623</v>
      </c>
      <c r="AD8" s="81"/>
      <c r="AE8" s="81" t="b">
        <v>0</v>
      </c>
      <c r="AF8" s="81">
        <v>0</v>
      </c>
      <c r="AG8" s="89" t="s">
        <v>809</v>
      </c>
      <c r="AH8" s="81" t="b">
        <v>0</v>
      </c>
      <c r="AI8" s="81" t="s">
        <v>810</v>
      </c>
      <c r="AJ8" s="81"/>
      <c r="AK8" s="89" t="s">
        <v>809</v>
      </c>
      <c r="AL8" s="81" t="b">
        <v>0</v>
      </c>
      <c r="AM8" s="81">
        <v>287</v>
      </c>
      <c r="AN8" s="89" t="s">
        <v>805</v>
      </c>
      <c r="AO8" s="81" t="s">
        <v>814</v>
      </c>
      <c r="AP8" s="81" t="b">
        <v>0</v>
      </c>
      <c r="AQ8" s="89" t="s">
        <v>805</v>
      </c>
      <c r="AR8" s="81"/>
      <c r="AS8" s="81">
        <v>1</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2</v>
      </c>
      <c r="BG8" s="50">
        <v>4.545454545454546</v>
      </c>
      <c r="BH8" s="49">
        <v>0</v>
      </c>
      <c r="BI8" s="50">
        <v>0</v>
      </c>
      <c r="BJ8" s="49">
        <v>0</v>
      </c>
      <c r="BK8" s="50">
        <v>0</v>
      </c>
      <c r="BL8" s="49">
        <v>42</v>
      </c>
      <c r="BM8" s="50">
        <v>95.45454545454545</v>
      </c>
      <c r="BN8" s="49">
        <v>44</v>
      </c>
    </row>
    <row r="9" spans="1:66" ht="15">
      <c r="A9" s="65" t="s">
        <v>239</v>
      </c>
      <c r="B9" s="65" t="s">
        <v>420</v>
      </c>
      <c r="C9" s="66"/>
      <c r="D9" s="67"/>
      <c r="E9" s="68"/>
      <c r="F9" s="69"/>
      <c r="G9" s="66"/>
      <c r="H9" s="70"/>
      <c r="I9" s="71"/>
      <c r="J9" s="71"/>
      <c r="K9" s="35" t="s">
        <v>65</v>
      </c>
      <c r="L9" s="79">
        <v>9</v>
      </c>
      <c r="M9" s="79"/>
      <c r="N9" s="73"/>
      <c r="O9" s="81" t="s">
        <v>423</v>
      </c>
      <c r="P9" s="83">
        <v>44117.43344907407</v>
      </c>
      <c r="Q9" s="81" t="s">
        <v>424</v>
      </c>
      <c r="R9" s="85" t="str">
        <f>HYPERLINK("https://developer.cisco.com/devnetcreate/2020?utm_campaign=devnetcreate21&amp;utm_source=mediabuy&amp;utm_medium=mediabuy-devvie")</f>
        <v>https://developer.cisco.com/devnetcreate/2020?utm_campaign=devnetcreate21&amp;utm_source=mediabuy&amp;utm_medium=mediabuy-devvie</v>
      </c>
      <c r="S9" s="81" t="s">
        <v>427</v>
      </c>
      <c r="T9" s="81" t="s">
        <v>429</v>
      </c>
      <c r="U9" s="81"/>
      <c r="V9" s="85" t="str">
        <f>HYPERLINK("https://pbs.twimg.com/profile_images/1319657664276811778/yrRkEvTs_normal.jpg")</f>
        <v>https://pbs.twimg.com/profile_images/1319657664276811778/yrRkEvTs_normal.jpg</v>
      </c>
      <c r="W9" s="83">
        <v>44117.43344907407</v>
      </c>
      <c r="X9" s="87">
        <v>44117</v>
      </c>
      <c r="Y9" s="89" t="s">
        <v>435</v>
      </c>
      <c r="Z9" s="85" t="str">
        <f>HYPERLINK("https://twitter.com/sohonefertiti/status/1315961521839669249")</f>
        <v>https://twitter.com/sohonefertiti/status/1315961521839669249</v>
      </c>
      <c r="AA9" s="81"/>
      <c r="AB9" s="81"/>
      <c r="AC9" s="89" t="s">
        <v>624</v>
      </c>
      <c r="AD9" s="81"/>
      <c r="AE9" s="81" t="b">
        <v>0</v>
      </c>
      <c r="AF9" s="81">
        <v>0</v>
      </c>
      <c r="AG9" s="89" t="s">
        <v>809</v>
      </c>
      <c r="AH9" s="81" t="b">
        <v>0</v>
      </c>
      <c r="AI9" s="81" t="s">
        <v>810</v>
      </c>
      <c r="AJ9" s="81"/>
      <c r="AK9" s="89" t="s">
        <v>809</v>
      </c>
      <c r="AL9" s="81" t="b">
        <v>0</v>
      </c>
      <c r="AM9" s="81">
        <v>287</v>
      </c>
      <c r="AN9" s="89" t="s">
        <v>805</v>
      </c>
      <c r="AO9" s="81" t="s">
        <v>813</v>
      </c>
      <c r="AP9" s="81" t="b">
        <v>0</v>
      </c>
      <c r="AQ9" s="89" t="s">
        <v>805</v>
      </c>
      <c r="AR9" s="81"/>
      <c r="AS9" s="81">
        <v>1</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v>2</v>
      </c>
      <c r="BG9" s="50">
        <v>4.545454545454546</v>
      </c>
      <c r="BH9" s="49">
        <v>0</v>
      </c>
      <c r="BI9" s="50">
        <v>0</v>
      </c>
      <c r="BJ9" s="49">
        <v>0</v>
      </c>
      <c r="BK9" s="50">
        <v>0</v>
      </c>
      <c r="BL9" s="49">
        <v>42</v>
      </c>
      <c r="BM9" s="50">
        <v>95.45454545454545</v>
      </c>
      <c r="BN9" s="49">
        <v>44</v>
      </c>
    </row>
    <row r="10" spans="1:66" ht="15">
      <c r="A10" s="65" t="s">
        <v>240</v>
      </c>
      <c r="B10" s="65" t="s">
        <v>420</v>
      </c>
      <c r="C10" s="66"/>
      <c r="D10" s="67"/>
      <c r="E10" s="68"/>
      <c r="F10" s="69"/>
      <c r="G10" s="66"/>
      <c r="H10" s="70"/>
      <c r="I10" s="71"/>
      <c r="J10" s="71"/>
      <c r="K10" s="35" t="s">
        <v>65</v>
      </c>
      <c r="L10" s="79">
        <v>10</v>
      </c>
      <c r="M10" s="79"/>
      <c r="N10" s="73"/>
      <c r="O10" s="81" t="s">
        <v>423</v>
      </c>
      <c r="P10" s="83">
        <v>44117.43373842593</v>
      </c>
      <c r="Q10" s="81" t="s">
        <v>424</v>
      </c>
      <c r="R10" s="85" t="str">
        <f>HYPERLINK("https://developer.cisco.com/devnetcreate/2020?utm_campaign=devnetcreate21&amp;utm_source=mediabuy&amp;utm_medium=mediabuy-devvie")</f>
        <v>https://developer.cisco.com/devnetcreate/2020?utm_campaign=devnetcreate21&amp;utm_source=mediabuy&amp;utm_medium=mediabuy-devvie</v>
      </c>
      <c r="S10" s="81" t="s">
        <v>427</v>
      </c>
      <c r="T10" s="81" t="s">
        <v>429</v>
      </c>
      <c r="U10" s="81"/>
      <c r="V10" s="85" t="str">
        <f>HYPERLINK("https://pbs.twimg.com/profile_images/1308603157128204288/FSXIgOxc_normal.jpg")</f>
        <v>https://pbs.twimg.com/profile_images/1308603157128204288/FSXIgOxc_normal.jpg</v>
      </c>
      <c r="W10" s="83">
        <v>44117.43373842593</v>
      </c>
      <c r="X10" s="87">
        <v>44117</v>
      </c>
      <c r="Y10" s="89" t="s">
        <v>436</v>
      </c>
      <c r="Z10" s="85" t="str">
        <f>HYPERLINK("https://twitter.com/amprakasa/status/1315961623513759744")</f>
        <v>https://twitter.com/amprakasa/status/1315961623513759744</v>
      </c>
      <c r="AA10" s="81"/>
      <c r="AB10" s="81"/>
      <c r="AC10" s="89" t="s">
        <v>625</v>
      </c>
      <c r="AD10" s="81"/>
      <c r="AE10" s="81" t="b">
        <v>0</v>
      </c>
      <c r="AF10" s="81">
        <v>0</v>
      </c>
      <c r="AG10" s="89" t="s">
        <v>809</v>
      </c>
      <c r="AH10" s="81" t="b">
        <v>0</v>
      </c>
      <c r="AI10" s="81" t="s">
        <v>810</v>
      </c>
      <c r="AJ10" s="81"/>
      <c r="AK10" s="89" t="s">
        <v>809</v>
      </c>
      <c r="AL10" s="81" t="b">
        <v>0</v>
      </c>
      <c r="AM10" s="81">
        <v>287</v>
      </c>
      <c r="AN10" s="89" t="s">
        <v>805</v>
      </c>
      <c r="AO10" s="81" t="s">
        <v>813</v>
      </c>
      <c r="AP10" s="81" t="b">
        <v>0</v>
      </c>
      <c r="AQ10" s="89" t="s">
        <v>805</v>
      </c>
      <c r="AR10" s="81"/>
      <c r="AS10" s="81">
        <v>1</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v>2</v>
      </c>
      <c r="BG10" s="50">
        <v>4.545454545454546</v>
      </c>
      <c r="BH10" s="49">
        <v>0</v>
      </c>
      <c r="BI10" s="50">
        <v>0</v>
      </c>
      <c r="BJ10" s="49">
        <v>0</v>
      </c>
      <c r="BK10" s="50">
        <v>0</v>
      </c>
      <c r="BL10" s="49">
        <v>42</v>
      </c>
      <c r="BM10" s="50">
        <v>95.45454545454545</v>
      </c>
      <c r="BN10" s="49">
        <v>44</v>
      </c>
    </row>
    <row r="11" spans="1:66" ht="15">
      <c r="A11" s="65" t="s">
        <v>241</v>
      </c>
      <c r="B11" s="65" t="s">
        <v>420</v>
      </c>
      <c r="C11" s="66"/>
      <c r="D11" s="67"/>
      <c r="E11" s="68"/>
      <c r="F11" s="69"/>
      <c r="G11" s="66"/>
      <c r="H11" s="70"/>
      <c r="I11" s="71"/>
      <c r="J11" s="71"/>
      <c r="K11" s="35" t="s">
        <v>65</v>
      </c>
      <c r="L11" s="79">
        <v>11</v>
      </c>
      <c r="M11" s="79"/>
      <c r="N11" s="73"/>
      <c r="O11" s="81" t="s">
        <v>423</v>
      </c>
      <c r="P11" s="83">
        <v>44117.43375</v>
      </c>
      <c r="Q11" s="81" t="s">
        <v>424</v>
      </c>
      <c r="R11" s="85" t="str">
        <f>HYPERLINK("https://developer.cisco.com/devnetcreate/2020?utm_campaign=devnetcreate21&amp;utm_source=mediabuy&amp;utm_medium=mediabuy-devvie")</f>
        <v>https://developer.cisco.com/devnetcreate/2020?utm_campaign=devnetcreate21&amp;utm_source=mediabuy&amp;utm_medium=mediabuy-devvie</v>
      </c>
      <c r="S11" s="81" t="s">
        <v>427</v>
      </c>
      <c r="T11" s="81" t="s">
        <v>429</v>
      </c>
      <c r="U11" s="81"/>
      <c r="V11" s="85" t="str">
        <f>HYPERLINK("https://pbs.twimg.com/profile_images/1314729829401604096/totY6mlE_normal.jpg")</f>
        <v>https://pbs.twimg.com/profile_images/1314729829401604096/totY6mlE_normal.jpg</v>
      </c>
      <c r="W11" s="83">
        <v>44117.43375</v>
      </c>
      <c r="X11" s="87">
        <v>44117</v>
      </c>
      <c r="Y11" s="89" t="s">
        <v>437</v>
      </c>
      <c r="Z11" s="85" t="str">
        <f>HYPERLINK("https://twitter.com/ludovicdew/status/1315961630530961409")</f>
        <v>https://twitter.com/ludovicdew/status/1315961630530961409</v>
      </c>
      <c r="AA11" s="81"/>
      <c r="AB11" s="81"/>
      <c r="AC11" s="89" t="s">
        <v>626</v>
      </c>
      <c r="AD11" s="81"/>
      <c r="AE11" s="81" t="b">
        <v>0</v>
      </c>
      <c r="AF11" s="81">
        <v>0</v>
      </c>
      <c r="AG11" s="89" t="s">
        <v>809</v>
      </c>
      <c r="AH11" s="81" t="b">
        <v>0</v>
      </c>
      <c r="AI11" s="81" t="s">
        <v>810</v>
      </c>
      <c r="AJ11" s="81"/>
      <c r="AK11" s="89" t="s">
        <v>809</v>
      </c>
      <c r="AL11" s="81" t="b">
        <v>0</v>
      </c>
      <c r="AM11" s="81">
        <v>287</v>
      </c>
      <c r="AN11" s="89" t="s">
        <v>805</v>
      </c>
      <c r="AO11" s="81" t="s">
        <v>813</v>
      </c>
      <c r="AP11" s="81" t="b">
        <v>0</v>
      </c>
      <c r="AQ11" s="89" t="s">
        <v>805</v>
      </c>
      <c r="AR11" s="81"/>
      <c r="AS11" s="81">
        <v>1</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v>2</v>
      </c>
      <c r="BG11" s="50">
        <v>4.545454545454546</v>
      </c>
      <c r="BH11" s="49">
        <v>0</v>
      </c>
      <c r="BI11" s="50">
        <v>0</v>
      </c>
      <c r="BJ11" s="49">
        <v>0</v>
      </c>
      <c r="BK11" s="50">
        <v>0</v>
      </c>
      <c r="BL11" s="49">
        <v>42</v>
      </c>
      <c r="BM11" s="50">
        <v>95.45454545454545</v>
      </c>
      <c r="BN11" s="49">
        <v>44</v>
      </c>
    </row>
    <row r="12" spans="1:66" ht="15">
      <c r="A12" s="65" t="s">
        <v>242</v>
      </c>
      <c r="B12" s="65" t="s">
        <v>420</v>
      </c>
      <c r="C12" s="66"/>
      <c r="D12" s="67"/>
      <c r="E12" s="68"/>
      <c r="F12" s="69"/>
      <c r="G12" s="66"/>
      <c r="H12" s="70"/>
      <c r="I12" s="71"/>
      <c r="J12" s="71"/>
      <c r="K12" s="35" t="s">
        <v>65</v>
      </c>
      <c r="L12" s="79">
        <v>12</v>
      </c>
      <c r="M12" s="79"/>
      <c r="N12" s="73"/>
      <c r="O12" s="81" t="s">
        <v>423</v>
      </c>
      <c r="P12" s="83">
        <v>44117.434432870374</v>
      </c>
      <c r="Q12" s="81" t="s">
        <v>424</v>
      </c>
      <c r="R12" s="85" t="str">
        <f>HYPERLINK("https://developer.cisco.com/devnetcreate/2020?utm_campaign=devnetcreate21&amp;utm_source=mediabuy&amp;utm_medium=mediabuy-devvie")</f>
        <v>https://developer.cisco.com/devnetcreate/2020?utm_campaign=devnetcreate21&amp;utm_source=mediabuy&amp;utm_medium=mediabuy-devvie</v>
      </c>
      <c r="S12" s="81" t="s">
        <v>427</v>
      </c>
      <c r="T12" s="81" t="s">
        <v>429</v>
      </c>
      <c r="U12" s="81"/>
      <c r="V12" s="85" t="str">
        <f>HYPERLINK("https://pbs.twimg.com/profile_images/1319234501277483014/W3ngPFlP_normal.jpg")</f>
        <v>https://pbs.twimg.com/profile_images/1319234501277483014/W3ngPFlP_normal.jpg</v>
      </c>
      <c r="W12" s="83">
        <v>44117.434432870374</v>
      </c>
      <c r="X12" s="87">
        <v>44117</v>
      </c>
      <c r="Y12" s="89" t="s">
        <v>438</v>
      </c>
      <c r="Z12" s="85" t="str">
        <f>HYPERLINK("https://twitter.com/bozhan_yx/status/1315961875096502273")</f>
        <v>https://twitter.com/bozhan_yx/status/1315961875096502273</v>
      </c>
      <c r="AA12" s="81"/>
      <c r="AB12" s="81"/>
      <c r="AC12" s="89" t="s">
        <v>627</v>
      </c>
      <c r="AD12" s="81"/>
      <c r="AE12" s="81" t="b">
        <v>0</v>
      </c>
      <c r="AF12" s="81">
        <v>0</v>
      </c>
      <c r="AG12" s="89" t="s">
        <v>809</v>
      </c>
      <c r="AH12" s="81" t="b">
        <v>0</v>
      </c>
      <c r="AI12" s="81" t="s">
        <v>810</v>
      </c>
      <c r="AJ12" s="81"/>
      <c r="AK12" s="89" t="s">
        <v>809</v>
      </c>
      <c r="AL12" s="81" t="b">
        <v>0</v>
      </c>
      <c r="AM12" s="81">
        <v>287</v>
      </c>
      <c r="AN12" s="89" t="s">
        <v>805</v>
      </c>
      <c r="AO12" s="81" t="s">
        <v>813</v>
      </c>
      <c r="AP12" s="81" t="b">
        <v>0</v>
      </c>
      <c r="AQ12" s="89" t="s">
        <v>805</v>
      </c>
      <c r="AR12" s="81"/>
      <c r="AS12" s="81">
        <v>1</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v>2</v>
      </c>
      <c r="BG12" s="50">
        <v>4.545454545454546</v>
      </c>
      <c r="BH12" s="49">
        <v>0</v>
      </c>
      <c r="BI12" s="50">
        <v>0</v>
      </c>
      <c r="BJ12" s="49">
        <v>0</v>
      </c>
      <c r="BK12" s="50">
        <v>0</v>
      </c>
      <c r="BL12" s="49">
        <v>42</v>
      </c>
      <c r="BM12" s="50">
        <v>95.45454545454545</v>
      </c>
      <c r="BN12" s="49">
        <v>44</v>
      </c>
    </row>
    <row r="13" spans="1:66" ht="15">
      <c r="A13" s="65" t="s">
        <v>243</v>
      </c>
      <c r="B13" s="65" t="s">
        <v>420</v>
      </c>
      <c r="C13" s="66"/>
      <c r="D13" s="67"/>
      <c r="E13" s="68"/>
      <c r="F13" s="69"/>
      <c r="G13" s="66"/>
      <c r="H13" s="70"/>
      <c r="I13" s="71"/>
      <c r="J13" s="71"/>
      <c r="K13" s="35" t="s">
        <v>65</v>
      </c>
      <c r="L13" s="79">
        <v>13</v>
      </c>
      <c r="M13" s="79"/>
      <c r="N13" s="73"/>
      <c r="O13" s="81" t="s">
        <v>423</v>
      </c>
      <c r="P13" s="83">
        <v>44117.43449074074</v>
      </c>
      <c r="Q13" s="81" t="s">
        <v>424</v>
      </c>
      <c r="R13" s="85" t="str">
        <f>HYPERLINK("https://developer.cisco.com/devnetcreate/2020?utm_campaign=devnetcreate21&amp;utm_source=mediabuy&amp;utm_medium=mediabuy-devvie")</f>
        <v>https://developer.cisco.com/devnetcreate/2020?utm_campaign=devnetcreate21&amp;utm_source=mediabuy&amp;utm_medium=mediabuy-devvie</v>
      </c>
      <c r="S13" s="81" t="s">
        <v>427</v>
      </c>
      <c r="T13" s="81" t="s">
        <v>429</v>
      </c>
      <c r="U13" s="81"/>
      <c r="V13" s="85" t="str">
        <f>HYPERLINK("https://pbs.twimg.com/profile_images/1315286275876777985/qTN9utGR_normal.jpg")</f>
        <v>https://pbs.twimg.com/profile_images/1315286275876777985/qTN9utGR_normal.jpg</v>
      </c>
      <c r="W13" s="83">
        <v>44117.43449074074</v>
      </c>
      <c r="X13" s="87">
        <v>44117</v>
      </c>
      <c r="Y13" s="89" t="s">
        <v>439</v>
      </c>
      <c r="Z13" s="85" t="str">
        <f>HYPERLINK("https://twitter.com/hafifahm723/status/1315961898488094726")</f>
        <v>https://twitter.com/hafifahm723/status/1315961898488094726</v>
      </c>
      <c r="AA13" s="81"/>
      <c r="AB13" s="81"/>
      <c r="AC13" s="89" t="s">
        <v>628</v>
      </c>
      <c r="AD13" s="81"/>
      <c r="AE13" s="81" t="b">
        <v>0</v>
      </c>
      <c r="AF13" s="81">
        <v>0</v>
      </c>
      <c r="AG13" s="89" t="s">
        <v>809</v>
      </c>
      <c r="AH13" s="81" t="b">
        <v>0</v>
      </c>
      <c r="AI13" s="81" t="s">
        <v>810</v>
      </c>
      <c r="AJ13" s="81"/>
      <c r="AK13" s="89" t="s">
        <v>809</v>
      </c>
      <c r="AL13" s="81" t="b">
        <v>0</v>
      </c>
      <c r="AM13" s="81">
        <v>287</v>
      </c>
      <c r="AN13" s="89" t="s">
        <v>805</v>
      </c>
      <c r="AO13" s="81" t="s">
        <v>813</v>
      </c>
      <c r="AP13" s="81" t="b">
        <v>0</v>
      </c>
      <c r="AQ13" s="89" t="s">
        <v>805</v>
      </c>
      <c r="AR13" s="81"/>
      <c r="AS13" s="81">
        <v>1</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v>2</v>
      </c>
      <c r="BG13" s="50">
        <v>4.545454545454546</v>
      </c>
      <c r="BH13" s="49">
        <v>0</v>
      </c>
      <c r="BI13" s="50">
        <v>0</v>
      </c>
      <c r="BJ13" s="49">
        <v>0</v>
      </c>
      <c r="BK13" s="50">
        <v>0</v>
      </c>
      <c r="BL13" s="49">
        <v>42</v>
      </c>
      <c r="BM13" s="50">
        <v>95.45454545454545</v>
      </c>
      <c r="BN13" s="49">
        <v>44</v>
      </c>
    </row>
    <row r="14" spans="1:66" ht="15">
      <c r="A14" s="65" t="s">
        <v>244</v>
      </c>
      <c r="B14" s="65" t="s">
        <v>420</v>
      </c>
      <c r="C14" s="66"/>
      <c r="D14" s="67"/>
      <c r="E14" s="68"/>
      <c r="F14" s="69"/>
      <c r="G14" s="66"/>
      <c r="H14" s="70"/>
      <c r="I14" s="71"/>
      <c r="J14" s="71"/>
      <c r="K14" s="35" t="s">
        <v>65</v>
      </c>
      <c r="L14" s="79">
        <v>14</v>
      </c>
      <c r="M14" s="79"/>
      <c r="N14" s="73"/>
      <c r="O14" s="81" t="s">
        <v>423</v>
      </c>
      <c r="P14" s="83">
        <v>44117.434895833336</v>
      </c>
      <c r="Q14" s="81" t="s">
        <v>424</v>
      </c>
      <c r="R14" s="85" t="str">
        <f>HYPERLINK("https://developer.cisco.com/devnetcreate/2020?utm_campaign=devnetcreate21&amp;utm_source=mediabuy&amp;utm_medium=mediabuy-devvie")</f>
        <v>https://developer.cisco.com/devnetcreate/2020?utm_campaign=devnetcreate21&amp;utm_source=mediabuy&amp;utm_medium=mediabuy-devvie</v>
      </c>
      <c r="S14" s="81" t="s">
        <v>427</v>
      </c>
      <c r="T14" s="81" t="s">
        <v>429</v>
      </c>
      <c r="U14" s="81"/>
      <c r="V14" s="85" t="str">
        <f>HYPERLINK("https://pbs.twimg.com/profile_images/541727435180765184/lm3JeeoG_normal.jpeg")</f>
        <v>https://pbs.twimg.com/profile_images/541727435180765184/lm3JeeoG_normal.jpeg</v>
      </c>
      <c r="W14" s="83">
        <v>44117.434895833336</v>
      </c>
      <c r="X14" s="87">
        <v>44117</v>
      </c>
      <c r="Y14" s="89" t="s">
        <v>440</v>
      </c>
      <c r="Z14" s="85" t="str">
        <f>HYPERLINK("https://twitter.com/teresamdvignola/status/1315962046572302336")</f>
        <v>https://twitter.com/teresamdvignola/status/1315962046572302336</v>
      </c>
      <c r="AA14" s="81"/>
      <c r="AB14" s="81"/>
      <c r="AC14" s="89" t="s">
        <v>629</v>
      </c>
      <c r="AD14" s="81"/>
      <c r="AE14" s="81" t="b">
        <v>0</v>
      </c>
      <c r="AF14" s="81">
        <v>0</v>
      </c>
      <c r="AG14" s="89" t="s">
        <v>809</v>
      </c>
      <c r="AH14" s="81" t="b">
        <v>0</v>
      </c>
      <c r="AI14" s="81" t="s">
        <v>810</v>
      </c>
      <c r="AJ14" s="81"/>
      <c r="AK14" s="89" t="s">
        <v>809</v>
      </c>
      <c r="AL14" s="81" t="b">
        <v>0</v>
      </c>
      <c r="AM14" s="81">
        <v>287</v>
      </c>
      <c r="AN14" s="89" t="s">
        <v>805</v>
      </c>
      <c r="AO14" s="81" t="s">
        <v>813</v>
      </c>
      <c r="AP14" s="81" t="b">
        <v>0</v>
      </c>
      <c r="AQ14" s="89" t="s">
        <v>805</v>
      </c>
      <c r="AR14" s="81"/>
      <c r="AS14" s="81">
        <v>1</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v>2</v>
      </c>
      <c r="BG14" s="50">
        <v>4.545454545454546</v>
      </c>
      <c r="BH14" s="49">
        <v>0</v>
      </c>
      <c r="BI14" s="50">
        <v>0</v>
      </c>
      <c r="BJ14" s="49">
        <v>0</v>
      </c>
      <c r="BK14" s="50">
        <v>0</v>
      </c>
      <c r="BL14" s="49">
        <v>42</v>
      </c>
      <c r="BM14" s="50">
        <v>95.45454545454545</v>
      </c>
      <c r="BN14" s="49">
        <v>44</v>
      </c>
    </row>
    <row r="15" spans="1:66" ht="15">
      <c r="A15" s="65" t="s">
        <v>245</v>
      </c>
      <c r="B15" s="65" t="s">
        <v>420</v>
      </c>
      <c r="C15" s="66"/>
      <c r="D15" s="67"/>
      <c r="E15" s="68"/>
      <c r="F15" s="69"/>
      <c r="G15" s="66"/>
      <c r="H15" s="70"/>
      <c r="I15" s="71"/>
      <c r="J15" s="71"/>
      <c r="K15" s="35" t="s">
        <v>65</v>
      </c>
      <c r="L15" s="79">
        <v>15</v>
      </c>
      <c r="M15" s="79"/>
      <c r="N15" s="73"/>
      <c r="O15" s="81" t="s">
        <v>423</v>
      </c>
      <c r="P15" s="83">
        <v>44117.435648148145</v>
      </c>
      <c r="Q15" s="81" t="s">
        <v>424</v>
      </c>
      <c r="R15" s="85" t="str">
        <f>HYPERLINK("https://developer.cisco.com/devnetcreate/2020?utm_campaign=devnetcreate21&amp;utm_source=mediabuy&amp;utm_medium=mediabuy-devvie")</f>
        <v>https://developer.cisco.com/devnetcreate/2020?utm_campaign=devnetcreate21&amp;utm_source=mediabuy&amp;utm_medium=mediabuy-devvie</v>
      </c>
      <c r="S15" s="81" t="s">
        <v>427</v>
      </c>
      <c r="T15" s="81" t="s">
        <v>429</v>
      </c>
      <c r="U15" s="81"/>
      <c r="V15" s="85" t="str">
        <f>HYPERLINK("https://pbs.twimg.com/profile_images/1315677178487476224/nDa4p8hv_normal.jpg")</f>
        <v>https://pbs.twimg.com/profile_images/1315677178487476224/nDa4p8hv_normal.jpg</v>
      </c>
      <c r="W15" s="83">
        <v>44117.435648148145</v>
      </c>
      <c r="X15" s="87">
        <v>44117</v>
      </c>
      <c r="Y15" s="89" t="s">
        <v>441</v>
      </c>
      <c r="Z15" s="85" t="str">
        <f>HYPERLINK("https://twitter.com/angelinadeny/status/1315962318467944448")</f>
        <v>https://twitter.com/angelinadeny/status/1315962318467944448</v>
      </c>
      <c r="AA15" s="81"/>
      <c r="AB15" s="81"/>
      <c r="AC15" s="89" t="s">
        <v>630</v>
      </c>
      <c r="AD15" s="81"/>
      <c r="AE15" s="81" t="b">
        <v>0</v>
      </c>
      <c r="AF15" s="81">
        <v>0</v>
      </c>
      <c r="AG15" s="89" t="s">
        <v>809</v>
      </c>
      <c r="AH15" s="81" t="b">
        <v>0</v>
      </c>
      <c r="AI15" s="81" t="s">
        <v>810</v>
      </c>
      <c r="AJ15" s="81"/>
      <c r="AK15" s="89" t="s">
        <v>809</v>
      </c>
      <c r="AL15" s="81" t="b">
        <v>0</v>
      </c>
      <c r="AM15" s="81">
        <v>287</v>
      </c>
      <c r="AN15" s="89" t="s">
        <v>805</v>
      </c>
      <c r="AO15" s="81" t="s">
        <v>813</v>
      </c>
      <c r="AP15" s="81" t="b">
        <v>0</v>
      </c>
      <c r="AQ15" s="89" t="s">
        <v>805</v>
      </c>
      <c r="AR15" s="81"/>
      <c r="AS15" s="81">
        <v>1</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v>2</v>
      </c>
      <c r="BG15" s="50">
        <v>4.545454545454546</v>
      </c>
      <c r="BH15" s="49">
        <v>0</v>
      </c>
      <c r="BI15" s="50">
        <v>0</v>
      </c>
      <c r="BJ15" s="49">
        <v>0</v>
      </c>
      <c r="BK15" s="50">
        <v>0</v>
      </c>
      <c r="BL15" s="49">
        <v>42</v>
      </c>
      <c r="BM15" s="50">
        <v>95.45454545454545</v>
      </c>
      <c r="BN15" s="49">
        <v>44</v>
      </c>
    </row>
    <row r="16" spans="1:66" ht="15">
      <c r="A16" s="65" t="s">
        <v>246</v>
      </c>
      <c r="B16" s="65" t="s">
        <v>420</v>
      </c>
      <c r="C16" s="66"/>
      <c r="D16" s="67"/>
      <c r="E16" s="68"/>
      <c r="F16" s="69"/>
      <c r="G16" s="66"/>
      <c r="H16" s="70"/>
      <c r="I16" s="71"/>
      <c r="J16" s="71"/>
      <c r="K16" s="35" t="s">
        <v>65</v>
      </c>
      <c r="L16" s="79">
        <v>16</v>
      </c>
      <c r="M16" s="79"/>
      <c r="N16" s="73"/>
      <c r="O16" s="81" t="s">
        <v>423</v>
      </c>
      <c r="P16" s="83">
        <v>44117.43907407407</v>
      </c>
      <c r="Q16" s="81" t="s">
        <v>424</v>
      </c>
      <c r="R16" s="85" t="str">
        <f>HYPERLINK("https://developer.cisco.com/devnetcreate/2020?utm_campaign=devnetcreate21&amp;utm_source=mediabuy&amp;utm_medium=mediabuy-devvie")</f>
        <v>https://developer.cisco.com/devnetcreate/2020?utm_campaign=devnetcreate21&amp;utm_source=mediabuy&amp;utm_medium=mediabuy-devvie</v>
      </c>
      <c r="S16" s="81" t="s">
        <v>427</v>
      </c>
      <c r="T16" s="81" t="s">
        <v>429</v>
      </c>
      <c r="U16" s="81"/>
      <c r="V16" s="85" t="str">
        <f>HYPERLINK("https://pbs.twimg.com/profile_images/1283730827600228357/N5GTlK20_normal.jpg")</f>
        <v>https://pbs.twimg.com/profile_images/1283730827600228357/N5GTlK20_normal.jpg</v>
      </c>
      <c r="W16" s="83">
        <v>44117.43907407407</v>
      </c>
      <c r="X16" s="87">
        <v>44117</v>
      </c>
      <c r="Y16" s="89" t="s">
        <v>442</v>
      </c>
      <c r="Z16" s="85" t="str">
        <f>HYPERLINK("https://twitter.com/mmone82325779/status/1315963560724295680")</f>
        <v>https://twitter.com/mmone82325779/status/1315963560724295680</v>
      </c>
      <c r="AA16" s="81"/>
      <c r="AB16" s="81"/>
      <c r="AC16" s="89" t="s">
        <v>631</v>
      </c>
      <c r="AD16" s="81"/>
      <c r="AE16" s="81" t="b">
        <v>0</v>
      </c>
      <c r="AF16" s="81">
        <v>0</v>
      </c>
      <c r="AG16" s="89" t="s">
        <v>809</v>
      </c>
      <c r="AH16" s="81" t="b">
        <v>0</v>
      </c>
      <c r="AI16" s="81" t="s">
        <v>810</v>
      </c>
      <c r="AJ16" s="81"/>
      <c r="AK16" s="89" t="s">
        <v>809</v>
      </c>
      <c r="AL16" s="81" t="b">
        <v>0</v>
      </c>
      <c r="AM16" s="81">
        <v>287</v>
      </c>
      <c r="AN16" s="89" t="s">
        <v>805</v>
      </c>
      <c r="AO16" s="81" t="s">
        <v>815</v>
      </c>
      <c r="AP16" s="81" t="b">
        <v>0</v>
      </c>
      <c r="AQ16" s="89" t="s">
        <v>805</v>
      </c>
      <c r="AR16" s="81"/>
      <c r="AS16" s="81">
        <v>1</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v>2</v>
      </c>
      <c r="BG16" s="50">
        <v>4.545454545454546</v>
      </c>
      <c r="BH16" s="49">
        <v>0</v>
      </c>
      <c r="BI16" s="50">
        <v>0</v>
      </c>
      <c r="BJ16" s="49">
        <v>0</v>
      </c>
      <c r="BK16" s="50">
        <v>0</v>
      </c>
      <c r="BL16" s="49">
        <v>42</v>
      </c>
      <c r="BM16" s="50">
        <v>95.45454545454545</v>
      </c>
      <c r="BN16" s="49">
        <v>44</v>
      </c>
    </row>
    <row r="17" spans="1:66" ht="15">
      <c r="A17" s="65" t="s">
        <v>247</v>
      </c>
      <c r="B17" s="65" t="s">
        <v>420</v>
      </c>
      <c r="C17" s="66"/>
      <c r="D17" s="67"/>
      <c r="E17" s="68"/>
      <c r="F17" s="69"/>
      <c r="G17" s="66"/>
      <c r="H17" s="70"/>
      <c r="I17" s="71"/>
      <c r="J17" s="71"/>
      <c r="K17" s="35" t="s">
        <v>65</v>
      </c>
      <c r="L17" s="79">
        <v>17</v>
      </c>
      <c r="M17" s="79"/>
      <c r="N17" s="73"/>
      <c r="O17" s="81" t="s">
        <v>423</v>
      </c>
      <c r="P17" s="83">
        <v>44117.43951388889</v>
      </c>
      <c r="Q17" s="81" t="s">
        <v>424</v>
      </c>
      <c r="R17" s="85" t="str">
        <f>HYPERLINK("https://developer.cisco.com/devnetcreate/2020?utm_campaign=devnetcreate21&amp;utm_source=mediabuy&amp;utm_medium=mediabuy-devvie")</f>
        <v>https://developer.cisco.com/devnetcreate/2020?utm_campaign=devnetcreate21&amp;utm_source=mediabuy&amp;utm_medium=mediabuy-devvie</v>
      </c>
      <c r="S17" s="81" t="s">
        <v>427</v>
      </c>
      <c r="T17" s="81" t="s">
        <v>429</v>
      </c>
      <c r="U17" s="81"/>
      <c r="V17" s="85" t="str">
        <f>HYPERLINK("https://pbs.twimg.com/profile_images/1292663508383854592/WgrlCASb_normal.jpg")</f>
        <v>https://pbs.twimg.com/profile_images/1292663508383854592/WgrlCASb_normal.jpg</v>
      </c>
      <c r="W17" s="83">
        <v>44117.43951388889</v>
      </c>
      <c r="X17" s="87">
        <v>44117</v>
      </c>
      <c r="Y17" s="89" t="s">
        <v>443</v>
      </c>
      <c r="Z17" s="85" t="str">
        <f>HYPERLINK("https://twitter.com/suvashisv/status/1315963719352942598")</f>
        <v>https://twitter.com/suvashisv/status/1315963719352942598</v>
      </c>
      <c r="AA17" s="81"/>
      <c r="AB17" s="81"/>
      <c r="AC17" s="89" t="s">
        <v>632</v>
      </c>
      <c r="AD17" s="81"/>
      <c r="AE17" s="81" t="b">
        <v>0</v>
      </c>
      <c r="AF17" s="81">
        <v>0</v>
      </c>
      <c r="AG17" s="89" t="s">
        <v>809</v>
      </c>
      <c r="AH17" s="81" t="b">
        <v>0</v>
      </c>
      <c r="AI17" s="81" t="s">
        <v>810</v>
      </c>
      <c r="AJ17" s="81"/>
      <c r="AK17" s="89" t="s">
        <v>809</v>
      </c>
      <c r="AL17" s="81" t="b">
        <v>0</v>
      </c>
      <c r="AM17" s="81">
        <v>287</v>
      </c>
      <c r="AN17" s="89" t="s">
        <v>805</v>
      </c>
      <c r="AO17" s="81" t="s">
        <v>813</v>
      </c>
      <c r="AP17" s="81" t="b">
        <v>0</v>
      </c>
      <c r="AQ17" s="89" t="s">
        <v>805</v>
      </c>
      <c r="AR17" s="81"/>
      <c r="AS17" s="81">
        <v>1</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v>2</v>
      </c>
      <c r="BG17" s="50">
        <v>4.545454545454546</v>
      </c>
      <c r="BH17" s="49">
        <v>0</v>
      </c>
      <c r="BI17" s="50">
        <v>0</v>
      </c>
      <c r="BJ17" s="49">
        <v>0</v>
      </c>
      <c r="BK17" s="50">
        <v>0</v>
      </c>
      <c r="BL17" s="49">
        <v>42</v>
      </c>
      <c r="BM17" s="50">
        <v>95.45454545454545</v>
      </c>
      <c r="BN17" s="49">
        <v>44</v>
      </c>
    </row>
    <row r="18" spans="1:66" ht="15">
      <c r="A18" s="65" t="s">
        <v>248</v>
      </c>
      <c r="B18" s="65" t="s">
        <v>420</v>
      </c>
      <c r="C18" s="66"/>
      <c r="D18" s="67"/>
      <c r="E18" s="68"/>
      <c r="F18" s="69"/>
      <c r="G18" s="66"/>
      <c r="H18" s="70"/>
      <c r="I18" s="71"/>
      <c r="J18" s="71"/>
      <c r="K18" s="35" t="s">
        <v>65</v>
      </c>
      <c r="L18" s="79">
        <v>18</v>
      </c>
      <c r="M18" s="79"/>
      <c r="N18" s="73"/>
      <c r="O18" s="81" t="s">
        <v>423</v>
      </c>
      <c r="P18" s="83">
        <v>44117.4396412037</v>
      </c>
      <c r="Q18" s="81" t="s">
        <v>424</v>
      </c>
      <c r="R18" s="85" t="str">
        <f>HYPERLINK("https://developer.cisco.com/devnetcreate/2020?utm_campaign=devnetcreate21&amp;utm_source=mediabuy&amp;utm_medium=mediabuy-devvie")</f>
        <v>https://developer.cisco.com/devnetcreate/2020?utm_campaign=devnetcreate21&amp;utm_source=mediabuy&amp;utm_medium=mediabuy-devvie</v>
      </c>
      <c r="S18" s="81" t="s">
        <v>427</v>
      </c>
      <c r="T18" s="81" t="s">
        <v>429</v>
      </c>
      <c r="U18" s="81"/>
      <c r="V18" s="85" t="str">
        <f>HYPERLINK("https://pbs.twimg.com/profile_images/1319063121080799235/6iUybBuP_normal.jpg")</f>
        <v>https://pbs.twimg.com/profile_images/1319063121080799235/6iUybBuP_normal.jpg</v>
      </c>
      <c r="W18" s="83">
        <v>44117.4396412037</v>
      </c>
      <c r="X18" s="87">
        <v>44117</v>
      </c>
      <c r="Y18" s="89" t="s">
        <v>444</v>
      </c>
      <c r="Z18" s="85" t="str">
        <f>HYPERLINK("https://twitter.com/draftsmanwolf/status/1315963764752240641")</f>
        <v>https://twitter.com/draftsmanwolf/status/1315963764752240641</v>
      </c>
      <c r="AA18" s="81"/>
      <c r="AB18" s="81"/>
      <c r="AC18" s="89" t="s">
        <v>633</v>
      </c>
      <c r="AD18" s="81"/>
      <c r="AE18" s="81" t="b">
        <v>0</v>
      </c>
      <c r="AF18" s="81">
        <v>0</v>
      </c>
      <c r="AG18" s="89" t="s">
        <v>809</v>
      </c>
      <c r="AH18" s="81" t="b">
        <v>0</v>
      </c>
      <c r="AI18" s="81" t="s">
        <v>810</v>
      </c>
      <c r="AJ18" s="81"/>
      <c r="AK18" s="89" t="s">
        <v>809</v>
      </c>
      <c r="AL18" s="81" t="b">
        <v>0</v>
      </c>
      <c r="AM18" s="81">
        <v>287</v>
      </c>
      <c r="AN18" s="89" t="s">
        <v>805</v>
      </c>
      <c r="AO18" s="81" t="s">
        <v>815</v>
      </c>
      <c r="AP18" s="81" t="b">
        <v>0</v>
      </c>
      <c r="AQ18" s="89" t="s">
        <v>805</v>
      </c>
      <c r="AR18" s="81"/>
      <c r="AS18" s="81">
        <v>1</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2</v>
      </c>
      <c r="BG18" s="50">
        <v>4.545454545454546</v>
      </c>
      <c r="BH18" s="49">
        <v>0</v>
      </c>
      <c r="BI18" s="50">
        <v>0</v>
      </c>
      <c r="BJ18" s="49">
        <v>0</v>
      </c>
      <c r="BK18" s="50">
        <v>0</v>
      </c>
      <c r="BL18" s="49">
        <v>42</v>
      </c>
      <c r="BM18" s="50">
        <v>95.45454545454545</v>
      </c>
      <c r="BN18" s="49">
        <v>44</v>
      </c>
    </row>
    <row r="19" spans="1:66" ht="15">
      <c r="A19" s="65" t="s">
        <v>249</v>
      </c>
      <c r="B19" s="65" t="s">
        <v>420</v>
      </c>
      <c r="C19" s="66"/>
      <c r="D19" s="67"/>
      <c r="E19" s="68"/>
      <c r="F19" s="69"/>
      <c r="G19" s="66"/>
      <c r="H19" s="70"/>
      <c r="I19" s="71"/>
      <c r="J19" s="71"/>
      <c r="K19" s="35" t="s">
        <v>65</v>
      </c>
      <c r="L19" s="79">
        <v>19</v>
      </c>
      <c r="M19" s="79"/>
      <c r="N19" s="73"/>
      <c r="O19" s="81" t="s">
        <v>423</v>
      </c>
      <c r="P19" s="83">
        <v>44117.43997685185</v>
      </c>
      <c r="Q19" s="81" t="s">
        <v>424</v>
      </c>
      <c r="R19" s="85" t="str">
        <f>HYPERLINK("https://developer.cisco.com/devnetcreate/2020?utm_campaign=devnetcreate21&amp;utm_source=mediabuy&amp;utm_medium=mediabuy-devvie")</f>
        <v>https://developer.cisco.com/devnetcreate/2020?utm_campaign=devnetcreate21&amp;utm_source=mediabuy&amp;utm_medium=mediabuy-devvie</v>
      </c>
      <c r="S19" s="81" t="s">
        <v>427</v>
      </c>
      <c r="T19" s="81" t="s">
        <v>429</v>
      </c>
      <c r="U19" s="81"/>
      <c r="V19" s="85" t="str">
        <f>HYPERLINK("https://pbs.twimg.com/profile_images/1036055686126415873/w9evrtPN_normal.jpg")</f>
        <v>https://pbs.twimg.com/profile_images/1036055686126415873/w9evrtPN_normal.jpg</v>
      </c>
      <c r="W19" s="83">
        <v>44117.43997685185</v>
      </c>
      <c r="X19" s="87">
        <v>44117</v>
      </c>
      <c r="Y19" s="89" t="s">
        <v>445</v>
      </c>
      <c r="Z19" s="85" t="str">
        <f>HYPERLINK("https://twitter.com/correaflavio/status/1315963886806462467")</f>
        <v>https://twitter.com/correaflavio/status/1315963886806462467</v>
      </c>
      <c r="AA19" s="81"/>
      <c r="AB19" s="81"/>
      <c r="AC19" s="89" t="s">
        <v>634</v>
      </c>
      <c r="AD19" s="81"/>
      <c r="AE19" s="81" t="b">
        <v>0</v>
      </c>
      <c r="AF19" s="81">
        <v>0</v>
      </c>
      <c r="AG19" s="89" t="s">
        <v>809</v>
      </c>
      <c r="AH19" s="81" t="b">
        <v>0</v>
      </c>
      <c r="AI19" s="81" t="s">
        <v>810</v>
      </c>
      <c r="AJ19" s="81"/>
      <c r="AK19" s="89" t="s">
        <v>809</v>
      </c>
      <c r="AL19" s="81" t="b">
        <v>0</v>
      </c>
      <c r="AM19" s="81">
        <v>287</v>
      </c>
      <c r="AN19" s="89" t="s">
        <v>805</v>
      </c>
      <c r="AO19" s="81" t="s">
        <v>815</v>
      </c>
      <c r="AP19" s="81" t="b">
        <v>0</v>
      </c>
      <c r="AQ19" s="89" t="s">
        <v>805</v>
      </c>
      <c r="AR19" s="81"/>
      <c r="AS19" s="81">
        <v>1</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2</v>
      </c>
      <c r="BG19" s="50">
        <v>4.545454545454546</v>
      </c>
      <c r="BH19" s="49">
        <v>0</v>
      </c>
      <c r="BI19" s="50">
        <v>0</v>
      </c>
      <c r="BJ19" s="49">
        <v>0</v>
      </c>
      <c r="BK19" s="50">
        <v>0</v>
      </c>
      <c r="BL19" s="49">
        <v>42</v>
      </c>
      <c r="BM19" s="50">
        <v>95.45454545454545</v>
      </c>
      <c r="BN19" s="49">
        <v>44</v>
      </c>
    </row>
    <row r="20" spans="1:66" ht="15">
      <c r="A20" s="65" t="s">
        <v>250</v>
      </c>
      <c r="B20" s="65" t="s">
        <v>420</v>
      </c>
      <c r="C20" s="66"/>
      <c r="D20" s="67"/>
      <c r="E20" s="68"/>
      <c r="F20" s="69"/>
      <c r="G20" s="66"/>
      <c r="H20" s="70"/>
      <c r="I20" s="71"/>
      <c r="J20" s="71"/>
      <c r="K20" s="35" t="s">
        <v>65</v>
      </c>
      <c r="L20" s="79">
        <v>20</v>
      </c>
      <c r="M20" s="79"/>
      <c r="N20" s="73"/>
      <c r="O20" s="81" t="s">
        <v>423</v>
      </c>
      <c r="P20" s="83">
        <v>44117.44069444444</v>
      </c>
      <c r="Q20" s="81" t="s">
        <v>424</v>
      </c>
      <c r="R20" s="85" t="str">
        <f>HYPERLINK("https://developer.cisco.com/devnetcreate/2020?utm_campaign=devnetcreate21&amp;utm_source=mediabuy&amp;utm_medium=mediabuy-devvie")</f>
        <v>https://developer.cisco.com/devnetcreate/2020?utm_campaign=devnetcreate21&amp;utm_source=mediabuy&amp;utm_medium=mediabuy-devvie</v>
      </c>
      <c r="S20" s="81" t="s">
        <v>427</v>
      </c>
      <c r="T20" s="81" t="s">
        <v>429</v>
      </c>
      <c r="U20" s="81"/>
      <c r="V20" s="85" t="str">
        <f>HYPERLINK("https://pbs.twimg.com/profile_images/1313034039951912960/hTHsFO-b_normal.jpg")</f>
        <v>https://pbs.twimg.com/profile_images/1313034039951912960/hTHsFO-b_normal.jpg</v>
      </c>
      <c r="W20" s="83">
        <v>44117.44069444444</v>
      </c>
      <c r="X20" s="87">
        <v>44117</v>
      </c>
      <c r="Y20" s="89" t="s">
        <v>446</v>
      </c>
      <c r="Z20" s="85" t="str">
        <f>HYPERLINK("https://twitter.com/ikabir177/status/1315964144277835777")</f>
        <v>https://twitter.com/ikabir177/status/1315964144277835777</v>
      </c>
      <c r="AA20" s="81"/>
      <c r="AB20" s="81"/>
      <c r="AC20" s="89" t="s">
        <v>635</v>
      </c>
      <c r="AD20" s="81"/>
      <c r="AE20" s="81" t="b">
        <v>0</v>
      </c>
      <c r="AF20" s="81">
        <v>0</v>
      </c>
      <c r="AG20" s="89" t="s">
        <v>809</v>
      </c>
      <c r="AH20" s="81" t="b">
        <v>0</v>
      </c>
      <c r="AI20" s="81" t="s">
        <v>810</v>
      </c>
      <c r="AJ20" s="81"/>
      <c r="AK20" s="89" t="s">
        <v>809</v>
      </c>
      <c r="AL20" s="81" t="b">
        <v>0</v>
      </c>
      <c r="AM20" s="81">
        <v>287</v>
      </c>
      <c r="AN20" s="89" t="s">
        <v>805</v>
      </c>
      <c r="AO20" s="81" t="s">
        <v>813</v>
      </c>
      <c r="AP20" s="81" t="b">
        <v>0</v>
      </c>
      <c r="AQ20" s="89" t="s">
        <v>805</v>
      </c>
      <c r="AR20" s="81"/>
      <c r="AS20" s="81">
        <v>1</v>
      </c>
      <c r="AT20" s="81">
        <v>0</v>
      </c>
      <c r="AU20" s="81"/>
      <c r="AV20" s="81"/>
      <c r="AW20" s="81"/>
      <c r="AX20" s="81"/>
      <c r="AY20" s="81"/>
      <c r="AZ20" s="81"/>
      <c r="BA20" s="81"/>
      <c r="BB20" s="81"/>
      <c r="BC20">
        <v>1</v>
      </c>
      <c r="BD20" s="80" t="str">
        <f>REPLACE(INDEX(GroupVertices[Group],MATCH(Edges27[[#This Row],[Vertex 1]],GroupVertices[Vertex],0)),1,1,"")</f>
        <v>1</v>
      </c>
      <c r="BE20" s="80" t="str">
        <f>REPLACE(INDEX(GroupVertices[Group],MATCH(Edges27[[#This Row],[Vertex 2]],GroupVertices[Vertex],0)),1,1,"")</f>
        <v>1</v>
      </c>
      <c r="BF20" s="49">
        <v>2</v>
      </c>
      <c r="BG20" s="50">
        <v>4.545454545454546</v>
      </c>
      <c r="BH20" s="49">
        <v>0</v>
      </c>
      <c r="BI20" s="50">
        <v>0</v>
      </c>
      <c r="BJ20" s="49">
        <v>0</v>
      </c>
      <c r="BK20" s="50">
        <v>0</v>
      </c>
      <c r="BL20" s="49">
        <v>42</v>
      </c>
      <c r="BM20" s="50">
        <v>95.45454545454545</v>
      </c>
      <c r="BN20" s="49">
        <v>44</v>
      </c>
    </row>
    <row r="21" spans="1:66" ht="15">
      <c r="A21" s="65" t="s">
        <v>251</v>
      </c>
      <c r="B21" s="65" t="s">
        <v>420</v>
      </c>
      <c r="C21" s="66"/>
      <c r="D21" s="67"/>
      <c r="E21" s="68"/>
      <c r="F21" s="69"/>
      <c r="G21" s="66"/>
      <c r="H21" s="70"/>
      <c r="I21" s="71"/>
      <c r="J21" s="71"/>
      <c r="K21" s="35" t="s">
        <v>65</v>
      </c>
      <c r="L21" s="79">
        <v>21</v>
      </c>
      <c r="M21" s="79"/>
      <c r="N21" s="73"/>
      <c r="O21" s="81" t="s">
        <v>423</v>
      </c>
      <c r="P21" s="83">
        <v>44117.44099537037</v>
      </c>
      <c r="Q21" s="81" t="s">
        <v>424</v>
      </c>
      <c r="R21" s="85" t="str">
        <f>HYPERLINK("https://developer.cisco.com/devnetcreate/2020?utm_campaign=devnetcreate21&amp;utm_source=mediabuy&amp;utm_medium=mediabuy-devvie")</f>
        <v>https://developer.cisco.com/devnetcreate/2020?utm_campaign=devnetcreate21&amp;utm_source=mediabuy&amp;utm_medium=mediabuy-devvie</v>
      </c>
      <c r="S21" s="81" t="s">
        <v>427</v>
      </c>
      <c r="T21" s="81" t="s">
        <v>429</v>
      </c>
      <c r="U21" s="81"/>
      <c r="V21" s="85" t="str">
        <f>HYPERLINK("https://pbs.twimg.com/profile_images/378800000695112270/d8135ff4b156733be844ecfea78660ae_normal.jpeg")</f>
        <v>https://pbs.twimg.com/profile_images/378800000695112270/d8135ff4b156733be844ecfea78660ae_normal.jpeg</v>
      </c>
      <c r="W21" s="83">
        <v>44117.44099537037</v>
      </c>
      <c r="X21" s="87">
        <v>44117</v>
      </c>
      <c r="Y21" s="89" t="s">
        <v>447</v>
      </c>
      <c r="Z21" s="85" t="str">
        <f>HYPERLINK("https://twitter.com/josemarin84/status/1315964253246033920")</f>
        <v>https://twitter.com/josemarin84/status/1315964253246033920</v>
      </c>
      <c r="AA21" s="81"/>
      <c r="AB21" s="81"/>
      <c r="AC21" s="89" t="s">
        <v>636</v>
      </c>
      <c r="AD21" s="81"/>
      <c r="AE21" s="81" t="b">
        <v>0</v>
      </c>
      <c r="AF21" s="81">
        <v>0</v>
      </c>
      <c r="AG21" s="89" t="s">
        <v>809</v>
      </c>
      <c r="AH21" s="81" t="b">
        <v>0</v>
      </c>
      <c r="AI21" s="81" t="s">
        <v>810</v>
      </c>
      <c r="AJ21" s="81"/>
      <c r="AK21" s="89" t="s">
        <v>809</v>
      </c>
      <c r="AL21" s="81" t="b">
        <v>0</v>
      </c>
      <c r="AM21" s="81">
        <v>287</v>
      </c>
      <c r="AN21" s="89" t="s">
        <v>805</v>
      </c>
      <c r="AO21" s="81" t="s">
        <v>815</v>
      </c>
      <c r="AP21" s="81" t="b">
        <v>0</v>
      </c>
      <c r="AQ21" s="89" t="s">
        <v>805</v>
      </c>
      <c r="AR21" s="81"/>
      <c r="AS21" s="81">
        <v>1</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v>2</v>
      </c>
      <c r="BG21" s="50">
        <v>4.545454545454546</v>
      </c>
      <c r="BH21" s="49">
        <v>0</v>
      </c>
      <c r="BI21" s="50">
        <v>0</v>
      </c>
      <c r="BJ21" s="49">
        <v>0</v>
      </c>
      <c r="BK21" s="50">
        <v>0</v>
      </c>
      <c r="BL21" s="49">
        <v>42</v>
      </c>
      <c r="BM21" s="50">
        <v>95.45454545454545</v>
      </c>
      <c r="BN21" s="49">
        <v>44</v>
      </c>
    </row>
    <row r="22" spans="1:66" ht="15">
      <c r="A22" s="65" t="s">
        <v>252</v>
      </c>
      <c r="B22" s="65" t="s">
        <v>420</v>
      </c>
      <c r="C22" s="66"/>
      <c r="D22" s="67"/>
      <c r="E22" s="68"/>
      <c r="F22" s="69"/>
      <c r="G22" s="66"/>
      <c r="H22" s="70"/>
      <c r="I22" s="71"/>
      <c r="J22" s="71"/>
      <c r="K22" s="35" t="s">
        <v>65</v>
      </c>
      <c r="L22" s="79">
        <v>22</v>
      </c>
      <c r="M22" s="79"/>
      <c r="N22" s="73"/>
      <c r="O22" s="81" t="s">
        <v>423</v>
      </c>
      <c r="P22" s="83">
        <v>44117.44116898148</v>
      </c>
      <c r="Q22" s="81" t="s">
        <v>424</v>
      </c>
      <c r="R22" s="85" t="str">
        <f>HYPERLINK("https://developer.cisco.com/devnetcreate/2020?utm_campaign=devnetcreate21&amp;utm_source=mediabuy&amp;utm_medium=mediabuy-devvie")</f>
        <v>https://developer.cisco.com/devnetcreate/2020?utm_campaign=devnetcreate21&amp;utm_source=mediabuy&amp;utm_medium=mediabuy-devvie</v>
      </c>
      <c r="S22" s="81" t="s">
        <v>427</v>
      </c>
      <c r="T22" s="81" t="s">
        <v>429</v>
      </c>
      <c r="U22" s="81"/>
      <c r="V22" s="85" t="str">
        <f>HYPERLINK("https://pbs.twimg.com/profile_images/1314994207841488897/u5vr4v8m_normal.jpg")</f>
        <v>https://pbs.twimg.com/profile_images/1314994207841488897/u5vr4v8m_normal.jpg</v>
      </c>
      <c r="W22" s="83">
        <v>44117.44116898148</v>
      </c>
      <c r="X22" s="87">
        <v>44117</v>
      </c>
      <c r="Y22" s="89" t="s">
        <v>448</v>
      </c>
      <c r="Z22" s="85" t="str">
        <f>HYPERLINK("https://twitter.com/ceaser_august/status/1315964317133672448")</f>
        <v>https://twitter.com/ceaser_august/status/1315964317133672448</v>
      </c>
      <c r="AA22" s="81"/>
      <c r="AB22" s="81"/>
      <c r="AC22" s="89" t="s">
        <v>637</v>
      </c>
      <c r="AD22" s="81"/>
      <c r="AE22" s="81" t="b">
        <v>0</v>
      </c>
      <c r="AF22" s="81">
        <v>0</v>
      </c>
      <c r="AG22" s="89" t="s">
        <v>809</v>
      </c>
      <c r="AH22" s="81" t="b">
        <v>0</v>
      </c>
      <c r="AI22" s="81" t="s">
        <v>810</v>
      </c>
      <c r="AJ22" s="81"/>
      <c r="AK22" s="89" t="s">
        <v>809</v>
      </c>
      <c r="AL22" s="81" t="b">
        <v>0</v>
      </c>
      <c r="AM22" s="81">
        <v>287</v>
      </c>
      <c r="AN22" s="89" t="s">
        <v>805</v>
      </c>
      <c r="AO22" s="81" t="s">
        <v>815</v>
      </c>
      <c r="AP22" s="81" t="b">
        <v>0</v>
      </c>
      <c r="AQ22" s="89" t="s">
        <v>805</v>
      </c>
      <c r="AR22" s="81"/>
      <c r="AS22" s="81">
        <v>1</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2</v>
      </c>
      <c r="BG22" s="50">
        <v>4.545454545454546</v>
      </c>
      <c r="BH22" s="49">
        <v>0</v>
      </c>
      <c r="BI22" s="50">
        <v>0</v>
      </c>
      <c r="BJ22" s="49">
        <v>0</v>
      </c>
      <c r="BK22" s="50">
        <v>0</v>
      </c>
      <c r="BL22" s="49">
        <v>42</v>
      </c>
      <c r="BM22" s="50">
        <v>95.45454545454545</v>
      </c>
      <c r="BN22" s="49">
        <v>44</v>
      </c>
    </row>
    <row r="23" spans="1:66" ht="15">
      <c r="A23" s="65" t="s">
        <v>253</v>
      </c>
      <c r="B23" s="65" t="s">
        <v>420</v>
      </c>
      <c r="C23" s="66"/>
      <c r="D23" s="67"/>
      <c r="E23" s="68"/>
      <c r="F23" s="69"/>
      <c r="G23" s="66"/>
      <c r="H23" s="70"/>
      <c r="I23" s="71"/>
      <c r="J23" s="71"/>
      <c r="K23" s="35" t="s">
        <v>65</v>
      </c>
      <c r="L23" s="79">
        <v>23</v>
      </c>
      <c r="M23" s="79"/>
      <c r="N23" s="73"/>
      <c r="O23" s="81" t="s">
        <v>423</v>
      </c>
      <c r="P23" s="83">
        <v>44117.442083333335</v>
      </c>
      <c r="Q23" s="81" t="s">
        <v>424</v>
      </c>
      <c r="R23" s="85" t="str">
        <f>HYPERLINK("https://developer.cisco.com/devnetcreate/2020?utm_campaign=devnetcreate21&amp;utm_source=mediabuy&amp;utm_medium=mediabuy-devvie")</f>
        <v>https://developer.cisco.com/devnetcreate/2020?utm_campaign=devnetcreate21&amp;utm_source=mediabuy&amp;utm_medium=mediabuy-devvie</v>
      </c>
      <c r="S23" s="81" t="s">
        <v>427</v>
      </c>
      <c r="T23" s="81" t="s">
        <v>429</v>
      </c>
      <c r="U23" s="81"/>
      <c r="V23" s="85" t="str">
        <f>HYPERLINK("https://pbs.twimg.com/profile_images/1287822634999308291/lwsqWR4b_normal.jpg")</f>
        <v>https://pbs.twimg.com/profile_images/1287822634999308291/lwsqWR4b_normal.jpg</v>
      </c>
      <c r="W23" s="83">
        <v>44117.442083333335</v>
      </c>
      <c r="X23" s="87">
        <v>44117</v>
      </c>
      <c r="Y23" s="89" t="s">
        <v>449</v>
      </c>
      <c r="Z23" s="85" t="str">
        <f>HYPERLINK("https://twitter.com/dianamolinacer1/status/1315964649133744128")</f>
        <v>https://twitter.com/dianamolinacer1/status/1315964649133744128</v>
      </c>
      <c r="AA23" s="81"/>
      <c r="AB23" s="81"/>
      <c r="AC23" s="89" t="s">
        <v>638</v>
      </c>
      <c r="AD23" s="81"/>
      <c r="AE23" s="81" t="b">
        <v>0</v>
      </c>
      <c r="AF23" s="81">
        <v>0</v>
      </c>
      <c r="AG23" s="89" t="s">
        <v>809</v>
      </c>
      <c r="AH23" s="81" t="b">
        <v>0</v>
      </c>
      <c r="AI23" s="81" t="s">
        <v>810</v>
      </c>
      <c r="AJ23" s="81"/>
      <c r="AK23" s="89" t="s">
        <v>809</v>
      </c>
      <c r="AL23" s="81" t="b">
        <v>0</v>
      </c>
      <c r="AM23" s="81">
        <v>287</v>
      </c>
      <c r="AN23" s="89" t="s">
        <v>805</v>
      </c>
      <c r="AO23" s="81" t="s">
        <v>815</v>
      </c>
      <c r="AP23" s="81" t="b">
        <v>0</v>
      </c>
      <c r="AQ23" s="89" t="s">
        <v>805</v>
      </c>
      <c r="AR23" s="81"/>
      <c r="AS23" s="81">
        <v>1</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v>2</v>
      </c>
      <c r="BG23" s="50">
        <v>4.545454545454546</v>
      </c>
      <c r="BH23" s="49">
        <v>0</v>
      </c>
      <c r="BI23" s="50">
        <v>0</v>
      </c>
      <c r="BJ23" s="49">
        <v>0</v>
      </c>
      <c r="BK23" s="50">
        <v>0</v>
      </c>
      <c r="BL23" s="49">
        <v>42</v>
      </c>
      <c r="BM23" s="50">
        <v>95.45454545454545</v>
      </c>
      <c r="BN23" s="49">
        <v>44</v>
      </c>
    </row>
    <row r="24" spans="1:66" ht="15">
      <c r="A24" s="65" t="s">
        <v>254</v>
      </c>
      <c r="B24" s="65" t="s">
        <v>420</v>
      </c>
      <c r="C24" s="66"/>
      <c r="D24" s="67"/>
      <c r="E24" s="68"/>
      <c r="F24" s="69"/>
      <c r="G24" s="66"/>
      <c r="H24" s="70"/>
      <c r="I24" s="71"/>
      <c r="J24" s="71"/>
      <c r="K24" s="35" t="s">
        <v>65</v>
      </c>
      <c r="L24" s="79">
        <v>24</v>
      </c>
      <c r="M24" s="79"/>
      <c r="N24" s="73"/>
      <c r="O24" s="81" t="s">
        <v>423</v>
      </c>
      <c r="P24" s="83">
        <v>44117.44259259259</v>
      </c>
      <c r="Q24" s="81" t="s">
        <v>424</v>
      </c>
      <c r="R24" s="85" t="str">
        <f>HYPERLINK("https://developer.cisco.com/devnetcreate/2020?utm_campaign=devnetcreate21&amp;utm_source=mediabuy&amp;utm_medium=mediabuy-devvie")</f>
        <v>https://developer.cisco.com/devnetcreate/2020?utm_campaign=devnetcreate21&amp;utm_source=mediabuy&amp;utm_medium=mediabuy-devvie</v>
      </c>
      <c r="S24" s="81" t="s">
        <v>427</v>
      </c>
      <c r="T24" s="81" t="s">
        <v>429</v>
      </c>
      <c r="U24" s="81"/>
      <c r="V24" s="85" t="str">
        <f>HYPERLINK("https://pbs.twimg.com/profile_images/1254659063406907393/KfucFF2A_normal.jpg")</f>
        <v>https://pbs.twimg.com/profile_images/1254659063406907393/KfucFF2A_normal.jpg</v>
      </c>
      <c r="W24" s="83">
        <v>44117.44259259259</v>
      </c>
      <c r="X24" s="87">
        <v>44117</v>
      </c>
      <c r="Y24" s="89" t="s">
        <v>450</v>
      </c>
      <c r="Z24" s="85" t="str">
        <f>HYPERLINK("https://twitter.com/mpvzulia3/status/1315964832928149506")</f>
        <v>https://twitter.com/mpvzulia3/status/1315964832928149506</v>
      </c>
      <c r="AA24" s="81"/>
      <c r="AB24" s="81"/>
      <c r="AC24" s="89" t="s">
        <v>639</v>
      </c>
      <c r="AD24" s="81"/>
      <c r="AE24" s="81" t="b">
        <v>0</v>
      </c>
      <c r="AF24" s="81">
        <v>0</v>
      </c>
      <c r="AG24" s="89" t="s">
        <v>809</v>
      </c>
      <c r="AH24" s="81" t="b">
        <v>0</v>
      </c>
      <c r="AI24" s="81" t="s">
        <v>810</v>
      </c>
      <c r="AJ24" s="81"/>
      <c r="AK24" s="89" t="s">
        <v>809</v>
      </c>
      <c r="AL24" s="81" t="b">
        <v>0</v>
      </c>
      <c r="AM24" s="81">
        <v>287</v>
      </c>
      <c r="AN24" s="89" t="s">
        <v>805</v>
      </c>
      <c r="AO24" s="81" t="s">
        <v>813</v>
      </c>
      <c r="AP24" s="81" t="b">
        <v>0</v>
      </c>
      <c r="AQ24" s="89" t="s">
        <v>805</v>
      </c>
      <c r="AR24" s="81"/>
      <c r="AS24" s="81">
        <v>1</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v>2</v>
      </c>
      <c r="BG24" s="50">
        <v>4.545454545454546</v>
      </c>
      <c r="BH24" s="49">
        <v>0</v>
      </c>
      <c r="BI24" s="50">
        <v>0</v>
      </c>
      <c r="BJ24" s="49">
        <v>0</v>
      </c>
      <c r="BK24" s="50">
        <v>0</v>
      </c>
      <c r="BL24" s="49">
        <v>42</v>
      </c>
      <c r="BM24" s="50">
        <v>95.45454545454545</v>
      </c>
      <c r="BN24" s="49">
        <v>44</v>
      </c>
    </row>
    <row r="25" spans="1:66" ht="15">
      <c r="A25" s="65" t="s">
        <v>255</v>
      </c>
      <c r="B25" s="65" t="s">
        <v>420</v>
      </c>
      <c r="C25" s="66"/>
      <c r="D25" s="67"/>
      <c r="E25" s="68"/>
      <c r="F25" s="69"/>
      <c r="G25" s="66"/>
      <c r="H25" s="70"/>
      <c r="I25" s="71"/>
      <c r="J25" s="71"/>
      <c r="K25" s="35" t="s">
        <v>65</v>
      </c>
      <c r="L25" s="79">
        <v>25</v>
      </c>
      <c r="M25" s="79"/>
      <c r="N25" s="73"/>
      <c r="O25" s="81" t="s">
        <v>423</v>
      </c>
      <c r="P25" s="83">
        <v>44117.44268518518</v>
      </c>
      <c r="Q25" s="81" t="s">
        <v>424</v>
      </c>
      <c r="R25" s="85" t="str">
        <f>HYPERLINK("https://developer.cisco.com/devnetcreate/2020?utm_campaign=devnetcreate21&amp;utm_source=mediabuy&amp;utm_medium=mediabuy-devvie")</f>
        <v>https://developer.cisco.com/devnetcreate/2020?utm_campaign=devnetcreate21&amp;utm_source=mediabuy&amp;utm_medium=mediabuy-devvie</v>
      </c>
      <c r="S25" s="81" t="s">
        <v>427</v>
      </c>
      <c r="T25" s="81" t="s">
        <v>429</v>
      </c>
      <c r="U25" s="81"/>
      <c r="V25" s="85" t="str">
        <f>HYPERLINK("https://pbs.twimg.com/profile_images/1312239487146024960/9Y73svZ__normal.jpg")</f>
        <v>https://pbs.twimg.com/profile_images/1312239487146024960/9Y73svZ__normal.jpg</v>
      </c>
      <c r="W25" s="83">
        <v>44117.44268518518</v>
      </c>
      <c r="X25" s="87">
        <v>44117</v>
      </c>
      <c r="Y25" s="89" t="s">
        <v>451</v>
      </c>
      <c r="Z25" s="85" t="str">
        <f>HYPERLINK("https://twitter.com/uffs2vpwidvwbhj/status/1315964867883360262")</f>
        <v>https://twitter.com/uffs2vpwidvwbhj/status/1315964867883360262</v>
      </c>
      <c r="AA25" s="81"/>
      <c r="AB25" s="81"/>
      <c r="AC25" s="89" t="s">
        <v>640</v>
      </c>
      <c r="AD25" s="81"/>
      <c r="AE25" s="81" t="b">
        <v>0</v>
      </c>
      <c r="AF25" s="81">
        <v>0</v>
      </c>
      <c r="AG25" s="89" t="s">
        <v>809</v>
      </c>
      <c r="AH25" s="81" t="b">
        <v>0</v>
      </c>
      <c r="AI25" s="81" t="s">
        <v>810</v>
      </c>
      <c r="AJ25" s="81"/>
      <c r="AK25" s="89" t="s">
        <v>809</v>
      </c>
      <c r="AL25" s="81" t="b">
        <v>0</v>
      </c>
      <c r="AM25" s="81">
        <v>287</v>
      </c>
      <c r="AN25" s="89" t="s">
        <v>805</v>
      </c>
      <c r="AO25" s="81" t="s">
        <v>815</v>
      </c>
      <c r="AP25" s="81" t="b">
        <v>0</v>
      </c>
      <c r="AQ25" s="89" t="s">
        <v>805</v>
      </c>
      <c r="AR25" s="81"/>
      <c r="AS25" s="81">
        <v>1</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v>2</v>
      </c>
      <c r="BG25" s="50">
        <v>4.545454545454546</v>
      </c>
      <c r="BH25" s="49">
        <v>0</v>
      </c>
      <c r="BI25" s="50">
        <v>0</v>
      </c>
      <c r="BJ25" s="49">
        <v>0</v>
      </c>
      <c r="BK25" s="50">
        <v>0</v>
      </c>
      <c r="BL25" s="49">
        <v>42</v>
      </c>
      <c r="BM25" s="50">
        <v>95.45454545454545</v>
      </c>
      <c r="BN25" s="49">
        <v>44</v>
      </c>
    </row>
    <row r="26" spans="1:66" ht="15">
      <c r="A26" s="65" t="s">
        <v>256</v>
      </c>
      <c r="B26" s="65" t="s">
        <v>420</v>
      </c>
      <c r="C26" s="66"/>
      <c r="D26" s="67"/>
      <c r="E26" s="68"/>
      <c r="F26" s="69"/>
      <c r="G26" s="66"/>
      <c r="H26" s="70"/>
      <c r="I26" s="71"/>
      <c r="J26" s="71"/>
      <c r="K26" s="35" t="s">
        <v>65</v>
      </c>
      <c r="L26" s="79">
        <v>26</v>
      </c>
      <c r="M26" s="79"/>
      <c r="N26" s="73"/>
      <c r="O26" s="81" t="s">
        <v>423</v>
      </c>
      <c r="P26" s="83">
        <v>44117.44278935185</v>
      </c>
      <c r="Q26" s="81" t="s">
        <v>424</v>
      </c>
      <c r="R26" s="85" t="str">
        <f>HYPERLINK("https://developer.cisco.com/devnetcreate/2020?utm_campaign=devnetcreate21&amp;utm_source=mediabuy&amp;utm_medium=mediabuy-devvie")</f>
        <v>https://developer.cisco.com/devnetcreate/2020?utm_campaign=devnetcreate21&amp;utm_source=mediabuy&amp;utm_medium=mediabuy-devvie</v>
      </c>
      <c r="S26" s="81" t="s">
        <v>427</v>
      </c>
      <c r="T26" s="81" t="s">
        <v>429</v>
      </c>
      <c r="U26" s="81"/>
      <c r="V26" s="85" t="str">
        <f>HYPERLINK("https://pbs.twimg.com/profile_images/1314212253013471246/qa_nv_sH_normal.jpg")</f>
        <v>https://pbs.twimg.com/profile_images/1314212253013471246/qa_nv_sH_normal.jpg</v>
      </c>
      <c r="W26" s="83">
        <v>44117.44278935185</v>
      </c>
      <c r="X26" s="87">
        <v>44117</v>
      </c>
      <c r="Y26" s="89" t="s">
        <v>452</v>
      </c>
      <c r="Z26" s="85" t="str">
        <f>HYPERLINK("https://twitter.com/monickred1/status/1315964907016409090")</f>
        <v>https://twitter.com/monickred1/status/1315964907016409090</v>
      </c>
      <c r="AA26" s="81"/>
      <c r="AB26" s="81"/>
      <c r="AC26" s="89" t="s">
        <v>641</v>
      </c>
      <c r="AD26" s="81"/>
      <c r="AE26" s="81" t="b">
        <v>0</v>
      </c>
      <c r="AF26" s="81">
        <v>0</v>
      </c>
      <c r="AG26" s="89" t="s">
        <v>809</v>
      </c>
      <c r="AH26" s="81" t="b">
        <v>0</v>
      </c>
      <c r="AI26" s="81" t="s">
        <v>810</v>
      </c>
      <c r="AJ26" s="81"/>
      <c r="AK26" s="89" t="s">
        <v>809</v>
      </c>
      <c r="AL26" s="81" t="b">
        <v>0</v>
      </c>
      <c r="AM26" s="81">
        <v>287</v>
      </c>
      <c r="AN26" s="89" t="s">
        <v>805</v>
      </c>
      <c r="AO26" s="81" t="s">
        <v>813</v>
      </c>
      <c r="AP26" s="81" t="b">
        <v>0</v>
      </c>
      <c r="AQ26" s="89" t="s">
        <v>805</v>
      </c>
      <c r="AR26" s="81"/>
      <c r="AS26" s="81">
        <v>1</v>
      </c>
      <c r="AT26" s="81">
        <v>0</v>
      </c>
      <c r="AU26" s="81"/>
      <c r="AV26" s="81"/>
      <c r="AW26" s="81"/>
      <c r="AX26" s="81"/>
      <c r="AY26" s="81"/>
      <c r="AZ26" s="81"/>
      <c r="BA26" s="81"/>
      <c r="BB26" s="81"/>
      <c r="BC26">
        <v>1</v>
      </c>
      <c r="BD26" s="80" t="str">
        <f>REPLACE(INDEX(GroupVertices[Group],MATCH(Edges27[[#This Row],[Vertex 1]],GroupVertices[Vertex],0)),1,1,"")</f>
        <v>1</v>
      </c>
      <c r="BE26" s="80" t="str">
        <f>REPLACE(INDEX(GroupVertices[Group],MATCH(Edges27[[#This Row],[Vertex 2]],GroupVertices[Vertex],0)),1,1,"")</f>
        <v>1</v>
      </c>
      <c r="BF26" s="49">
        <v>2</v>
      </c>
      <c r="BG26" s="50">
        <v>4.545454545454546</v>
      </c>
      <c r="BH26" s="49">
        <v>0</v>
      </c>
      <c r="BI26" s="50">
        <v>0</v>
      </c>
      <c r="BJ26" s="49">
        <v>0</v>
      </c>
      <c r="BK26" s="50">
        <v>0</v>
      </c>
      <c r="BL26" s="49">
        <v>42</v>
      </c>
      <c r="BM26" s="50">
        <v>95.45454545454545</v>
      </c>
      <c r="BN26" s="49">
        <v>44</v>
      </c>
    </row>
    <row r="27" spans="1:66" ht="15">
      <c r="A27" s="65" t="s">
        <v>257</v>
      </c>
      <c r="B27" s="65" t="s">
        <v>420</v>
      </c>
      <c r="C27" s="66"/>
      <c r="D27" s="67"/>
      <c r="E27" s="68"/>
      <c r="F27" s="69"/>
      <c r="G27" s="66"/>
      <c r="H27" s="70"/>
      <c r="I27" s="71"/>
      <c r="J27" s="71"/>
      <c r="K27" s="35" t="s">
        <v>65</v>
      </c>
      <c r="L27" s="79">
        <v>27</v>
      </c>
      <c r="M27" s="79"/>
      <c r="N27" s="73"/>
      <c r="O27" s="81" t="s">
        <v>423</v>
      </c>
      <c r="P27" s="83">
        <v>44117.443333333336</v>
      </c>
      <c r="Q27" s="81" t="s">
        <v>424</v>
      </c>
      <c r="R27" s="85" t="str">
        <f>HYPERLINK("https://developer.cisco.com/devnetcreate/2020?utm_campaign=devnetcreate21&amp;utm_source=mediabuy&amp;utm_medium=mediabuy-devvie")</f>
        <v>https://developer.cisco.com/devnetcreate/2020?utm_campaign=devnetcreate21&amp;utm_source=mediabuy&amp;utm_medium=mediabuy-devvie</v>
      </c>
      <c r="S27" s="81" t="s">
        <v>427</v>
      </c>
      <c r="T27" s="81" t="s">
        <v>429</v>
      </c>
      <c r="U27" s="81"/>
      <c r="V27" s="85" t="str">
        <f>HYPERLINK("https://pbs.twimg.com/profile_images/1315597788613230592/XNeBZw2B_normal.jpg")</f>
        <v>https://pbs.twimg.com/profile_images/1315597788613230592/XNeBZw2B_normal.jpg</v>
      </c>
      <c r="W27" s="83">
        <v>44117.443333333336</v>
      </c>
      <c r="X27" s="87">
        <v>44117</v>
      </c>
      <c r="Y27" s="89" t="s">
        <v>453</v>
      </c>
      <c r="Z27" s="85" t="str">
        <f>HYPERLINK("https://twitter.com/ranger_64/status/1315965103083196416")</f>
        <v>https://twitter.com/ranger_64/status/1315965103083196416</v>
      </c>
      <c r="AA27" s="81"/>
      <c r="AB27" s="81"/>
      <c r="AC27" s="89" t="s">
        <v>642</v>
      </c>
      <c r="AD27" s="81"/>
      <c r="AE27" s="81" t="b">
        <v>0</v>
      </c>
      <c r="AF27" s="81">
        <v>0</v>
      </c>
      <c r="AG27" s="89" t="s">
        <v>809</v>
      </c>
      <c r="AH27" s="81" t="b">
        <v>0</v>
      </c>
      <c r="AI27" s="81" t="s">
        <v>810</v>
      </c>
      <c r="AJ27" s="81"/>
      <c r="AK27" s="89" t="s">
        <v>809</v>
      </c>
      <c r="AL27" s="81" t="b">
        <v>0</v>
      </c>
      <c r="AM27" s="81">
        <v>287</v>
      </c>
      <c r="AN27" s="89" t="s">
        <v>805</v>
      </c>
      <c r="AO27" s="81" t="s">
        <v>813</v>
      </c>
      <c r="AP27" s="81" t="b">
        <v>0</v>
      </c>
      <c r="AQ27" s="89" t="s">
        <v>805</v>
      </c>
      <c r="AR27" s="81"/>
      <c r="AS27" s="81">
        <v>1</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v>2</v>
      </c>
      <c r="BG27" s="50">
        <v>4.545454545454546</v>
      </c>
      <c r="BH27" s="49">
        <v>0</v>
      </c>
      <c r="BI27" s="50">
        <v>0</v>
      </c>
      <c r="BJ27" s="49">
        <v>0</v>
      </c>
      <c r="BK27" s="50">
        <v>0</v>
      </c>
      <c r="BL27" s="49">
        <v>42</v>
      </c>
      <c r="BM27" s="50">
        <v>95.45454545454545</v>
      </c>
      <c r="BN27" s="49">
        <v>44</v>
      </c>
    </row>
    <row r="28" spans="1:66" ht="15">
      <c r="A28" s="65" t="s">
        <v>258</v>
      </c>
      <c r="B28" s="65" t="s">
        <v>420</v>
      </c>
      <c r="C28" s="66"/>
      <c r="D28" s="67"/>
      <c r="E28" s="68"/>
      <c r="F28" s="69"/>
      <c r="G28" s="66"/>
      <c r="H28" s="70"/>
      <c r="I28" s="71"/>
      <c r="J28" s="71"/>
      <c r="K28" s="35" t="s">
        <v>65</v>
      </c>
      <c r="L28" s="79">
        <v>28</v>
      </c>
      <c r="M28" s="79"/>
      <c r="N28" s="73"/>
      <c r="O28" s="81" t="s">
        <v>423</v>
      </c>
      <c r="P28" s="83">
        <v>44117.443773148145</v>
      </c>
      <c r="Q28" s="81" t="s">
        <v>424</v>
      </c>
      <c r="R28" s="85" t="str">
        <f>HYPERLINK("https://developer.cisco.com/devnetcreate/2020?utm_campaign=devnetcreate21&amp;utm_source=mediabuy&amp;utm_medium=mediabuy-devvie")</f>
        <v>https://developer.cisco.com/devnetcreate/2020?utm_campaign=devnetcreate21&amp;utm_source=mediabuy&amp;utm_medium=mediabuy-devvie</v>
      </c>
      <c r="S28" s="81" t="s">
        <v>427</v>
      </c>
      <c r="T28" s="81" t="s">
        <v>429</v>
      </c>
      <c r="U28" s="81"/>
      <c r="V28" s="85" t="str">
        <f>HYPERLINK("https://pbs.twimg.com/profile_images/1304013285352714241/g3fm9IUP_normal.jpg")</f>
        <v>https://pbs.twimg.com/profile_images/1304013285352714241/g3fm9IUP_normal.jpg</v>
      </c>
      <c r="W28" s="83">
        <v>44117.443773148145</v>
      </c>
      <c r="X28" s="87">
        <v>44117</v>
      </c>
      <c r="Y28" s="89" t="s">
        <v>454</v>
      </c>
      <c r="Z28" s="85" t="str">
        <f>HYPERLINK("https://twitter.com/cassalussama/status/1315965262567559169")</f>
        <v>https://twitter.com/cassalussama/status/1315965262567559169</v>
      </c>
      <c r="AA28" s="81"/>
      <c r="AB28" s="81"/>
      <c r="AC28" s="89" t="s">
        <v>643</v>
      </c>
      <c r="AD28" s="81"/>
      <c r="AE28" s="81" t="b">
        <v>0</v>
      </c>
      <c r="AF28" s="81">
        <v>0</v>
      </c>
      <c r="AG28" s="89" t="s">
        <v>809</v>
      </c>
      <c r="AH28" s="81" t="b">
        <v>0</v>
      </c>
      <c r="AI28" s="81" t="s">
        <v>810</v>
      </c>
      <c r="AJ28" s="81"/>
      <c r="AK28" s="89" t="s">
        <v>809</v>
      </c>
      <c r="AL28" s="81" t="b">
        <v>0</v>
      </c>
      <c r="AM28" s="81">
        <v>287</v>
      </c>
      <c r="AN28" s="89" t="s">
        <v>805</v>
      </c>
      <c r="AO28" s="81" t="s">
        <v>813</v>
      </c>
      <c r="AP28" s="81" t="b">
        <v>0</v>
      </c>
      <c r="AQ28" s="89" t="s">
        <v>805</v>
      </c>
      <c r="AR28" s="81"/>
      <c r="AS28" s="81">
        <v>1</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v>2</v>
      </c>
      <c r="BG28" s="50">
        <v>4.545454545454546</v>
      </c>
      <c r="BH28" s="49">
        <v>0</v>
      </c>
      <c r="BI28" s="50">
        <v>0</v>
      </c>
      <c r="BJ28" s="49">
        <v>0</v>
      </c>
      <c r="BK28" s="50">
        <v>0</v>
      </c>
      <c r="BL28" s="49">
        <v>42</v>
      </c>
      <c r="BM28" s="50">
        <v>95.45454545454545</v>
      </c>
      <c r="BN28" s="49">
        <v>44</v>
      </c>
    </row>
    <row r="29" spans="1:66" ht="15">
      <c r="A29" s="65" t="s">
        <v>259</v>
      </c>
      <c r="B29" s="65" t="s">
        <v>420</v>
      </c>
      <c r="C29" s="66"/>
      <c r="D29" s="67"/>
      <c r="E29" s="68"/>
      <c r="F29" s="69"/>
      <c r="G29" s="66"/>
      <c r="H29" s="70"/>
      <c r="I29" s="71"/>
      <c r="J29" s="71"/>
      <c r="K29" s="35" t="s">
        <v>65</v>
      </c>
      <c r="L29" s="79">
        <v>29</v>
      </c>
      <c r="M29" s="79"/>
      <c r="N29" s="73"/>
      <c r="O29" s="81" t="s">
        <v>423</v>
      </c>
      <c r="P29" s="83">
        <v>44117.44396990741</v>
      </c>
      <c r="Q29" s="81" t="s">
        <v>424</v>
      </c>
      <c r="R29" s="85" t="str">
        <f>HYPERLINK("https://developer.cisco.com/devnetcreate/2020?utm_campaign=devnetcreate21&amp;utm_source=mediabuy&amp;utm_medium=mediabuy-devvie")</f>
        <v>https://developer.cisco.com/devnetcreate/2020?utm_campaign=devnetcreate21&amp;utm_source=mediabuy&amp;utm_medium=mediabuy-devvie</v>
      </c>
      <c r="S29" s="81" t="s">
        <v>427</v>
      </c>
      <c r="T29" s="81" t="s">
        <v>429</v>
      </c>
      <c r="U29" s="81"/>
      <c r="V29" s="85" t="str">
        <f>HYPERLINK("https://pbs.twimg.com/profile_images/1314264496198778883/WCsjK4oT_normal.jpg")</f>
        <v>https://pbs.twimg.com/profile_images/1314264496198778883/WCsjK4oT_normal.jpg</v>
      </c>
      <c r="W29" s="83">
        <v>44117.44396990741</v>
      </c>
      <c r="X29" s="87">
        <v>44117</v>
      </c>
      <c r="Y29" s="89" t="s">
        <v>455</v>
      </c>
      <c r="Z29" s="85" t="str">
        <f>HYPERLINK("https://twitter.com/gordon_hogben/status/1315965331207323649")</f>
        <v>https://twitter.com/gordon_hogben/status/1315965331207323649</v>
      </c>
      <c r="AA29" s="81"/>
      <c r="AB29" s="81"/>
      <c r="AC29" s="89" t="s">
        <v>644</v>
      </c>
      <c r="AD29" s="81"/>
      <c r="AE29" s="81" t="b">
        <v>0</v>
      </c>
      <c r="AF29" s="81">
        <v>0</v>
      </c>
      <c r="AG29" s="89" t="s">
        <v>809</v>
      </c>
      <c r="AH29" s="81" t="b">
        <v>0</v>
      </c>
      <c r="AI29" s="81" t="s">
        <v>810</v>
      </c>
      <c r="AJ29" s="81"/>
      <c r="AK29" s="89" t="s">
        <v>809</v>
      </c>
      <c r="AL29" s="81" t="b">
        <v>0</v>
      </c>
      <c r="AM29" s="81">
        <v>287</v>
      </c>
      <c r="AN29" s="89" t="s">
        <v>805</v>
      </c>
      <c r="AO29" s="81" t="s">
        <v>815</v>
      </c>
      <c r="AP29" s="81" t="b">
        <v>0</v>
      </c>
      <c r="AQ29" s="89" t="s">
        <v>805</v>
      </c>
      <c r="AR29" s="81"/>
      <c r="AS29" s="81">
        <v>1</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v>2</v>
      </c>
      <c r="BG29" s="50">
        <v>4.545454545454546</v>
      </c>
      <c r="BH29" s="49">
        <v>0</v>
      </c>
      <c r="BI29" s="50">
        <v>0</v>
      </c>
      <c r="BJ29" s="49">
        <v>0</v>
      </c>
      <c r="BK29" s="50">
        <v>0</v>
      </c>
      <c r="BL29" s="49">
        <v>42</v>
      </c>
      <c r="BM29" s="50">
        <v>95.45454545454545</v>
      </c>
      <c r="BN29" s="49">
        <v>44</v>
      </c>
    </row>
    <row r="30" spans="1:66" ht="15">
      <c r="A30" s="65" t="s">
        <v>260</v>
      </c>
      <c r="B30" s="65" t="s">
        <v>420</v>
      </c>
      <c r="C30" s="66"/>
      <c r="D30" s="67"/>
      <c r="E30" s="68"/>
      <c r="F30" s="69"/>
      <c r="G30" s="66"/>
      <c r="H30" s="70"/>
      <c r="I30" s="71"/>
      <c r="J30" s="71"/>
      <c r="K30" s="35" t="s">
        <v>65</v>
      </c>
      <c r="L30" s="79">
        <v>30</v>
      </c>
      <c r="M30" s="79"/>
      <c r="N30" s="73"/>
      <c r="O30" s="81" t="s">
        <v>423</v>
      </c>
      <c r="P30" s="83">
        <v>44117.444027777776</v>
      </c>
      <c r="Q30" s="81" t="s">
        <v>424</v>
      </c>
      <c r="R30" s="85" t="str">
        <f>HYPERLINK("https://developer.cisco.com/devnetcreate/2020?utm_campaign=devnetcreate21&amp;utm_source=mediabuy&amp;utm_medium=mediabuy-devvie")</f>
        <v>https://developer.cisco.com/devnetcreate/2020?utm_campaign=devnetcreate21&amp;utm_source=mediabuy&amp;utm_medium=mediabuy-devvie</v>
      </c>
      <c r="S30" s="81" t="s">
        <v>427</v>
      </c>
      <c r="T30" s="81" t="s">
        <v>429</v>
      </c>
      <c r="U30" s="81"/>
      <c r="V30" s="85" t="str">
        <f>HYPERLINK("https://pbs.twimg.com/profile_images/1102008586333347840/G53eGx_u_normal.jpg")</f>
        <v>https://pbs.twimg.com/profile_images/1102008586333347840/G53eGx_u_normal.jpg</v>
      </c>
      <c r="W30" s="83">
        <v>44117.444027777776</v>
      </c>
      <c r="X30" s="87">
        <v>44117</v>
      </c>
      <c r="Y30" s="89" t="s">
        <v>456</v>
      </c>
      <c r="Z30" s="85" t="str">
        <f>HYPERLINK("https://twitter.com/ardanayik/status/1315965355915833344")</f>
        <v>https://twitter.com/ardanayik/status/1315965355915833344</v>
      </c>
      <c r="AA30" s="81"/>
      <c r="AB30" s="81"/>
      <c r="AC30" s="89" t="s">
        <v>645</v>
      </c>
      <c r="AD30" s="81"/>
      <c r="AE30" s="81" t="b">
        <v>0</v>
      </c>
      <c r="AF30" s="81">
        <v>0</v>
      </c>
      <c r="AG30" s="89" t="s">
        <v>809</v>
      </c>
      <c r="AH30" s="81" t="b">
        <v>0</v>
      </c>
      <c r="AI30" s="81" t="s">
        <v>810</v>
      </c>
      <c r="AJ30" s="81"/>
      <c r="AK30" s="89" t="s">
        <v>809</v>
      </c>
      <c r="AL30" s="81" t="b">
        <v>0</v>
      </c>
      <c r="AM30" s="81">
        <v>287</v>
      </c>
      <c r="AN30" s="89" t="s">
        <v>805</v>
      </c>
      <c r="AO30" s="81" t="s">
        <v>813</v>
      </c>
      <c r="AP30" s="81" t="b">
        <v>0</v>
      </c>
      <c r="AQ30" s="89" t="s">
        <v>805</v>
      </c>
      <c r="AR30" s="81"/>
      <c r="AS30" s="81">
        <v>1</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v>2</v>
      </c>
      <c r="BG30" s="50">
        <v>4.545454545454546</v>
      </c>
      <c r="BH30" s="49">
        <v>0</v>
      </c>
      <c r="BI30" s="50">
        <v>0</v>
      </c>
      <c r="BJ30" s="49">
        <v>0</v>
      </c>
      <c r="BK30" s="50">
        <v>0</v>
      </c>
      <c r="BL30" s="49">
        <v>42</v>
      </c>
      <c r="BM30" s="50">
        <v>95.45454545454545</v>
      </c>
      <c r="BN30" s="49">
        <v>44</v>
      </c>
    </row>
    <row r="31" spans="1:66" ht="15">
      <c r="A31" s="65" t="s">
        <v>261</v>
      </c>
      <c r="B31" s="65" t="s">
        <v>420</v>
      </c>
      <c r="C31" s="66"/>
      <c r="D31" s="67"/>
      <c r="E31" s="68"/>
      <c r="F31" s="69"/>
      <c r="G31" s="66"/>
      <c r="H31" s="70"/>
      <c r="I31" s="71"/>
      <c r="J31" s="71"/>
      <c r="K31" s="35" t="s">
        <v>65</v>
      </c>
      <c r="L31" s="79">
        <v>31</v>
      </c>
      <c r="M31" s="79"/>
      <c r="N31" s="73"/>
      <c r="O31" s="81" t="s">
        <v>423</v>
      </c>
      <c r="P31" s="83">
        <v>44117.444131944445</v>
      </c>
      <c r="Q31" s="81" t="s">
        <v>424</v>
      </c>
      <c r="R31" s="85" t="str">
        <f>HYPERLINK("https://developer.cisco.com/devnetcreate/2020?utm_campaign=devnetcreate21&amp;utm_source=mediabuy&amp;utm_medium=mediabuy-devvie")</f>
        <v>https://developer.cisco.com/devnetcreate/2020?utm_campaign=devnetcreate21&amp;utm_source=mediabuy&amp;utm_medium=mediabuy-devvie</v>
      </c>
      <c r="S31" s="81" t="s">
        <v>427</v>
      </c>
      <c r="T31" s="81" t="s">
        <v>429</v>
      </c>
      <c r="U31" s="81"/>
      <c r="V31" s="85" t="str">
        <f>HYPERLINK("https://pbs.twimg.com/profile_images/1283091288523448320/6t3DBwSq_normal.jpg")</f>
        <v>https://pbs.twimg.com/profile_images/1283091288523448320/6t3DBwSq_normal.jpg</v>
      </c>
      <c r="W31" s="83">
        <v>44117.444131944445</v>
      </c>
      <c r="X31" s="87">
        <v>44117</v>
      </c>
      <c r="Y31" s="89" t="s">
        <v>457</v>
      </c>
      <c r="Z31" s="85" t="str">
        <f>HYPERLINK("https://twitter.com/atfdumont/status/1315965392884465665")</f>
        <v>https://twitter.com/atfdumont/status/1315965392884465665</v>
      </c>
      <c r="AA31" s="81"/>
      <c r="AB31" s="81"/>
      <c r="AC31" s="89" t="s">
        <v>646</v>
      </c>
      <c r="AD31" s="81"/>
      <c r="AE31" s="81" t="b">
        <v>0</v>
      </c>
      <c r="AF31" s="81">
        <v>0</v>
      </c>
      <c r="AG31" s="89" t="s">
        <v>809</v>
      </c>
      <c r="AH31" s="81" t="b">
        <v>0</v>
      </c>
      <c r="AI31" s="81" t="s">
        <v>810</v>
      </c>
      <c r="AJ31" s="81"/>
      <c r="AK31" s="89" t="s">
        <v>809</v>
      </c>
      <c r="AL31" s="81" t="b">
        <v>0</v>
      </c>
      <c r="AM31" s="81">
        <v>287</v>
      </c>
      <c r="AN31" s="89" t="s">
        <v>805</v>
      </c>
      <c r="AO31" s="81" t="s">
        <v>814</v>
      </c>
      <c r="AP31" s="81" t="b">
        <v>0</v>
      </c>
      <c r="AQ31" s="89" t="s">
        <v>805</v>
      </c>
      <c r="AR31" s="81"/>
      <c r="AS31" s="81">
        <v>1</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v>2</v>
      </c>
      <c r="BG31" s="50">
        <v>4.545454545454546</v>
      </c>
      <c r="BH31" s="49">
        <v>0</v>
      </c>
      <c r="BI31" s="50">
        <v>0</v>
      </c>
      <c r="BJ31" s="49">
        <v>0</v>
      </c>
      <c r="BK31" s="50">
        <v>0</v>
      </c>
      <c r="BL31" s="49">
        <v>42</v>
      </c>
      <c r="BM31" s="50">
        <v>95.45454545454545</v>
      </c>
      <c r="BN31" s="49">
        <v>44</v>
      </c>
    </row>
    <row r="32" spans="1:66" ht="15">
      <c r="A32" s="65" t="s">
        <v>262</v>
      </c>
      <c r="B32" s="65" t="s">
        <v>420</v>
      </c>
      <c r="C32" s="66"/>
      <c r="D32" s="67"/>
      <c r="E32" s="68"/>
      <c r="F32" s="69"/>
      <c r="G32" s="66"/>
      <c r="H32" s="70"/>
      <c r="I32" s="71"/>
      <c r="J32" s="71"/>
      <c r="K32" s="35" t="s">
        <v>65</v>
      </c>
      <c r="L32" s="79">
        <v>32</v>
      </c>
      <c r="M32" s="79"/>
      <c r="N32" s="73"/>
      <c r="O32" s="81" t="s">
        <v>423</v>
      </c>
      <c r="P32" s="83">
        <v>44117.44453703704</v>
      </c>
      <c r="Q32" s="81" t="s">
        <v>424</v>
      </c>
      <c r="R32" s="85" t="str">
        <f>HYPERLINK("https://developer.cisco.com/devnetcreate/2020?utm_campaign=devnetcreate21&amp;utm_source=mediabuy&amp;utm_medium=mediabuy-devvie")</f>
        <v>https://developer.cisco.com/devnetcreate/2020?utm_campaign=devnetcreate21&amp;utm_source=mediabuy&amp;utm_medium=mediabuy-devvie</v>
      </c>
      <c r="S32" s="81" t="s">
        <v>427</v>
      </c>
      <c r="T32" s="81" t="s">
        <v>429</v>
      </c>
      <c r="U32" s="81"/>
      <c r="V32" s="85" t="str">
        <f>HYPERLINK("https://pbs.twimg.com/profile_images/1235161781263364096/XMmH0VnR_normal.jpg")</f>
        <v>https://pbs.twimg.com/profile_images/1235161781263364096/XMmH0VnR_normal.jpg</v>
      </c>
      <c r="W32" s="83">
        <v>44117.44453703704</v>
      </c>
      <c r="X32" s="87">
        <v>44117</v>
      </c>
      <c r="Y32" s="89" t="s">
        <v>458</v>
      </c>
      <c r="Z32" s="85" t="str">
        <f>HYPERLINK("https://twitter.com/shraddhanandtr7/status/1315965539429228544")</f>
        <v>https://twitter.com/shraddhanandtr7/status/1315965539429228544</v>
      </c>
      <c r="AA32" s="81"/>
      <c r="AB32" s="81"/>
      <c r="AC32" s="89" t="s">
        <v>647</v>
      </c>
      <c r="AD32" s="81"/>
      <c r="AE32" s="81" t="b">
        <v>0</v>
      </c>
      <c r="AF32" s="81">
        <v>0</v>
      </c>
      <c r="AG32" s="89" t="s">
        <v>809</v>
      </c>
      <c r="AH32" s="81" t="b">
        <v>0</v>
      </c>
      <c r="AI32" s="81" t="s">
        <v>810</v>
      </c>
      <c r="AJ32" s="81"/>
      <c r="AK32" s="89" t="s">
        <v>809</v>
      </c>
      <c r="AL32" s="81" t="b">
        <v>0</v>
      </c>
      <c r="AM32" s="81">
        <v>287</v>
      </c>
      <c r="AN32" s="89" t="s">
        <v>805</v>
      </c>
      <c r="AO32" s="81" t="s">
        <v>813</v>
      </c>
      <c r="AP32" s="81" t="b">
        <v>0</v>
      </c>
      <c r="AQ32" s="89" t="s">
        <v>805</v>
      </c>
      <c r="AR32" s="81"/>
      <c r="AS32" s="81">
        <v>1</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v>2</v>
      </c>
      <c r="BG32" s="50">
        <v>4.545454545454546</v>
      </c>
      <c r="BH32" s="49">
        <v>0</v>
      </c>
      <c r="BI32" s="50">
        <v>0</v>
      </c>
      <c r="BJ32" s="49">
        <v>0</v>
      </c>
      <c r="BK32" s="50">
        <v>0</v>
      </c>
      <c r="BL32" s="49">
        <v>42</v>
      </c>
      <c r="BM32" s="50">
        <v>95.45454545454545</v>
      </c>
      <c r="BN32" s="49">
        <v>44</v>
      </c>
    </row>
    <row r="33" spans="1:66" ht="15">
      <c r="A33" s="65" t="s">
        <v>263</v>
      </c>
      <c r="B33" s="65" t="s">
        <v>420</v>
      </c>
      <c r="C33" s="66"/>
      <c r="D33" s="67"/>
      <c r="E33" s="68"/>
      <c r="F33" s="69"/>
      <c r="G33" s="66"/>
      <c r="H33" s="70"/>
      <c r="I33" s="71"/>
      <c r="J33" s="71"/>
      <c r="K33" s="35" t="s">
        <v>65</v>
      </c>
      <c r="L33" s="79">
        <v>33</v>
      </c>
      <c r="M33" s="79"/>
      <c r="N33" s="73"/>
      <c r="O33" s="81" t="s">
        <v>423</v>
      </c>
      <c r="P33" s="83">
        <v>44117.44513888889</v>
      </c>
      <c r="Q33" s="81" t="s">
        <v>424</v>
      </c>
      <c r="R33" s="85" t="str">
        <f>HYPERLINK("https://developer.cisco.com/devnetcreate/2020?utm_campaign=devnetcreate21&amp;utm_source=mediabuy&amp;utm_medium=mediabuy-devvie")</f>
        <v>https://developer.cisco.com/devnetcreate/2020?utm_campaign=devnetcreate21&amp;utm_source=mediabuy&amp;utm_medium=mediabuy-devvie</v>
      </c>
      <c r="S33" s="81" t="s">
        <v>427</v>
      </c>
      <c r="T33" s="81" t="s">
        <v>429</v>
      </c>
      <c r="U33" s="81"/>
      <c r="V33" s="85" t="str">
        <f>HYPERLINK("https://pbs.twimg.com/profile_images/1296520331146874880/OD43xsOH_normal.jpg")</f>
        <v>https://pbs.twimg.com/profile_images/1296520331146874880/OD43xsOH_normal.jpg</v>
      </c>
      <c r="W33" s="83">
        <v>44117.44513888889</v>
      </c>
      <c r="X33" s="87">
        <v>44117</v>
      </c>
      <c r="Y33" s="89" t="s">
        <v>459</v>
      </c>
      <c r="Z33" s="85" t="str">
        <f>HYPERLINK("https://twitter.com/malika_e_hind/status/1315965758048886784")</f>
        <v>https://twitter.com/malika_e_hind/status/1315965758048886784</v>
      </c>
      <c r="AA33" s="81"/>
      <c r="AB33" s="81"/>
      <c r="AC33" s="89" t="s">
        <v>648</v>
      </c>
      <c r="AD33" s="81"/>
      <c r="AE33" s="81" t="b">
        <v>0</v>
      </c>
      <c r="AF33" s="81">
        <v>0</v>
      </c>
      <c r="AG33" s="89" t="s">
        <v>809</v>
      </c>
      <c r="AH33" s="81" t="b">
        <v>0</v>
      </c>
      <c r="AI33" s="81" t="s">
        <v>810</v>
      </c>
      <c r="AJ33" s="81"/>
      <c r="AK33" s="89" t="s">
        <v>809</v>
      </c>
      <c r="AL33" s="81" t="b">
        <v>0</v>
      </c>
      <c r="AM33" s="81">
        <v>287</v>
      </c>
      <c r="AN33" s="89" t="s">
        <v>805</v>
      </c>
      <c r="AO33" s="81" t="s">
        <v>813</v>
      </c>
      <c r="AP33" s="81" t="b">
        <v>0</v>
      </c>
      <c r="AQ33" s="89" t="s">
        <v>805</v>
      </c>
      <c r="AR33" s="81"/>
      <c r="AS33" s="81">
        <v>1</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2</v>
      </c>
      <c r="BG33" s="50">
        <v>4.545454545454546</v>
      </c>
      <c r="BH33" s="49">
        <v>0</v>
      </c>
      <c r="BI33" s="50">
        <v>0</v>
      </c>
      <c r="BJ33" s="49">
        <v>0</v>
      </c>
      <c r="BK33" s="50">
        <v>0</v>
      </c>
      <c r="BL33" s="49">
        <v>42</v>
      </c>
      <c r="BM33" s="50">
        <v>95.45454545454545</v>
      </c>
      <c r="BN33" s="49">
        <v>44</v>
      </c>
    </row>
    <row r="34" spans="1:66" ht="15">
      <c r="A34" s="65" t="s">
        <v>264</v>
      </c>
      <c r="B34" s="65" t="s">
        <v>420</v>
      </c>
      <c r="C34" s="66"/>
      <c r="D34" s="67"/>
      <c r="E34" s="68"/>
      <c r="F34" s="69"/>
      <c r="G34" s="66"/>
      <c r="H34" s="70"/>
      <c r="I34" s="71"/>
      <c r="J34" s="71"/>
      <c r="K34" s="35" t="s">
        <v>65</v>
      </c>
      <c r="L34" s="79">
        <v>34</v>
      </c>
      <c r="M34" s="79"/>
      <c r="N34" s="73"/>
      <c r="O34" s="81" t="s">
        <v>423</v>
      </c>
      <c r="P34" s="83">
        <v>44117.44600694445</v>
      </c>
      <c r="Q34" s="81" t="s">
        <v>424</v>
      </c>
      <c r="R34" s="85" t="str">
        <f>HYPERLINK("https://developer.cisco.com/devnetcreate/2020?utm_campaign=devnetcreate21&amp;utm_source=mediabuy&amp;utm_medium=mediabuy-devvie")</f>
        <v>https://developer.cisco.com/devnetcreate/2020?utm_campaign=devnetcreate21&amp;utm_source=mediabuy&amp;utm_medium=mediabuy-devvie</v>
      </c>
      <c r="S34" s="81" t="s">
        <v>427</v>
      </c>
      <c r="T34" s="81" t="s">
        <v>429</v>
      </c>
      <c r="U34" s="81"/>
      <c r="V34" s="85" t="str">
        <f>HYPERLINK("https://pbs.twimg.com/profile_images/1318686526918791168/zJisc4g6_normal.jpg")</f>
        <v>https://pbs.twimg.com/profile_images/1318686526918791168/zJisc4g6_normal.jpg</v>
      </c>
      <c r="W34" s="83">
        <v>44117.44600694445</v>
      </c>
      <c r="X34" s="87">
        <v>44117</v>
      </c>
      <c r="Y34" s="89" t="s">
        <v>460</v>
      </c>
      <c r="Z34" s="85" t="str">
        <f>HYPERLINK("https://twitter.com/victorlonsoro/status/1315966071288090625")</f>
        <v>https://twitter.com/victorlonsoro/status/1315966071288090625</v>
      </c>
      <c r="AA34" s="81"/>
      <c r="AB34" s="81"/>
      <c r="AC34" s="89" t="s">
        <v>649</v>
      </c>
      <c r="AD34" s="81"/>
      <c r="AE34" s="81" t="b">
        <v>0</v>
      </c>
      <c r="AF34" s="81">
        <v>0</v>
      </c>
      <c r="AG34" s="89" t="s">
        <v>809</v>
      </c>
      <c r="AH34" s="81" t="b">
        <v>0</v>
      </c>
      <c r="AI34" s="81" t="s">
        <v>810</v>
      </c>
      <c r="AJ34" s="81"/>
      <c r="AK34" s="89" t="s">
        <v>809</v>
      </c>
      <c r="AL34" s="81" t="b">
        <v>0</v>
      </c>
      <c r="AM34" s="81">
        <v>287</v>
      </c>
      <c r="AN34" s="89" t="s">
        <v>805</v>
      </c>
      <c r="AO34" s="81" t="s">
        <v>815</v>
      </c>
      <c r="AP34" s="81" t="b">
        <v>0</v>
      </c>
      <c r="AQ34" s="89" t="s">
        <v>805</v>
      </c>
      <c r="AR34" s="81"/>
      <c r="AS34" s="81">
        <v>1</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v>2</v>
      </c>
      <c r="BG34" s="50">
        <v>4.545454545454546</v>
      </c>
      <c r="BH34" s="49">
        <v>0</v>
      </c>
      <c r="BI34" s="50">
        <v>0</v>
      </c>
      <c r="BJ34" s="49">
        <v>0</v>
      </c>
      <c r="BK34" s="50">
        <v>0</v>
      </c>
      <c r="BL34" s="49">
        <v>42</v>
      </c>
      <c r="BM34" s="50">
        <v>95.45454545454545</v>
      </c>
      <c r="BN34" s="49">
        <v>44</v>
      </c>
    </row>
    <row r="35" spans="1:66" ht="15">
      <c r="A35" s="65" t="s">
        <v>265</v>
      </c>
      <c r="B35" s="65" t="s">
        <v>420</v>
      </c>
      <c r="C35" s="66"/>
      <c r="D35" s="67"/>
      <c r="E35" s="68"/>
      <c r="F35" s="69"/>
      <c r="G35" s="66"/>
      <c r="H35" s="70"/>
      <c r="I35" s="71"/>
      <c r="J35" s="71"/>
      <c r="K35" s="35" t="s">
        <v>65</v>
      </c>
      <c r="L35" s="79">
        <v>35</v>
      </c>
      <c r="M35" s="79"/>
      <c r="N35" s="73"/>
      <c r="O35" s="81" t="s">
        <v>423</v>
      </c>
      <c r="P35" s="83">
        <v>44117.446064814816</v>
      </c>
      <c r="Q35" s="81" t="s">
        <v>424</v>
      </c>
      <c r="R35" s="85" t="str">
        <f>HYPERLINK("https://developer.cisco.com/devnetcreate/2020?utm_campaign=devnetcreate21&amp;utm_source=mediabuy&amp;utm_medium=mediabuy-devvie")</f>
        <v>https://developer.cisco.com/devnetcreate/2020?utm_campaign=devnetcreate21&amp;utm_source=mediabuy&amp;utm_medium=mediabuy-devvie</v>
      </c>
      <c r="S35" s="81" t="s">
        <v>427</v>
      </c>
      <c r="T35" s="81" t="s">
        <v>429</v>
      </c>
      <c r="U35" s="81"/>
      <c r="V35" s="85" t="str">
        <f>HYPERLINK("https://pbs.twimg.com/profile_images/1292848009173012480/crYcxBSX_normal.jpg")</f>
        <v>https://pbs.twimg.com/profile_images/1292848009173012480/crYcxBSX_normal.jpg</v>
      </c>
      <c r="W35" s="83">
        <v>44117.446064814816</v>
      </c>
      <c r="X35" s="87">
        <v>44117</v>
      </c>
      <c r="Y35" s="89" t="s">
        <v>461</v>
      </c>
      <c r="Z35" s="85" t="str">
        <f>HYPERLINK("https://twitter.com/jst_hey/status/1315966093781987333")</f>
        <v>https://twitter.com/jst_hey/status/1315966093781987333</v>
      </c>
      <c r="AA35" s="81"/>
      <c r="AB35" s="81"/>
      <c r="AC35" s="89" t="s">
        <v>650</v>
      </c>
      <c r="AD35" s="81"/>
      <c r="AE35" s="81" t="b">
        <v>0</v>
      </c>
      <c r="AF35" s="81">
        <v>0</v>
      </c>
      <c r="AG35" s="89" t="s">
        <v>809</v>
      </c>
      <c r="AH35" s="81" t="b">
        <v>0</v>
      </c>
      <c r="AI35" s="81" t="s">
        <v>810</v>
      </c>
      <c r="AJ35" s="81"/>
      <c r="AK35" s="89" t="s">
        <v>809</v>
      </c>
      <c r="AL35" s="81" t="b">
        <v>0</v>
      </c>
      <c r="AM35" s="81">
        <v>287</v>
      </c>
      <c r="AN35" s="89" t="s">
        <v>805</v>
      </c>
      <c r="AO35" s="81" t="s">
        <v>813</v>
      </c>
      <c r="AP35" s="81" t="b">
        <v>0</v>
      </c>
      <c r="AQ35" s="89" t="s">
        <v>805</v>
      </c>
      <c r="AR35" s="81"/>
      <c r="AS35" s="81">
        <v>1</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v>2</v>
      </c>
      <c r="BG35" s="50">
        <v>4.545454545454546</v>
      </c>
      <c r="BH35" s="49">
        <v>0</v>
      </c>
      <c r="BI35" s="50">
        <v>0</v>
      </c>
      <c r="BJ35" s="49">
        <v>0</v>
      </c>
      <c r="BK35" s="50">
        <v>0</v>
      </c>
      <c r="BL35" s="49">
        <v>42</v>
      </c>
      <c r="BM35" s="50">
        <v>95.45454545454545</v>
      </c>
      <c r="BN35" s="49">
        <v>44</v>
      </c>
    </row>
    <row r="36" spans="1:66" ht="15">
      <c r="A36" s="65" t="s">
        <v>266</v>
      </c>
      <c r="B36" s="65" t="s">
        <v>420</v>
      </c>
      <c r="C36" s="66"/>
      <c r="D36" s="67"/>
      <c r="E36" s="68"/>
      <c r="F36" s="69"/>
      <c r="G36" s="66"/>
      <c r="H36" s="70"/>
      <c r="I36" s="71"/>
      <c r="J36" s="71"/>
      <c r="K36" s="35" t="s">
        <v>65</v>
      </c>
      <c r="L36" s="79">
        <v>36</v>
      </c>
      <c r="M36" s="79"/>
      <c r="N36" s="73"/>
      <c r="O36" s="81" t="s">
        <v>423</v>
      </c>
      <c r="P36" s="83">
        <v>44117.4468287037</v>
      </c>
      <c r="Q36" s="81" t="s">
        <v>424</v>
      </c>
      <c r="R36" s="85" t="str">
        <f>HYPERLINK("https://developer.cisco.com/devnetcreate/2020?utm_campaign=devnetcreate21&amp;utm_source=mediabuy&amp;utm_medium=mediabuy-devvie")</f>
        <v>https://developer.cisco.com/devnetcreate/2020?utm_campaign=devnetcreate21&amp;utm_source=mediabuy&amp;utm_medium=mediabuy-devvie</v>
      </c>
      <c r="S36" s="81" t="s">
        <v>427</v>
      </c>
      <c r="T36" s="81" t="s">
        <v>429</v>
      </c>
      <c r="U36" s="81"/>
      <c r="V36" s="85" t="str">
        <f>HYPERLINK("https://pbs.twimg.com/profile_images/1318405973610954752/Ouk6oaXZ_normal.jpg")</f>
        <v>https://pbs.twimg.com/profile_images/1318405973610954752/Ouk6oaXZ_normal.jpg</v>
      </c>
      <c r="W36" s="83">
        <v>44117.4468287037</v>
      </c>
      <c r="X36" s="87">
        <v>44117</v>
      </c>
      <c r="Y36" s="89" t="s">
        <v>462</v>
      </c>
      <c r="Z36" s="85" t="str">
        <f>HYPERLINK("https://twitter.com/pavan_sangamesh/status/1315966370383761408")</f>
        <v>https://twitter.com/pavan_sangamesh/status/1315966370383761408</v>
      </c>
      <c r="AA36" s="81"/>
      <c r="AB36" s="81"/>
      <c r="AC36" s="89" t="s">
        <v>651</v>
      </c>
      <c r="AD36" s="81"/>
      <c r="AE36" s="81" t="b">
        <v>0</v>
      </c>
      <c r="AF36" s="81">
        <v>0</v>
      </c>
      <c r="AG36" s="89" t="s">
        <v>809</v>
      </c>
      <c r="AH36" s="81" t="b">
        <v>0</v>
      </c>
      <c r="AI36" s="81" t="s">
        <v>810</v>
      </c>
      <c r="AJ36" s="81"/>
      <c r="AK36" s="89" t="s">
        <v>809</v>
      </c>
      <c r="AL36" s="81" t="b">
        <v>0</v>
      </c>
      <c r="AM36" s="81">
        <v>287</v>
      </c>
      <c r="AN36" s="89" t="s">
        <v>805</v>
      </c>
      <c r="AO36" s="81" t="s">
        <v>813</v>
      </c>
      <c r="AP36" s="81" t="b">
        <v>0</v>
      </c>
      <c r="AQ36" s="89" t="s">
        <v>805</v>
      </c>
      <c r="AR36" s="81"/>
      <c r="AS36" s="81">
        <v>1</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v>2</v>
      </c>
      <c r="BG36" s="50">
        <v>4.545454545454546</v>
      </c>
      <c r="BH36" s="49">
        <v>0</v>
      </c>
      <c r="BI36" s="50">
        <v>0</v>
      </c>
      <c r="BJ36" s="49">
        <v>0</v>
      </c>
      <c r="BK36" s="50">
        <v>0</v>
      </c>
      <c r="BL36" s="49">
        <v>42</v>
      </c>
      <c r="BM36" s="50">
        <v>95.45454545454545</v>
      </c>
      <c r="BN36" s="49">
        <v>44</v>
      </c>
    </row>
    <row r="37" spans="1:66" ht="15">
      <c r="A37" s="65" t="s">
        <v>267</v>
      </c>
      <c r="B37" s="65" t="s">
        <v>420</v>
      </c>
      <c r="C37" s="66"/>
      <c r="D37" s="67"/>
      <c r="E37" s="68"/>
      <c r="F37" s="69"/>
      <c r="G37" s="66"/>
      <c r="H37" s="70"/>
      <c r="I37" s="71"/>
      <c r="J37" s="71"/>
      <c r="K37" s="35" t="s">
        <v>65</v>
      </c>
      <c r="L37" s="79">
        <v>37</v>
      </c>
      <c r="M37" s="79"/>
      <c r="N37" s="73"/>
      <c r="O37" s="81" t="s">
        <v>423</v>
      </c>
      <c r="P37" s="83">
        <v>44117.447233796294</v>
      </c>
      <c r="Q37" s="81" t="s">
        <v>424</v>
      </c>
      <c r="R37" s="85" t="str">
        <f>HYPERLINK("https://developer.cisco.com/devnetcreate/2020?utm_campaign=devnetcreate21&amp;utm_source=mediabuy&amp;utm_medium=mediabuy-devvie")</f>
        <v>https://developer.cisco.com/devnetcreate/2020?utm_campaign=devnetcreate21&amp;utm_source=mediabuy&amp;utm_medium=mediabuy-devvie</v>
      </c>
      <c r="S37" s="81" t="s">
        <v>427</v>
      </c>
      <c r="T37" s="81" t="s">
        <v>429</v>
      </c>
      <c r="U37" s="81"/>
      <c r="V37" s="85" t="str">
        <f>HYPERLINK("https://pbs.twimg.com/profile_images/1319641339429031937/1aCaeY4I_normal.jpg")</f>
        <v>https://pbs.twimg.com/profile_images/1319641339429031937/1aCaeY4I_normal.jpg</v>
      </c>
      <c r="W37" s="83">
        <v>44117.447233796294</v>
      </c>
      <c r="X37" s="87">
        <v>44117</v>
      </c>
      <c r="Y37" s="89" t="s">
        <v>463</v>
      </c>
      <c r="Z37" s="85" t="str">
        <f>HYPERLINK("https://twitter.com/antoniomihaici1/status/1315966515582205952")</f>
        <v>https://twitter.com/antoniomihaici1/status/1315966515582205952</v>
      </c>
      <c r="AA37" s="81"/>
      <c r="AB37" s="81"/>
      <c r="AC37" s="89" t="s">
        <v>652</v>
      </c>
      <c r="AD37" s="81"/>
      <c r="AE37" s="81" t="b">
        <v>0</v>
      </c>
      <c r="AF37" s="81">
        <v>0</v>
      </c>
      <c r="AG37" s="89" t="s">
        <v>809</v>
      </c>
      <c r="AH37" s="81" t="b">
        <v>0</v>
      </c>
      <c r="AI37" s="81" t="s">
        <v>810</v>
      </c>
      <c r="AJ37" s="81"/>
      <c r="AK37" s="89" t="s">
        <v>809</v>
      </c>
      <c r="AL37" s="81" t="b">
        <v>0</v>
      </c>
      <c r="AM37" s="81">
        <v>287</v>
      </c>
      <c r="AN37" s="89" t="s">
        <v>805</v>
      </c>
      <c r="AO37" s="81" t="s">
        <v>815</v>
      </c>
      <c r="AP37" s="81" t="b">
        <v>0</v>
      </c>
      <c r="AQ37" s="89" t="s">
        <v>805</v>
      </c>
      <c r="AR37" s="81"/>
      <c r="AS37" s="81">
        <v>1</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v>2</v>
      </c>
      <c r="BG37" s="50">
        <v>4.545454545454546</v>
      </c>
      <c r="BH37" s="49">
        <v>0</v>
      </c>
      <c r="BI37" s="50">
        <v>0</v>
      </c>
      <c r="BJ37" s="49">
        <v>0</v>
      </c>
      <c r="BK37" s="50">
        <v>0</v>
      </c>
      <c r="BL37" s="49">
        <v>42</v>
      </c>
      <c r="BM37" s="50">
        <v>95.45454545454545</v>
      </c>
      <c r="BN37" s="49">
        <v>44</v>
      </c>
    </row>
    <row r="38" spans="1:66" ht="15">
      <c r="A38" s="65" t="s">
        <v>268</v>
      </c>
      <c r="B38" s="65" t="s">
        <v>420</v>
      </c>
      <c r="C38" s="66"/>
      <c r="D38" s="67"/>
      <c r="E38" s="68"/>
      <c r="F38" s="69"/>
      <c r="G38" s="66"/>
      <c r="H38" s="70"/>
      <c r="I38" s="71"/>
      <c r="J38" s="71"/>
      <c r="K38" s="35" t="s">
        <v>65</v>
      </c>
      <c r="L38" s="79">
        <v>38</v>
      </c>
      <c r="M38" s="79"/>
      <c r="N38" s="73"/>
      <c r="O38" s="81" t="s">
        <v>423</v>
      </c>
      <c r="P38" s="83">
        <v>44117.447905092595</v>
      </c>
      <c r="Q38" s="81" t="s">
        <v>424</v>
      </c>
      <c r="R38" s="85" t="str">
        <f>HYPERLINK("https://developer.cisco.com/devnetcreate/2020?utm_campaign=devnetcreate21&amp;utm_source=mediabuy&amp;utm_medium=mediabuy-devvie")</f>
        <v>https://developer.cisco.com/devnetcreate/2020?utm_campaign=devnetcreate21&amp;utm_source=mediabuy&amp;utm_medium=mediabuy-devvie</v>
      </c>
      <c r="S38" s="81" t="s">
        <v>427</v>
      </c>
      <c r="T38" s="81" t="s">
        <v>429</v>
      </c>
      <c r="U38" s="81"/>
      <c r="V38" s="85" t="str">
        <f>HYPERLINK("https://pbs.twimg.com/profile_images/1300166951248027650/N2H7CgHN_normal.jpg")</f>
        <v>https://pbs.twimg.com/profile_images/1300166951248027650/N2H7CgHN_normal.jpg</v>
      </c>
      <c r="W38" s="83">
        <v>44117.447905092595</v>
      </c>
      <c r="X38" s="87">
        <v>44117</v>
      </c>
      <c r="Y38" s="89" t="s">
        <v>464</v>
      </c>
      <c r="Z38" s="85" t="str">
        <f>HYPERLINK("https://twitter.com/balhihassen/status/1315966757673279495")</f>
        <v>https://twitter.com/balhihassen/status/1315966757673279495</v>
      </c>
      <c r="AA38" s="81"/>
      <c r="AB38" s="81"/>
      <c r="AC38" s="89" t="s">
        <v>653</v>
      </c>
      <c r="AD38" s="81"/>
      <c r="AE38" s="81" t="b">
        <v>0</v>
      </c>
      <c r="AF38" s="81">
        <v>0</v>
      </c>
      <c r="AG38" s="89" t="s">
        <v>809</v>
      </c>
      <c r="AH38" s="81" t="b">
        <v>0</v>
      </c>
      <c r="AI38" s="81" t="s">
        <v>810</v>
      </c>
      <c r="AJ38" s="81"/>
      <c r="AK38" s="89" t="s">
        <v>809</v>
      </c>
      <c r="AL38" s="81" t="b">
        <v>0</v>
      </c>
      <c r="AM38" s="81">
        <v>287</v>
      </c>
      <c r="AN38" s="89" t="s">
        <v>805</v>
      </c>
      <c r="AO38" s="81" t="s">
        <v>813</v>
      </c>
      <c r="AP38" s="81" t="b">
        <v>0</v>
      </c>
      <c r="AQ38" s="89" t="s">
        <v>805</v>
      </c>
      <c r="AR38" s="81"/>
      <c r="AS38" s="81">
        <v>1</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2</v>
      </c>
      <c r="BG38" s="50">
        <v>4.545454545454546</v>
      </c>
      <c r="BH38" s="49">
        <v>0</v>
      </c>
      <c r="BI38" s="50">
        <v>0</v>
      </c>
      <c r="BJ38" s="49">
        <v>0</v>
      </c>
      <c r="BK38" s="50">
        <v>0</v>
      </c>
      <c r="BL38" s="49">
        <v>42</v>
      </c>
      <c r="BM38" s="50">
        <v>95.45454545454545</v>
      </c>
      <c r="BN38" s="49">
        <v>44</v>
      </c>
    </row>
    <row r="39" spans="1:66" ht="15">
      <c r="A39" s="65" t="s">
        <v>269</v>
      </c>
      <c r="B39" s="65" t="s">
        <v>420</v>
      </c>
      <c r="C39" s="66"/>
      <c r="D39" s="67"/>
      <c r="E39" s="68"/>
      <c r="F39" s="69"/>
      <c r="G39" s="66"/>
      <c r="H39" s="70"/>
      <c r="I39" s="71"/>
      <c r="J39" s="71"/>
      <c r="K39" s="35" t="s">
        <v>65</v>
      </c>
      <c r="L39" s="79">
        <v>39</v>
      </c>
      <c r="M39" s="79"/>
      <c r="N39" s="73"/>
      <c r="O39" s="81" t="s">
        <v>423</v>
      </c>
      <c r="P39" s="83">
        <v>44117.44803240741</v>
      </c>
      <c r="Q39" s="81" t="s">
        <v>424</v>
      </c>
      <c r="R39" s="85" t="str">
        <f>HYPERLINK("https://developer.cisco.com/devnetcreate/2020?utm_campaign=devnetcreate21&amp;utm_source=mediabuy&amp;utm_medium=mediabuy-devvie")</f>
        <v>https://developer.cisco.com/devnetcreate/2020?utm_campaign=devnetcreate21&amp;utm_source=mediabuy&amp;utm_medium=mediabuy-devvie</v>
      </c>
      <c r="S39" s="81" t="s">
        <v>427</v>
      </c>
      <c r="T39" s="81" t="s">
        <v>429</v>
      </c>
      <c r="U39" s="81"/>
      <c r="V39" s="85" t="str">
        <f>HYPERLINK("https://pbs.twimg.com/profile_images/1316718493299957761/jMSOef1V_normal.jpg")</f>
        <v>https://pbs.twimg.com/profile_images/1316718493299957761/jMSOef1V_normal.jpg</v>
      </c>
      <c r="W39" s="83">
        <v>44117.44803240741</v>
      </c>
      <c r="X39" s="87">
        <v>44117</v>
      </c>
      <c r="Y39" s="89" t="s">
        <v>465</v>
      </c>
      <c r="Z39" s="85" t="str">
        <f>HYPERLINK("https://twitter.com/_adhi22/status/1315966805488197633")</f>
        <v>https://twitter.com/_adhi22/status/1315966805488197633</v>
      </c>
      <c r="AA39" s="81"/>
      <c r="AB39" s="81"/>
      <c r="AC39" s="89" t="s">
        <v>654</v>
      </c>
      <c r="AD39" s="81"/>
      <c r="AE39" s="81" t="b">
        <v>0</v>
      </c>
      <c r="AF39" s="81">
        <v>0</v>
      </c>
      <c r="AG39" s="89" t="s">
        <v>809</v>
      </c>
      <c r="AH39" s="81" t="b">
        <v>0</v>
      </c>
      <c r="AI39" s="81" t="s">
        <v>810</v>
      </c>
      <c r="AJ39" s="81"/>
      <c r="AK39" s="89" t="s">
        <v>809</v>
      </c>
      <c r="AL39" s="81" t="b">
        <v>0</v>
      </c>
      <c r="AM39" s="81">
        <v>287</v>
      </c>
      <c r="AN39" s="89" t="s">
        <v>805</v>
      </c>
      <c r="AO39" s="81" t="s">
        <v>813</v>
      </c>
      <c r="AP39" s="81" t="b">
        <v>0</v>
      </c>
      <c r="AQ39" s="89" t="s">
        <v>805</v>
      </c>
      <c r="AR39" s="81"/>
      <c r="AS39" s="81">
        <v>1</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1</v>
      </c>
      <c r="BF39" s="49">
        <v>2</v>
      </c>
      <c r="BG39" s="50">
        <v>4.545454545454546</v>
      </c>
      <c r="BH39" s="49">
        <v>0</v>
      </c>
      <c r="BI39" s="50">
        <v>0</v>
      </c>
      <c r="BJ39" s="49">
        <v>0</v>
      </c>
      <c r="BK39" s="50">
        <v>0</v>
      </c>
      <c r="BL39" s="49">
        <v>42</v>
      </c>
      <c r="BM39" s="50">
        <v>95.45454545454545</v>
      </c>
      <c r="BN39" s="49">
        <v>44</v>
      </c>
    </row>
    <row r="40" spans="1:66" ht="15">
      <c r="A40" s="65" t="s">
        <v>270</v>
      </c>
      <c r="B40" s="65" t="s">
        <v>420</v>
      </c>
      <c r="C40" s="66"/>
      <c r="D40" s="67"/>
      <c r="E40" s="68"/>
      <c r="F40" s="69"/>
      <c r="G40" s="66"/>
      <c r="H40" s="70"/>
      <c r="I40" s="71"/>
      <c r="J40" s="71"/>
      <c r="K40" s="35" t="s">
        <v>65</v>
      </c>
      <c r="L40" s="79">
        <v>40</v>
      </c>
      <c r="M40" s="79"/>
      <c r="N40" s="73"/>
      <c r="O40" s="81" t="s">
        <v>423</v>
      </c>
      <c r="P40" s="83">
        <v>44117.448275462964</v>
      </c>
      <c r="Q40" s="81" t="s">
        <v>424</v>
      </c>
      <c r="R40" s="85" t="str">
        <f>HYPERLINK("https://developer.cisco.com/devnetcreate/2020?utm_campaign=devnetcreate21&amp;utm_source=mediabuy&amp;utm_medium=mediabuy-devvie")</f>
        <v>https://developer.cisco.com/devnetcreate/2020?utm_campaign=devnetcreate21&amp;utm_source=mediabuy&amp;utm_medium=mediabuy-devvie</v>
      </c>
      <c r="S40" s="81" t="s">
        <v>427</v>
      </c>
      <c r="T40" s="81" t="s">
        <v>429</v>
      </c>
      <c r="U40" s="81"/>
      <c r="V40" s="85" t="str">
        <f>HYPERLINK("https://pbs.twimg.com/profile_images/1317434293719715840/rpIxJO2l_normal.jpg")</f>
        <v>https://pbs.twimg.com/profile_images/1317434293719715840/rpIxJO2l_normal.jpg</v>
      </c>
      <c r="W40" s="83">
        <v>44117.448275462964</v>
      </c>
      <c r="X40" s="87">
        <v>44117</v>
      </c>
      <c r="Y40" s="89" t="s">
        <v>466</v>
      </c>
      <c r="Z40" s="85" t="str">
        <f>HYPERLINK("https://twitter.com/baitoey05782567/status/1315966894898245634")</f>
        <v>https://twitter.com/baitoey05782567/status/1315966894898245634</v>
      </c>
      <c r="AA40" s="81"/>
      <c r="AB40" s="81"/>
      <c r="AC40" s="89" t="s">
        <v>655</v>
      </c>
      <c r="AD40" s="81"/>
      <c r="AE40" s="81" t="b">
        <v>0</v>
      </c>
      <c r="AF40" s="81">
        <v>0</v>
      </c>
      <c r="AG40" s="89" t="s">
        <v>809</v>
      </c>
      <c r="AH40" s="81" t="b">
        <v>0</v>
      </c>
      <c r="AI40" s="81" t="s">
        <v>810</v>
      </c>
      <c r="AJ40" s="81"/>
      <c r="AK40" s="89" t="s">
        <v>809</v>
      </c>
      <c r="AL40" s="81" t="b">
        <v>0</v>
      </c>
      <c r="AM40" s="81">
        <v>287</v>
      </c>
      <c r="AN40" s="89" t="s">
        <v>805</v>
      </c>
      <c r="AO40" s="81" t="s">
        <v>813</v>
      </c>
      <c r="AP40" s="81" t="b">
        <v>0</v>
      </c>
      <c r="AQ40" s="89" t="s">
        <v>805</v>
      </c>
      <c r="AR40" s="81"/>
      <c r="AS40" s="81">
        <v>1</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1</v>
      </c>
      <c r="BF40" s="49">
        <v>2</v>
      </c>
      <c r="BG40" s="50">
        <v>4.545454545454546</v>
      </c>
      <c r="BH40" s="49">
        <v>0</v>
      </c>
      <c r="BI40" s="50">
        <v>0</v>
      </c>
      <c r="BJ40" s="49">
        <v>0</v>
      </c>
      <c r="BK40" s="50">
        <v>0</v>
      </c>
      <c r="BL40" s="49">
        <v>42</v>
      </c>
      <c r="BM40" s="50">
        <v>95.45454545454545</v>
      </c>
      <c r="BN40" s="49">
        <v>44</v>
      </c>
    </row>
    <row r="41" spans="1:66" ht="15">
      <c r="A41" s="65" t="s">
        <v>271</v>
      </c>
      <c r="B41" s="65" t="s">
        <v>420</v>
      </c>
      <c r="C41" s="66"/>
      <c r="D41" s="67"/>
      <c r="E41" s="68"/>
      <c r="F41" s="69"/>
      <c r="G41" s="66"/>
      <c r="H41" s="70"/>
      <c r="I41" s="71"/>
      <c r="J41" s="71"/>
      <c r="K41" s="35" t="s">
        <v>65</v>
      </c>
      <c r="L41" s="79">
        <v>41</v>
      </c>
      <c r="M41" s="79"/>
      <c r="N41" s="73"/>
      <c r="O41" s="81" t="s">
        <v>423</v>
      </c>
      <c r="P41" s="83">
        <v>44117.44855324074</v>
      </c>
      <c r="Q41" s="81" t="s">
        <v>424</v>
      </c>
      <c r="R41" s="85" t="str">
        <f>HYPERLINK("https://developer.cisco.com/devnetcreate/2020?utm_campaign=devnetcreate21&amp;utm_source=mediabuy&amp;utm_medium=mediabuy-devvie")</f>
        <v>https://developer.cisco.com/devnetcreate/2020?utm_campaign=devnetcreate21&amp;utm_source=mediabuy&amp;utm_medium=mediabuy-devvie</v>
      </c>
      <c r="S41" s="81" t="s">
        <v>427</v>
      </c>
      <c r="T41" s="81" t="s">
        <v>429</v>
      </c>
      <c r="U41" s="81"/>
      <c r="V41" s="85" t="str">
        <f>HYPERLINK("https://pbs.twimg.com/profile_images/750930740246827009/hyGQhaYE_normal.jpg")</f>
        <v>https://pbs.twimg.com/profile_images/750930740246827009/hyGQhaYE_normal.jpg</v>
      </c>
      <c r="W41" s="83">
        <v>44117.44855324074</v>
      </c>
      <c r="X41" s="87">
        <v>44117</v>
      </c>
      <c r="Y41" s="89" t="s">
        <v>467</v>
      </c>
      <c r="Z41" s="85" t="str">
        <f>HYPERLINK("https://twitter.com/desireeguasch/status/1315966993153966085")</f>
        <v>https://twitter.com/desireeguasch/status/1315966993153966085</v>
      </c>
      <c r="AA41" s="81"/>
      <c r="AB41" s="81"/>
      <c r="AC41" s="89" t="s">
        <v>656</v>
      </c>
      <c r="AD41" s="81"/>
      <c r="AE41" s="81" t="b">
        <v>0</v>
      </c>
      <c r="AF41" s="81">
        <v>0</v>
      </c>
      <c r="AG41" s="89" t="s">
        <v>809</v>
      </c>
      <c r="AH41" s="81" t="b">
        <v>0</v>
      </c>
      <c r="AI41" s="81" t="s">
        <v>810</v>
      </c>
      <c r="AJ41" s="81"/>
      <c r="AK41" s="89" t="s">
        <v>809</v>
      </c>
      <c r="AL41" s="81" t="b">
        <v>0</v>
      </c>
      <c r="AM41" s="81">
        <v>287</v>
      </c>
      <c r="AN41" s="89" t="s">
        <v>805</v>
      </c>
      <c r="AO41" s="81" t="s">
        <v>814</v>
      </c>
      <c r="AP41" s="81" t="b">
        <v>0</v>
      </c>
      <c r="AQ41" s="89" t="s">
        <v>805</v>
      </c>
      <c r="AR41" s="81"/>
      <c r="AS41" s="81">
        <v>1</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v>2</v>
      </c>
      <c r="BG41" s="50">
        <v>4.545454545454546</v>
      </c>
      <c r="BH41" s="49">
        <v>0</v>
      </c>
      <c r="BI41" s="50">
        <v>0</v>
      </c>
      <c r="BJ41" s="49">
        <v>0</v>
      </c>
      <c r="BK41" s="50">
        <v>0</v>
      </c>
      <c r="BL41" s="49">
        <v>42</v>
      </c>
      <c r="BM41" s="50">
        <v>95.45454545454545</v>
      </c>
      <c r="BN41" s="49">
        <v>44</v>
      </c>
    </row>
    <row r="42" spans="1:66" ht="15">
      <c r="A42" s="65" t="s">
        <v>272</v>
      </c>
      <c r="B42" s="65" t="s">
        <v>420</v>
      </c>
      <c r="C42" s="66"/>
      <c r="D42" s="67"/>
      <c r="E42" s="68"/>
      <c r="F42" s="69"/>
      <c r="G42" s="66"/>
      <c r="H42" s="70"/>
      <c r="I42" s="71"/>
      <c r="J42" s="71"/>
      <c r="K42" s="35" t="s">
        <v>65</v>
      </c>
      <c r="L42" s="79">
        <v>42</v>
      </c>
      <c r="M42" s="79"/>
      <c r="N42" s="73"/>
      <c r="O42" s="81" t="s">
        <v>423</v>
      </c>
      <c r="P42" s="83">
        <v>44117.44887731481</v>
      </c>
      <c r="Q42" s="81" t="s">
        <v>424</v>
      </c>
      <c r="R42" s="85" t="str">
        <f>HYPERLINK("https://developer.cisco.com/devnetcreate/2020?utm_campaign=devnetcreate21&amp;utm_source=mediabuy&amp;utm_medium=mediabuy-devvie")</f>
        <v>https://developer.cisco.com/devnetcreate/2020?utm_campaign=devnetcreate21&amp;utm_source=mediabuy&amp;utm_medium=mediabuy-devvie</v>
      </c>
      <c r="S42" s="81" t="s">
        <v>427</v>
      </c>
      <c r="T42" s="81" t="s">
        <v>429</v>
      </c>
      <c r="U42" s="81"/>
      <c r="V42" s="85" t="str">
        <f>HYPERLINK("https://pbs.twimg.com/profile_images/1318610808423600128/uV6bza7I_normal.jpg")</f>
        <v>https://pbs.twimg.com/profile_images/1318610808423600128/uV6bza7I_normal.jpg</v>
      </c>
      <c r="W42" s="83">
        <v>44117.44887731481</v>
      </c>
      <c r="X42" s="87">
        <v>44117</v>
      </c>
      <c r="Y42" s="89" t="s">
        <v>468</v>
      </c>
      <c r="Z42" s="85" t="str">
        <f>HYPERLINK("https://twitter.com/ashok40507851/status/1315967110732869632")</f>
        <v>https://twitter.com/ashok40507851/status/1315967110732869632</v>
      </c>
      <c r="AA42" s="81"/>
      <c r="AB42" s="81"/>
      <c r="AC42" s="89" t="s">
        <v>657</v>
      </c>
      <c r="AD42" s="81"/>
      <c r="AE42" s="81" t="b">
        <v>0</v>
      </c>
      <c r="AF42" s="81">
        <v>0</v>
      </c>
      <c r="AG42" s="89" t="s">
        <v>809</v>
      </c>
      <c r="AH42" s="81" t="b">
        <v>0</v>
      </c>
      <c r="AI42" s="81" t="s">
        <v>810</v>
      </c>
      <c r="AJ42" s="81"/>
      <c r="AK42" s="89" t="s">
        <v>809</v>
      </c>
      <c r="AL42" s="81" t="b">
        <v>0</v>
      </c>
      <c r="AM42" s="81">
        <v>287</v>
      </c>
      <c r="AN42" s="89" t="s">
        <v>805</v>
      </c>
      <c r="AO42" s="81" t="s">
        <v>813</v>
      </c>
      <c r="AP42" s="81" t="b">
        <v>0</v>
      </c>
      <c r="AQ42" s="89" t="s">
        <v>805</v>
      </c>
      <c r="AR42" s="81"/>
      <c r="AS42" s="81">
        <v>1</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1</v>
      </c>
      <c r="BF42" s="49">
        <v>2</v>
      </c>
      <c r="BG42" s="50">
        <v>4.545454545454546</v>
      </c>
      <c r="BH42" s="49">
        <v>0</v>
      </c>
      <c r="BI42" s="50">
        <v>0</v>
      </c>
      <c r="BJ42" s="49">
        <v>0</v>
      </c>
      <c r="BK42" s="50">
        <v>0</v>
      </c>
      <c r="BL42" s="49">
        <v>42</v>
      </c>
      <c r="BM42" s="50">
        <v>95.45454545454545</v>
      </c>
      <c r="BN42" s="49">
        <v>44</v>
      </c>
    </row>
    <row r="43" spans="1:66" ht="15">
      <c r="A43" s="65" t="s">
        <v>273</v>
      </c>
      <c r="B43" s="65" t="s">
        <v>420</v>
      </c>
      <c r="C43" s="66"/>
      <c r="D43" s="67"/>
      <c r="E43" s="68"/>
      <c r="F43" s="69"/>
      <c r="G43" s="66"/>
      <c r="H43" s="70"/>
      <c r="I43" s="71"/>
      <c r="J43" s="71"/>
      <c r="K43" s="35" t="s">
        <v>65</v>
      </c>
      <c r="L43" s="79">
        <v>43</v>
      </c>
      <c r="M43" s="79"/>
      <c r="N43" s="73"/>
      <c r="O43" s="81" t="s">
        <v>423</v>
      </c>
      <c r="P43" s="83">
        <v>44117.449224537035</v>
      </c>
      <c r="Q43" s="81" t="s">
        <v>424</v>
      </c>
      <c r="R43" s="85" t="str">
        <f>HYPERLINK("https://developer.cisco.com/devnetcreate/2020?utm_campaign=devnetcreate21&amp;utm_source=mediabuy&amp;utm_medium=mediabuy-devvie")</f>
        <v>https://developer.cisco.com/devnetcreate/2020?utm_campaign=devnetcreate21&amp;utm_source=mediabuy&amp;utm_medium=mediabuy-devvie</v>
      </c>
      <c r="S43" s="81" t="s">
        <v>427</v>
      </c>
      <c r="T43" s="81" t="s">
        <v>429</v>
      </c>
      <c r="U43" s="81"/>
      <c r="V43" s="85" t="str">
        <f>HYPERLINK("https://pbs.twimg.com/profile_images/1306613120417308672/Xkotu16Q_normal.jpg")</f>
        <v>https://pbs.twimg.com/profile_images/1306613120417308672/Xkotu16Q_normal.jpg</v>
      </c>
      <c r="W43" s="83">
        <v>44117.449224537035</v>
      </c>
      <c r="X43" s="87">
        <v>44117</v>
      </c>
      <c r="Y43" s="89" t="s">
        <v>469</v>
      </c>
      <c r="Z43" s="85" t="str">
        <f>HYPERLINK("https://twitter.com/mcceresgonzlez1/status/1315967237988257792")</f>
        <v>https://twitter.com/mcceresgonzlez1/status/1315967237988257792</v>
      </c>
      <c r="AA43" s="81"/>
      <c r="AB43" s="81"/>
      <c r="AC43" s="89" t="s">
        <v>658</v>
      </c>
      <c r="AD43" s="81"/>
      <c r="AE43" s="81" t="b">
        <v>0</v>
      </c>
      <c r="AF43" s="81">
        <v>0</v>
      </c>
      <c r="AG43" s="89" t="s">
        <v>809</v>
      </c>
      <c r="AH43" s="81" t="b">
        <v>0</v>
      </c>
      <c r="AI43" s="81" t="s">
        <v>810</v>
      </c>
      <c r="AJ43" s="81"/>
      <c r="AK43" s="89" t="s">
        <v>809</v>
      </c>
      <c r="AL43" s="81" t="b">
        <v>0</v>
      </c>
      <c r="AM43" s="81">
        <v>287</v>
      </c>
      <c r="AN43" s="89" t="s">
        <v>805</v>
      </c>
      <c r="AO43" s="81" t="s">
        <v>813</v>
      </c>
      <c r="AP43" s="81" t="b">
        <v>0</v>
      </c>
      <c r="AQ43" s="89" t="s">
        <v>805</v>
      </c>
      <c r="AR43" s="81"/>
      <c r="AS43" s="81">
        <v>1</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v>2</v>
      </c>
      <c r="BG43" s="50">
        <v>4.545454545454546</v>
      </c>
      <c r="BH43" s="49">
        <v>0</v>
      </c>
      <c r="BI43" s="50">
        <v>0</v>
      </c>
      <c r="BJ43" s="49">
        <v>0</v>
      </c>
      <c r="BK43" s="50">
        <v>0</v>
      </c>
      <c r="BL43" s="49">
        <v>42</v>
      </c>
      <c r="BM43" s="50">
        <v>95.45454545454545</v>
      </c>
      <c r="BN43" s="49">
        <v>44</v>
      </c>
    </row>
    <row r="44" spans="1:66" ht="15">
      <c r="A44" s="65" t="s">
        <v>274</v>
      </c>
      <c r="B44" s="65" t="s">
        <v>420</v>
      </c>
      <c r="C44" s="66"/>
      <c r="D44" s="67"/>
      <c r="E44" s="68"/>
      <c r="F44" s="69"/>
      <c r="G44" s="66"/>
      <c r="H44" s="70"/>
      <c r="I44" s="71"/>
      <c r="J44" s="71"/>
      <c r="K44" s="35" t="s">
        <v>65</v>
      </c>
      <c r="L44" s="79">
        <v>44</v>
      </c>
      <c r="M44" s="79"/>
      <c r="N44" s="73"/>
      <c r="O44" s="81" t="s">
        <v>423</v>
      </c>
      <c r="P44" s="83">
        <v>44117.44951388889</v>
      </c>
      <c r="Q44" s="81" t="s">
        <v>424</v>
      </c>
      <c r="R44" s="85" t="str">
        <f>HYPERLINK("https://developer.cisco.com/devnetcreate/2020?utm_campaign=devnetcreate21&amp;utm_source=mediabuy&amp;utm_medium=mediabuy-devvie")</f>
        <v>https://developer.cisco.com/devnetcreate/2020?utm_campaign=devnetcreate21&amp;utm_source=mediabuy&amp;utm_medium=mediabuy-devvie</v>
      </c>
      <c r="S44" s="81" t="s">
        <v>427</v>
      </c>
      <c r="T44" s="81" t="s">
        <v>429</v>
      </c>
      <c r="U44" s="81"/>
      <c r="V44" s="85" t="str">
        <f>HYPERLINK("https://pbs.twimg.com/profile_images/1306601623402160130/XC28M0tK_normal.jpg")</f>
        <v>https://pbs.twimg.com/profile_images/1306601623402160130/XC28M0tK_normal.jpg</v>
      </c>
      <c r="W44" s="83">
        <v>44117.44951388889</v>
      </c>
      <c r="X44" s="87">
        <v>44117</v>
      </c>
      <c r="Y44" s="89" t="s">
        <v>470</v>
      </c>
      <c r="Z44" s="85" t="str">
        <f>HYPERLINK("https://twitter.com/jeandamascenet1/status/1315967342619262977")</f>
        <v>https://twitter.com/jeandamascenet1/status/1315967342619262977</v>
      </c>
      <c r="AA44" s="81"/>
      <c r="AB44" s="81"/>
      <c r="AC44" s="89" t="s">
        <v>659</v>
      </c>
      <c r="AD44" s="81"/>
      <c r="AE44" s="81" t="b">
        <v>0</v>
      </c>
      <c r="AF44" s="81">
        <v>0</v>
      </c>
      <c r="AG44" s="89" t="s">
        <v>809</v>
      </c>
      <c r="AH44" s="81" t="b">
        <v>0</v>
      </c>
      <c r="AI44" s="81" t="s">
        <v>810</v>
      </c>
      <c r="AJ44" s="81"/>
      <c r="AK44" s="89" t="s">
        <v>809</v>
      </c>
      <c r="AL44" s="81" t="b">
        <v>0</v>
      </c>
      <c r="AM44" s="81">
        <v>287</v>
      </c>
      <c r="AN44" s="89" t="s">
        <v>805</v>
      </c>
      <c r="AO44" s="81" t="s">
        <v>813</v>
      </c>
      <c r="AP44" s="81" t="b">
        <v>0</v>
      </c>
      <c r="AQ44" s="89" t="s">
        <v>805</v>
      </c>
      <c r="AR44" s="81"/>
      <c r="AS44" s="81">
        <v>1</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v>2</v>
      </c>
      <c r="BG44" s="50">
        <v>4.545454545454546</v>
      </c>
      <c r="BH44" s="49">
        <v>0</v>
      </c>
      <c r="BI44" s="50">
        <v>0</v>
      </c>
      <c r="BJ44" s="49">
        <v>0</v>
      </c>
      <c r="BK44" s="50">
        <v>0</v>
      </c>
      <c r="BL44" s="49">
        <v>42</v>
      </c>
      <c r="BM44" s="50">
        <v>95.45454545454545</v>
      </c>
      <c r="BN44" s="49">
        <v>44</v>
      </c>
    </row>
    <row r="45" spans="1:66" ht="15">
      <c r="A45" s="65" t="s">
        <v>275</v>
      </c>
      <c r="B45" s="65" t="s">
        <v>420</v>
      </c>
      <c r="C45" s="66"/>
      <c r="D45" s="67"/>
      <c r="E45" s="68"/>
      <c r="F45" s="69"/>
      <c r="G45" s="66"/>
      <c r="H45" s="70"/>
      <c r="I45" s="71"/>
      <c r="J45" s="71"/>
      <c r="K45" s="35" t="s">
        <v>65</v>
      </c>
      <c r="L45" s="79">
        <v>45</v>
      </c>
      <c r="M45" s="79"/>
      <c r="N45" s="73"/>
      <c r="O45" s="81" t="s">
        <v>423</v>
      </c>
      <c r="P45" s="83">
        <v>44117.45054398148</v>
      </c>
      <c r="Q45" s="81" t="s">
        <v>424</v>
      </c>
      <c r="R45" s="85" t="str">
        <f>HYPERLINK("https://developer.cisco.com/devnetcreate/2020?utm_campaign=devnetcreate21&amp;utm_source=mediabuy&amp;utm_medium=mediabuy-devvie")</f>
        <v>https://developer.cisco.com/devnetcreate/2020?utm_campaign=devnetcreate21&amp;utm_source=mediabuy&amp;utm_medium=mediabuy-devvie</v>
      </c>
      <c r="S45" s="81" t="s">
        <v>427</v>
      </c>
      <c r="T45" s="81" t="s">
        <v>429</v>
      </c>
      <c r="U45" s="81"/>
      <c r="V45" s="85" t="str">
        <f>HYPERLINK("https://pbs.twimg.com/profile_images/1311849612312039425/XOgPlVg-_normal.jpg")</f>
        <v>https://pbs.twimg.com/profile_images/1311849612312039425/XOgPlVg-_normal.jpg</v>
      </c>
      <c r="W45" s="83">
        <v>44117.45054398148</v>
      </c>
      <c r="X45" s="87">
        <v>44117</v>
      </c>
      <c r="Y45" s="89" t="s">
        <v>471</v>
      </c>
      <c r="Z45" s="85" t="str">
        <f>HYPERLINK("https://twitter.com/aliciapenas1/status/1315967714037510146")</f>
        <v>https://twitter.com/aliciapenas1/status/1315967714037510146</v>
      </c>
      <c r="AA45" s="81"/>
      <c r="AB45" s="81"/>
      <c r="AC45" s="89" t="s">
        <v>660</v>
      </c>
      <c r="AD45" s="81"/>
      <c r="AE45" s="81" t="b">
        <v>0</v>
      </c>
      <c r="AF45" s="81">
        <v>0</v>
      </c>
      <c r="AG45" s="89" t="s">
        <v>809</v>
      </c>
      <c r="AH45" s="81" t="b">
        <v>0</v>
      </c>
      <c r="AI45" s="81" t="s">
        <v>810</v>
      </c>
      <c r="AJ45" s="81"/>
      <c r="AK45" s="89" t="s">
        <v>809</v>
      </c>
      <c r="AL45" s="81" t="b">
        <v>0</v>
      </c>
      <c r="AM45" s="81">
        <v>287</v>
      </c>
      <c r="AN45" s="89" t="s">
        <v>805</v>
      </c>
      <c r="AO45" s="81" t="s">
        <v>813</v>
      </c>
      <c r="AP45" s="81" t="b">
        <v>0</v>
      </c>
      <c r="AQ45" s="89" t="s">
        <v>805</v>
      </c>
      <c r="AR45" s="81"/>
      <c r="AS45" s="81">
        <v>1</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2</v>
      </c>
      <c r="BG45" s="50">
        <v>4.545454545454546</v>
      </c>
      <c r="BH45" s="49">
        <v>0</v>
      </c>
      <c r="BI45" s="50">
        <v>0</v>
      </c>
      <c r="BJ45" s="49">
        <v>0</v>
      </c>
      <c r="BK45" s="50">
        <v>0</v>
      </c>
      <c r="BL45" s="49">
        <v>42</v>
      </c>
      <c r="BM45" s="50">
        <v>95.45454545454545</v>
      </c>
      <c r="BN45" s="49">
        <v>44</v>
      </c>
    </row>
    <row r="46" spans="1:66" ht="15">
      <c r="A46" s="65" t="s">
        <v>276</v>
      </c>
      <c r="B46" s="65" t="s">
        <v>420</v>
      </c>
      <c r="C46" s="66"/>
      <c r="D46" s="67"/>
      <c r="E46" s="68"/>
      <c r="F46" s="69"/>
      <c r="G46" s="66"/>
      <c r="H46" s="70"/>
      <c r="I46" s="71"/>
      <c r="J46" s="71"/>
      <c r="K46" s="35" t="s">
        <v>65</v>
      </c>
      <c r="L46" s="79">
        <v>46</v>
      </c>
      <c r="M46" s="79"/>
      <c r="N46" s="73"/>
      <c r="O46" s="81" t="s">
        <v>423</v>
      </c>
      <c r="P46" s="83">
        <v>44117.45075231481</v>
      </c>
      <c r="Q46" s="81" t="s">
        <v>424</v>
      </c>
      <c r="R46" s="85" t="str">
        <f>HYPERLINK("https://developer.cisco.com/devnetcreate/2020?utm_campaign=devnetcreate21&amp;utm_source=mediabuy&amp;utm_medium=mediabuy-devvie")</f>
        <v>https://developer.cisco.com/devnetcreate/2020?utm_campaign=devnetcreate21&amp;utm_source=mediabuy&amp;utm_medium=mediabuy-devvie</v>
      </c>
      <c r="S46" s="81" t="s">
        <v>427</v>
      </c>
      <c r="T46" s="81" t="s">
        <v>429</v>
      </c>
      <c r="U46" s="81"/>
      <c r="V46" s="85" t="str">
        <f>HYPERLINK("https://pbs.twimg.com/profile_images/1298183239626973184/wA19XeyQ_normal.jpg")</f>
        <v>https://pbs.twimg.com/profile_images/1298183239626973184/wA19XeyQ_normal.jpg</v>
      </c>
      <c r="W46" s="83">
        <v>44117.45075231481</v>
      </c>
      <c r="X46" s="87">
        <v>44117</v>
      </c>
      <c r="Y46" s="89" t="s">
        <v>472</v>
      </c>
      <c r="Z46" s="85" t="str">
        <f>HYPERLINK("https://twitter.com/i_am_mathtutor/status/1315967789891420160")</f>
        <v>https://twitter.com/i_am_mathtutor/status/1315967789891420160</v>
      </c>
      <c r="AA46" s="81"/>
      <c r="AB46" s="81"/>
      <c r="AC46" s="89" t="s">
        <v>661</v>
      </c>
      <c r="AD46" s="81"/>
      <c r="AE46" s="81" t="b">
        <v>0</v>
      </c>
      <c r="AF46" s="81">
        <v>0</v>
      </c>
      <c r="AG46" s="89" t="s">
        <v>809</v>
      </c>
      <c r="AH46" s="81" t="b">
        <v>0</v>
      </c>
      <c r="AI46" s="81" t="s">
        <v>810</v>
      </c>
      <c r="AJ46" s="81"/>
      <c r="AK46" s="89" t="s">
        <v>809</v>
      </c>
      <c r="AL46" s="81" t="b">
        <v>0</v>
      </c>
      <c r="AM46" s="81">
        <v>287</v>
      </c>
      <c r="AN46" s="89" t="s">
        <v>805</v>
      </c>
      <c r="AO46" s="81" t="s">
        <v>813</v>
      </c>
      <c r="AP46" s="81" t="b">
        <v>0</v>
      </c>
      <c r="AQ46" s="89" t="s">
        <v>805</v>
      </c>
      <c r="AR46" s="81"/>
      <c r="AS46" s="81">
        <v>1</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v>2</v>
      </c>
      <c r="BG46" s="50">
        <v>4.545454545454546</v>
      </c>
      <c r="BH46" s="49">
        <v>0</v>
      </c>
      <c r="BI46" s="50">
        <v>0</v>
      </c>
      <c r="BJ46" s="49">
        <v>0</v>
      </c>
      <c r="BK46" s="50">
        <v>0</v>
      </c>
      <c r="BL46" s="49">
        <v>42</v>
      </c>
      <c r="BM46" s="50">
        <v>95.45454545454545</v>
      </c>
      <c r="BN46" s="49">
        <v>44</v>
      </c>
    </row>
    <row r="47" spans="1:66" ht="15">
      <c r="A47" s="65" t="s">
        <v>277</v>
      </c>
      <c r="B47" s="65" t="s">
        <v>420</v>
      </c>
      <c r="C47" s="66"/>
      <c r="D47" s="67"/>
      <c r="E47" s="68"/>
      <c r="F47" s="69"/>
      <c r="G47" s="66"/>
      <c r="H47" s="70"/>
      <c r="I47" s="71"/>
      <c r="J47" s="71"/>
      <c r="K47" s="35" t="s">
        <v>65</v>
      </c>
      <c r="L47" s="79">
        <v>47</v>
      </c>
      <c r="M47" s="79"/>
      <c r="N47" s="73"/>
      <c r="O47" s="81" t="s">
        <v>423</v>
      </c>
      <c r="P47" s="83">
        <v>44117.450844907406</v>
      </c>
      <c r="Q47" s="81" t="s">
        <v>424</v>
      </c>
      <c r="R47" s="85" t="str">
        <f>HYPERLINK("https://developer.cisco.com/devnetcreate/2020?utm_campaign=devnetcreate21&amp;utm_source=mediabuy&amp;utm_medium=mediabuy-devvie")</f>
        <v>https://developer.cisco.com/devnetcreate/2020?utm_campaign=devnetcreate21&amp;utm_source=mediabuy&amp;utm_medium=mediabuy-devvie</v>
      </c>
      <c r="S47" s="81" t="s">
        <v>427</v>
      </c>
      <c r="T47" s="81" t="s">
        <v>429</v>
      </c>
      <c r="U47" s="81"/>
      <c r="V47" s="85" t="str">
        <f>HYPERLINK("https://pbs.twimg.com/profile_images/1032966591372304384/qEHMFReA_normal.jpg")</f>
        <v>https://pbs.twimg.com/profile_images/1032966591372304384/qEHMFReA_normal.jpg</v>
      </c>
      <c r="W47" s="83">
        <v>44117.450844907406</v>
      </c>
      <c r="X47" s="87">
        <v>44117</v>
      </c>
      <c r="Y47" s="89" t="s">
        <v>473</v>
      </c>
      <c r="Z47" s="85" t="str">
        <f>HYPERLINK("https://twitter.com/elijah21250897/status/1315967825631227904")</f>
        <v>https://twitter.com/elijah21250897/status/1315967825631227904</v>
      </c>
      <c r="AA47" s="81"/>
      <c r="AB47" s="81"/>
      <c r="AC47" s="89" t="s">
        <v>662</v>
      </c>
      <c r="AD47" s="81"/>
      <c r="AE47" s="81" t="b">
        <v>0</v>
      </c>
      <c r="AF47" s="81">
        <v>0</v>
      </c>
      <c r="AG47" s="89" t="s">
        <v>809</v>
      </c>
      <c r="AH47" s="81" t="b">
        <v>0</v>
      </c>
      <c r="AI47" s="81" t="s">
        <v>810</v>
      </c>
      <c r="AJ47" s="81"/>
      <c r="AK47" s="89" t="s">
        <v>809</v>
      </c>
      <c r="AL47" s="81" t="b">
        <v>0</v>
      </c>
      <c r="AM47" s="81">
        <v>287</v>
      </c>
      <c r="AN47" s="89" t="s">
        <v>805</v>
      </c>
      <c r="AO47" s="81" t="s">
        <v>815</v>
      </c>
      <c r="AP47" s="81" t="b">
        <v>0</v>
      </c>
      <c r="AQ47" s="89" t="s">
        <v>805</v>
      </c>
      <c r="AR47" s="81"/>
      <c r="AS47" s="81">
        <v>1</v>
      </c>
      <c r="AT47" s="81">
        <v>0</v>
      </c>
      <c r="AU47" s="81"/>
      <c r="AV47" s="81"/>
      <c r="AW47" s="81"/>
      <c r="AX47" s="81"/>
      <c r="AY47" s="81"/>
      <c r="AZ47" s="81"/>
      <c r="BA47" s="81"/>
      <c r="BB47" s="81"/>
      <c r="BC47">
        <v>1</v>
      </c>
      <c r="BD47" s="80" t="str">
        <f>REPLACE(INDEX(GroupVertices[Group],MATCH(Edges27[[#This Row],[Vertex 1]],GroupVertices[Vertex],0)),1,1,"")</f>
        <v>1</v>
      </c>
      <c r="BE47" s="80" t="str">
        <f>REPLACE(INDEX(GroupVertices[Group],MATCH(Edges27[[#This Row],[Vertex 2]],GroupVertices[Vertex],0)),1,1,"")</f>
        <v>1</v>
      </c>
      <c r="BF47" s="49">
        <v>2</v>
      </c>
      <c r="BG47" s="50">
        <v>4.545454545454546</v>
      </c>
      <c r="BH47" s="49">
        <v>0</v>
      </c>
      <c r="BI47" s="50">
        <v>0</v>
      </c>
      <c r="BJ47" s="49">
        <v>0</v>
      </c>
      <c r="BK47" s="50">
        <v>0</v>
      </c>
      <c r="BL47" s="49">
        <v>42</v>
      </c>
      <c r="BM47" s="50">
        <v>95.45454545454545</v>
      </c>
      <c r="BN47" s="49">
        <v>44</v>
      </c>
    </row>
    <row r="48" spans="1:66" ht="15">
      <c r="A48" s="65" t="s">
        <v>278</v>
      </c>
      <c r="B48" s="65" t="s">
        <v>420</v>
      </c>
      <c r="C48" s="66"/>
      <c r="D48" s="67"/>
      <c r="E48" s="68"/>
      <c r="F48" s="69"/>
      <c r="G48" s="66"/>
      <c r="H48" s="70"/>
      <c r="I48" s="71"/>
      <c r="J48" s="71"/>
      <c r="K48" s="35" t="s">
        <v>65</v>
      </c>
      <c r="L48" s="79">
        <v>48</v>
      </c>
      <c r="M48" s="79"/>
      <c r="N48" s="73"/>
      <c r="O48" s="81" t="s">
        <v>423</v>
      </c>
      <c r="P48" s="83">
        <v>44117.45108796296</v>
      </c>
      <c r="Q48" s="81" t="s">
        <v>424</v>
      </c>
      <c r="R48" s="85" t="str">
        <f>HYPERLINK("https://developer.cisco.com/devnetcreate/2020?utm_campaign=devnetcreate21&amp;utm_source=mediabuy&amp;utm_medium=mediabuy-devvie")</f>
        <v>https://developer.cisco.com/devnetcreate/2020?utm_campaign=devnetcreate21&amp;utm_source=mediabuy&amp;utm_medium=mediabuy-devvie</v>
      </c>
      <c r="S48" s="81" t="s">
        <v>427</v>
      </c>
      <c r="T48" s="81" t="s">
        <v>429</v>
      </c>
      <c r="U48" s="81"/>
      <c r="V48" s="85" t="str">
        <f>HYPERLINK("https://pbs.twimg.com/profile_images/1088772280455438337/4jI9Ikn2_normal.jpg")</f>
        <v>https://pbs.twimg.com/profile_images/1088772280455438337/4jI9Ikn2_normal.jpg</v>
      </c>
      <c r="W48" s="83">
        <v>44117.45108796296</v>
      </c>
      <c r="X48" s="87">
        <v>44117</v>
      </c>
      <c r="Y48" s="89" t="s">
        <v>474</v>
      </c>
      <c r="Z48" s="85" t="str">
        <f>HYPERLINK("https://twitter.com/aslumoyameehaa/status/1315967913136857091")</f>
        <v>https://twitter.com/aslumoyameehaa/status/1315967913136857091</v>
      </c>
      <c r="AA48" s="81"/>
      <c r="AB48" s="81"/>
      <c r="AC48" s="89" t="s">
        <v>663</v>
      </c>
      <c r="AD48" s="81"/>
      <c r="AE48" s="81" t="b">
        <v>0</v>
      </c>
      <c r="AF48" s="81">
        <v>0</v>
      </c>
      <c r="AG48" s="89" t="s">
        <v>809</v>
      </c>
      <c r="AH48" s="81" t="b">
        <v>0</v>
      </c>
      <c r="AI48" s="81" t="s">
        <v>810</v>
      </c>
      <c r="AJ48" s="81"/>
      <c r="AK48" s="89" t="s">
        <v>809</v>
      </c>
      <c r="AL48" s="81" t="b">
        <v>0</v>
      </c>
      <c r="AM48" s="81">
        <v>287</v>
      </c>
      <c r="AN48" s="89" t="s">
        <v>805</v>
      </c>
      <c r="AO48" s="81" t="s">
        <v>813</v>
      </c>
      <c r="AP48" s="81" t="b">
        <v>0</v>
      </c>
      <c r="AQ48" s="89" t="s">
        <v>805</v>
      </c>
      <c r="AR48" s="81"/>
      <c r="AS48" s="81">
        <v>1</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v>2</v>
      </c>
      <c r="BG48" s="50">
        <v>4.545454545454546</v>
      </c>
      <c r="BH48" s="49">
        <v>0</v>
      </c>
      <c r="BI48" s="50">
        <v>0</v>
      </c>
      <c r="BJ48" s="49">
        <v>0</v>
      </c>
      <c r="BK48" s="50">
        <v>0</v>
      </c>
      <c r="BL48" s="49">
        <v>42</v>
      </c>
      <c r="BM48" s="50">
        <v>95.45454545454545</v>
      </c>
      <c r="BN48" s="49">
        <v>44</v>
      </c>
    </row>
    <row r="49" spans="1:66" ht="15">
      <c r="A49" s="65" t="s">
        <v>279</v>
      </c>
      <c r="B49" s="65" t="s">
        <v>420</v>
      </c>
      <c r="C49" s="66"/>
      <c r="D49" s="67"/>
      <c r="E49" s="68"/>
      <c r="F49" s="69"/>
      <c r="G49" s="66"/>
      <c r="H49" s="70"/>
      <c r="I49" s="71"/>
      <c r="J49" s="71"/>
      <c r="K49" s="35" t="s">
        <v>65</v>
      </c>
      <c r="L49" s="79">
        <v>49</v>
      </c>
      <c r="M49" s="79"/>
      <c r="N49" s="73"/>
      <c r="O49" s="81" t="s">
        <v>423</v>
      </c>
      <c r="P49" s="83">
        <v>44117.45459490741</v>
      </c>
      <c r="Q49" s="81" t="s">
        <v>424</v>
      </c>
      <c r="R49" s="85" t="str">
        <f>HYPERLINK("https://developer.cisco.com/devnetcreate/2020?utm_campaign=devnetcreate21&amp;utm_source=mediabuy&amp;utm_medium=mediabuy-devvie")</f>
        <v>https://developer.cisco.com/devnetcreate/2020?utm_campaign=devnetcreate21&amp;utm_source=mediabuy&amp;utm_medium=mediabuy-devvie</v>
      </c>
      <c r="S49" s="81" t="s">
        <v>427</v>
      </c>
      <c r="T49" s="81" t="s">
        <v>429</v>
      </c>
      <c r="U49" s="81"/>
      <c r="V49" s="85" t="str">
        <f>HYPERLINK("https://pbs.twimg.com/profile_images/1319213257085710336/fw9JC_79_normal.jpg")</f>
        <v>https://pbs.twimg.com/profile_images/1319213257085710336/fw9JC_79_normal.jpg</v>
      </c>
      <c r="W49" s="83">
        <v>44117.45459490741</v>
      </c>
      <c r="X49" s="87">
        <v>44117</v>
      </c>
      <c r="Y49" s="89" t="s">
        <v>475</v>
      </c>
      <c r="Z49" s="85" t="str">
        <f>HYPERLINK("https://twitter.com/xraxxxx04/status/1315969181905350656")</f>
        <v>https://twitter.com/xraxxxx04/status/1315969181905350656</v>
      </c>
      <c r="AA49" s="81"/>
      <c r="AB49" s="81"/>
      <c r="AC49" s="89" t="s">
        <v>664</v>
      </c>
      <c r="AD49" s="81"/>
      <c r="AE49" s="81" t="b">
        <v>0</v>
      </c>
      <c r="AF49" s="81">
        <v>0</v>
      </c>
      <c r="AG49" s="89" t="s">
        <v>809</v>
      </c>
      <c r="AH49" s="81" t="b">
        <v>0</v>
      </c>
      <c r="AI49" s="81" t="s">
        <v>810</v>
      </c>
      <c r="AJ49" s="81"/>
      <c r="AK49" s="89" t="s">
        <v>809</v>
      </c>
      <c r="AL49" s="81" t="b">
        <v>0</v>
      </c>
      <c r="AM49" s="81">
        <v>287</v>
      </c>
      <c r="AN49" s="89" t="s">
        <v>805</v>
      </c>
      <c r="AO49" s="81" t="s">
        <v>813</v>
      </c>
      <c r="AP49" s="81" t="b">
        <v>0</v>
      </c>
      <c r="AQ49" s="89" t="s">
        <v>805</v>
      </c>
      <c r="AR49" s="81"/>
      <c r="AS49" s="81">
        <v>1</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v>2</v>
      </c>
      <c r="BG49" s="50">
        <v>4.545454545454546</v>
      </c>
      <c r="BH49" s="49">
        <v>0</v>
      </c>
      <c r="BI49" s="50">
        <v>0</v>
      </c>
      <c r="BJ49" s="49">
        <v>0</v>
      </c>
      <c r="BK49" s="50">
        <v>0</v>
      </c>
      <c r="BL49" s="49">
        <v>42</v>
      </c>
      <c r="BM49" s="50">
        <v>95.45454545454545</v>
      </c>
      <c r="BN49" s="49">
        <v>44</v>
      </c>
    </row>
    <row r="50" spans="1:66" ht="15">
      <c r="A50" s="65" t="s">
        <v>280</v>
      </c>
      <c r="B50" s="65" t="s">
        <v>420</v>
      </c>
      <c r="C50" s="66"/>
      <c r="D50" s="67"/>
      <c r="E50" s="68"/>
      <c r="F50" s="69"/>
      <c r="G50" s="66"/>
      <c r="H50" s="70"/>
      <c r="I50" s="71"/>
      <c r="J50" s="71"/>
      <c r="K50" s="35" t="s">
        <v>65</v>
      </c>
      <c r="L50" s="79">
        <v>50</v>
      </c>
      <c r="M50" s="79"/>
      <c r="N50" s="73"/>
      <c r="O50" s="81" t="s">
        <v>423</v>
      </c>
      <c r="P50" s="83">
        <v>44117.45596064815</v>
      </c>
      <c r="Q50" s="81" t="s">
        <v>424</v>
      </c>
      <c r="R50" s="85" t="str">
        <f>HYPERLINK("https://developer.cisco.com/devnetcreate/2020?utm_campaign=devnetcreate21&amp;utm_source=mediabuy&amp;utm_medium=mediabuy-devvie")</f>
        <v>https://developer.cisco.com/devnetcreate/2020?utm_campaign=devnetcreate21&amp;utm_source=mediabuy&amp;utm_medium=mediabuy-devvie</v>
      </c>
      <c r="S50" s="81" t="s">
        <v>427</v>
      </c>
      <c r="T50" s="81" t="s">
        <v>429</v>
      </c>
      <c r="U50" s="81"/>
      <c r="V50" s="85" t="str">
        <f>HYPERLINK("https://pbs.twimg.com/profile_images/1297208062856572929/DlToR4pw_normal.jpg")</f>
        <v>https://pbs.twimg.com/profile_images/1297208062856572929/DlToR4pw_normal.jpg</v>
      </c>
      <c r="W50" s="83">
        <v>44117.45596064815</v>
      </c>
      <c r="X50" s="87">
        <v>44117</v>
      </c>
      <c r="Y50" s="89" t="s">
        <v>476</v>
      </c>
      <c r="Z50" s="85" t="str">
        <f>HYPERLINK("https://twitter.com/nuradde26903657/status/1315969679727489026")</f>
        <v>https://twitter.com/nuradde26903657/status/1315969679727489026</v>
      </c>
      <c r="AA50" s="81"/>
      <c r="AB50" s="81"/>
      <c r="AC50" s="89" t="s">
        <v>665</v>
      </c>
      <c r="AD50" s="81"/>
      <c r="AE50" s="81" t="b">
        <v>0</v>
      </c>
      <c r="AF50" s="81">
        <v>0</v>
      </c>
      <c r="AG50" s="89" t="s">
        <v>809</v>
      </c>
      <c r="AH50" s="81" t="b">
        <v>0</v>
      </c>
      <c r="AI50" s="81" t="s">
        <v>810</v>
      </c>
      <c r="AJ50" s="81"/>
      <c r="AK50" s="89" t="s">
        <v>809</v>
      </c>
      <c r="AL50" s="81" t="b">
        <v>0</v>
      </c>
      <c r="AM50" s="81">
        <v>287</v>
      </c>
      <c r="AN50" s="89" t="s">
        <v>805</v>
      </c>
      <c r="AO50" s="81" t="s">
        <v>813</v>
      </c>
      <c r="AP50" s="81" t="b">
        <v>0</v>
      </c>
      <c r="AQ50" s="89" t="s">
        <v>805</v>
      </c>
      <c r="AR50" s="81"/>
      <c r="AS50" s="81">
        <v>1</v>
      </c>
      <c r="AT50" s="81">
        <v>0</v>
      </c>
      <c r="AU50" s="81"/>
      <c r="AV50" s="81"/>
      <c r="AW50" s="81"/>
      <c r="AX50" s="81"/>
      <c r="AY50" s="81"/>
      <c r="AZ50" s="81"/>
      <c r="BA50" s="81"/>
      <c r="BB50" s="81"/>
      <c r="BC50">
        <v>1</v>
      </c>
      <c r="BD50" s="80" t="str">
        <f>REPLACE(INDEX(GroupVertices[Group],MATCH(Edges27[[#This Row],[Vertex 1]],GroupVertices[Vertex],0)),1,1,"")</f>
        <v>1</v>
      </c>
      <c r="BE50" s="80" t="str">
        <f>REPLACE(INDEX(GroupVertices[Group],MATCH(Edges27[[#This Row],[Vertex 2]],GroupVertices[Vertex],0)),1,1,"")</f>
        <v>1</v>
      </c>
      <c r="BF50" s="49">
        <v>2</v>
      </c>
      <c r="BG50" s="50">
        <v>4.545454545454546</v>
      </c>
      <c r="BH50" s="49">
        <v>0</v>
      </c>
      <c r="BI50" s="50">
        <v>0</v>
      </c>
      <c r="BJ50" s="49">
        <v>0</v>
      </c>
      <c r="BK50" s="50">
        <v>0</v>
      </c>
      <c r="BL50" s="49">
        <v>42</v>
      </c>
      <c r="BM50" s="50">
        <v>95.45454545454545</v>
      </c>
      <c r="BN50" s="49">
        <v>44</v>
      </c>
    </row>
    <row r="51" spans="1:66" ht="15">
      <c r="A51" s="65" t="s">
        <v>281</v>
      </c>
      <c r="B51" s="65" t="s">
        <v>420</v>
      </c>
      <c r="C51" s="66"/>
      <c r="D51" s="67"/>
      <c r="E51" s="68"/>
      <c r="F51" s="69"/>
      <c r="G51" s="66"/>
      <c r="H51" s="70"/>
      <c r="I51" s="71"/>
      <c r="J51" s="71"/>
      <c r="K51" s="35" t="s">
        <v>65</v>
      </c>
      <c r="L51" s="79">
        <v>51</v>
      </c>
      <c r="M51" s="79"/>
      <c r="N51" s="73"/>
      <c r="O51" s="81" t="s">
        <v>423</v>
      </c>
      <c r="P51" s="83">
        <v>44117.45822916667</v>
      </c>
      <c r="Q51" s="81" t="s">
        <v>424</v>
      </c>
      <c r="R51" s="85" t="str">
        <f>HYPERLINK("https://developer.cisco.com/devnetcreate/2020?utm_campaign=devnetcreate21&amp;utm_source=mediabuy&amp;utm_medium=mediabuy-devvie")</f>
        <v>https://developer.cisco.com/devnetcreate/2020?utm_campaign=devnetcreate21&amp;utm_source=mediabuy&amp;utm_medium=mediabuy-devvie</v>
      </c>
      <c r="S51" s="81" t="s">
        <v>427</v>
      </c>
      <c r="T51" s="81" t="s">
        <v>429</v>
      </c>
      <c r="U51" s="81"/>
      <c r="V51" s="85" t="str">
        <f>HYPERLINK("https://pbs.twimg.com/profile_images/1055850409619849217/avFDH_xB_normal.jpg")</f>
        <v>https://pbs.twimg.com/profile_images/1055850409619849217/avFDH_xB_normal.jpg</v>
      </c>
      <c r="W51" s="83">
        <v>44117.45822916667</v>
      </c>
      <c r="X51" s="87">
        <v>44117</v>
      </c>
      <c r="Y51" s="89" t="s">
        <v>477</v>
      </c>
      <c r="Z51" s="85" t="str">
        <f>HYPERLINK("https://twitter.com/carlosberben/status/1315970502037569537")</f>
        <v>https://twitter.com/carlosberben/status/1315970502037569537</v>
      </c>
      <c r="AA51" s="81"/>
      <c r="AB51" s="81"/>
      <c r="AC51" s="89" t="s">
        <v>666</v>
      </c>
      <c r="AD51" s="81"/>
      <c r="AE51" s="81" t="b">
        <v>0</v>
      </c>
      <c r="AF51" s="81">
        <v>0</v>
      </c>
      <c r="AG51" s="89" t="s">
        <v>809</v>
      </c>
      <c r="AH51" s="81" t="b">
        <v>0</v>
      </c>
      <c r="AI51" s="81" t="s">
        <v>810</v>
      </c>
      <c r="AJ51" s="81"/>
      <c r="AK51" s="89" t="s">
        <v>809</v>
      </c>
      <c r="AL51" s="81" t="b">
        <v>0</v>
      </c>
      <c r="AM51" s="81">
        <v>287</v>
      </c>
      <c r="AN51" s="89" t="s">
        <v>805</v>
      </c>
      <c r="AO51" s="81" t="s">
        <v>815</v>
      </c>
      <c r="AP51" s="81" t="b">
        <v>0</v>
      </c>
      <c r="AQ51" s="89" t="s">
        <v>805</v>
      </c>
      <c r="AR51" s="81"/>
      <c r="AS51" s="81">
        <v>1</v>
      </c>
      <c r="AT51" s="81">
        <v>0</v>
      </c>
      <c r="AU51" s="81"/>
      <c r="AV51" s="81"/>
      <c r="AW51" s="81"/>
      <c r="AX51" s="81"/>
      <c r="AY51" s="81"/>
      <c r="AZ51" s="81"/>
      <c r="BA51" s="81"/>
      <c r="BB51" s="81"/>
      <c r="BC51">
        <v>1</v>
      </c>
      <c r="BD51" s="80" t="str">
        <f>REPLACE(INDEX(GroupVertices[Group],MATCH(Edges27[[#This Row],[Vertex 1]],GroupVertices[Vertex],0)),1,1,"")</f>
        <v>1</v>
      </c>
      <c r="BE51" s="80" t="str">
        <f>REPLACE(INDEX(GroupVertices[Group],MATCH(Edges27[[#This Row],[Vertex 2]],GroupVertices[Vertex],0)),1,1,"")</f>
        <v>1</v>
      </c>
      <c r="BF51" s="49">
        <v>2</v>
      </c>
      <c r="BG51" s="50">
        <v>4.545454545454546</v>
      </c>
      <c r="BH51" s="49">
        <v>0</v>
      </c>
      <c r="BI51" s="50">
        <v>0</v>
      </c>
      <c r="BJ51" s="49">
        <v>0</v>
      </c>
      <c r="BK51" s="50">
        <v>0</v>
      </c>
      <c r="BL51" s="49">
        <v>42</v>
      </c>
      <c r="BM51" s="50">
        <v>95.45454545454545</v>
      </c>
      <c r="BN51" s="49">
        <v>44</v>
      </c>
    </row>
    <row r="52" spans="1:66" ht="15">
      <c r="A52" s="65" t="s">
        <v>282</v>
      </c>
      <c r="B52" s="65" t="s">
        <v>420</v>
      </c>
      <c r="C52" s="66"/>
      <c r="D52" s="67"/>
      <c r="E52" s="68"/>
      <c r="F52" s="69"/>
      <c r="G52" s="66"/>
      <c r="H52" s="70"/>
      <c r="I52" s="71"/>
      <c r="J52" s="71"/>
      <c r="K52" s="35" t="s">
        <v>65</v>
      </c>
      <c r="L52" s="79">
        <v>52</v>
      </c>
      <c r="M52" s="79"/>
      <c r="N52" s="73"/>
      <c r="O52" s="81" t="s">
        <v>423</v>
      </c>
      <c r="P52" s="83">
        <v>44117.45885416667</v>
      </c>
      <c r="Q52" s="81" t="s">
        <v>424</v>
      </c>
      <c r="R52" s="85" t="str">
        <f>HYPERLINK("https://developer.cisco.com/devnetcreate/2020?utm_campaign=devnetcreate21&amp;utm_source=mediabuy&amp;utm_medium=mediabuy-devvie")</f>
        <v>https://developer.cisco.com/devnetcreate/2020?utm_campaign=devnetcreate21&amp;utm_source=mediabuy&amp;utm_medium=mediabuy-devvie</v>
      </c>
      <c r="S52" s="81" t="s">
        <v>427</v>
      </c>
      <c r="T52" s="81" t="s">
        <v>429</v>
      </c>
      <c r="U52" s="81"/>
      <c r="V52" s="85" t="str">
        <f>HYPERLINK("https://pbs.twimg.com/profile_images/1312003279287709698/Gk__UZlA_normal.jpg")</f>
        <v>https://pbs.twimg.com/profile_images/1312003279287709698/Gk__UZlA_normal.jpg</v>
      </c>
      <c r="W52" s="83">
        <v>44117.45885416667</v>
      </c>
      <c r="X52" s="87">
        <v>44117</v>
      </c>
      <c r="Y52" s="89" t="s">
        <v>478</v>
      </c>
      <c r="Z52" s="85" t="str">
        <f>HYPERLINK("https://twitter.com/plvdaeckpw1pfqs/status/1315970725816291331")</f>
        <v>https://twitter.com/plvdaeckpw1pfqs/status/1315970725816291331</v>
      </c>
      <c r="AA52" s="81"/>
      <c r="AB52" s="81"/>
      <c r="AC52" s="89" t="s">
        <v>667</v>
      </c>
      <c r="AD52" s="81"/>
      <c r="AE52" s="81" t="b">
        <v>0</v>
      </c>
      <c r="AF52" s="81">
        <v>0</v>
      </c>
      <c r="AG52" s="89" t="s">
        <v>809</v>
      </c>
      <c r="AH52" s="81" t="b">
        <v>0</v>
      </c>
      <c r="AI52" s="81" t="s">
        <v>810</v>
      </c>
      <c r="AJ52" s="81"/>
      <c r="AK52" s="89" t="s">
        <v>809</v>
      </c>
      <c r="AL52" s="81" t="b">
        <v>0</v>
      </c>
      <c r="AM52" s="81">
        <v>287</v>
      </c>
      <c r="AN52" s="89" t="s">
        <v>805</v>
      </c>
      <c r="AO52" s="81" t="s">
        <v>813</v>
      </c>
      <c r="AP52" s="81" t="b">
        <v>0</v>
      </c>
      <c r="AQ52" s="89" t="s">
        <v>805</v>
      </c>
      <c r="AR52" s="81"/>
      <c r="AS52" s="81">
        <v>1</v>
      </c>
      <c r="AT52" s="81">
        <v>0</v>
      </c>
      <c r="AU52" s="81"/>
      <c r="AV52" s="81"/>
      <c r="AW52" s="81"/>
      <c r="AX52" s="81"/>
      <c r="AY52" s="81"/>
      <c r="AZ52" s="81"/>
      <c r="BA52" s="81"/>
      <c r="BB52" s="81"/>
      <c r="BC52">
        <v>1</v>
      </c>
      <c r="BD52" s="80" t="str">
        <f>REPLACE(INDEX(GroupVertices[Group],MATCH(Edges27[[#This Row],[Vertex 1]],GroupVertices[Vertex],0)),1,1,"")</f>
        <v>1</v>
      </c>
      <c r="BE52" s="80" t="str">
        <f>REPLACE(INDEX(GroupVertices[Group],MATCH(Edges27[[#This Row],[Vertex 2]],GroupVertices[Vertex],0)),1,1,"")</f>
        <v>1</v>
      </c>
      <c r="BF52" s="49">
        <v>2</v>
      </c>
      <c r="BG52" s="50">
        <v>4.545454545454546</v>
      </c>
      <c r="BH52" s="49">
        <v>0</v>
      </c>
      <c r="BI52" s="50">
        <v>0</v>
      </c>
      <c r="BJ52" s="49">
        <v>0</v>
      </c>
      <c r="BK52" s="50">
        <v>0</v>
      </c>
      <c r="BL52" s="49">
        <v>42</v>
      </c>
      <c r="BM52" s="50">
        <v>95.45454545454545</v>
      </c>
      <c r="BN52" s="49">
        <v>44</v>
      </c>
    </row>
    <row r="53" spans="1:66" ht="15">
      <c r="A53" s="65" t="s">
        <v>283</v>
      </c>
      <c r="B53" s="65" t="s">
        <v>420</v>
      </c>
      <c r="C53" s="66"/>
      <c r="D53" s="67"/>
      <c r="E53" s="68"/>
      <c r="F53" s="69"/>
      <c r="G53" s="66"/>
      <c r="H53" s="70"/>
      <c r="I53" s="71"/>
      <c r="J53" s="71"/>
      <c r="K53" s="35" t="s">
        <v>65</v>
      </c>
      <c r="L53" s="79">
        <v>53</v>
      </c>
      <c r="M53" s="79"/>
      <c r="N53" s="73"/>
      <c r="O53" s="81" t="s">
        <v>423</v>
      </c>
      <c r="P53" s="83">
        <v>44117.45924768518</v>
      </c>
      <c r="Q53" s="81" t="s">
        <v>424</v>
      </c>
      <c r="R53" s="85" t="str">
        <f>HYPERLINK("https://developer.cisco.com/devnetcreate/2020?utm_campaign=devnetcreate21&amp;utm_source=mediabuy&amp;utm_medium=mediabuy-devvie")</f>
        <v>https://developer.cisco.com/devnetcreate/2020?utm_campaign=devnetcreate21&amp;utm_source=mediabuy&amp;utm_medium=mediabuy-devvie</v>
      </c>
      <c r="S53" s="81" t="s">
        <v>427</v>
      </c>
      <c r="T53" s="81" t="s">
        <v>429</v>
      </c>
      <c r="U53" s="81"/>
      <c r="V53" s="85" t="str">
        <f>HYPERLINK("https://pbs.twimg.com/profile_images/1298552119511810048/BwicXX_0_normal.jpg")</f>
        <v>https://pbs.twimg.com/profile_images/1298552119511810048/BwicXX_0_normal.jpg</v>
      </c>
      <c r="W53" s="83">
        <v>44117.45924768518</v>
      </c>
      <c r="X53" s="87">
        <v>44117</v>
      </c>
      <c r="Y53" s="89" t="s">
        <v>479</v>
      </c>
      <c r="Z53" s="85" t="str">
        <f>HYPERLINK("https://twitter.com/priyankaengtip4/status/1315970870918037504")</f>
        <v>https://twitter.com/priyankaengtip4/status/1315970870918037504</v>
      </c>
      <c r="AA53" s="81"/>
      <c r="AB53" s="81"/>
      <c r="AC53" s="89" t="s">
        <v>668</v>
      </c>
      <c r="AD53" s="81"/>
      <c r="AE53" s="81" t="b">
        <v>0</v>
      </c>
      <c r="AF53" s="81">
        <v>0</v>
      </c>
      <c r="AG53" s="89" t="s">
        <v>809</v>
      </c>
      <c r="AH53" s="81" t="b">
        <v>0</v>
      </c>
      <c r="AI53" s="81" t="s">
        <v>810</v>
      </c>
      <c r="AJ53" s="81"/>
      <c r="AK53" s="89" t="s">
        <v>809</v>
      </c>
      <c r="AL53" s="81" t="b">
        <v>0</v>
      </c>
      <c r="AM53" s="81">
        <v>287</v>
      </c>
      <c r="AN53" s="89" t="s">
        <v>805</v>
      </c>
      <c r="AO53" s="81" t="s">
        <v>813</v>
      </c>
      <c r="AP53" s="81" t="b">
        <v>0</v>
      </c>
      <c r="AQ53" s="89" t="s">
        <v>805</v>
      </c>
      <c r="AR53" s="81"/>
      <c r="AS53" s="81">
        <v>1</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2</v>
      </c>
      <c r="BG53" s="50">
        <v>4.545454545454546</v>
      </c>
      <c r="BH53" s="49">
        <v>0</v>
      </c>
      <c r="BI53" s="50">
        <v>0</v>
      </c>
      <c r="BJ53" s="49">
        <v>0</v>
      </c>
      <c r="BK53" s="50">
        <v>0</v>
      </c>
      <c r="BL53" s="49">
        <v>42</v>
      </c>
      <c r="BM53" s="50">
        <v>95.45454545454545</v>
      </c>
      <c r="BN53" s="49">
        <v>44</v>
      </c>
    </row>
    <row r="54" spans="1:66" ht="15">
      <c r="A54" s="65" t="s">
        <v>284</v>
      </c>
      <c r="B54" s="65" t="s">
        <v>420</v>
      </c>
      <c r="C54" s="66"/>
      <c r="D54" s="67"/>
      <c r="E54" s="68"/>
      <c r="F54" s="69"/>
      <c r="G54" s="66"/>
      <c r="H54" s="70"/>
      <c r="I54" s="71"/>
      <c r="J54" s="71"/>
      <c r="K54" s="35" t="s">
        <v>65</v>
      </c>
      <c r="L54" s="79">
        <v>54</v>
      </c>
      <c r="M54" s="79"/>
      <c r="N54" s="73"/>
      <c r="O54" s="81" t="s">
        <v>423</v>
      </c>
      <c r="P54" s="83">
        <v>44117.460486111115</v>
      </c>
      <c r="Q54" s="81" t="s">
        <v>424</v>
      </c>
      <c r="R54" s="85" t="str">
        <f>HYPERLINK("https://developer.cisco.com/devnetcreate/2020?utm_campaign=devnetcreate21&amp;utm_source=mediabuy&amp;utm_medium=mediabuy-devvie")</f>
        <v>https://developer.cisco.com/devnetcreate/2020?utm_campaign=devnetcreate21&amp;utm_source=mediabuy&amp;utm_medium=mediabuy-devvie</v>
      </c>
      <c r="S54" s="81" t="s">
        <v>427</v>
      </c>
      <c r="T54" s="81" t="s">
        <v>429</v>
      </c>
      <c r="U54" s="81"/>
      <c r="V54" s="85" t="str">
        <f>HYPERLINK("https://pbs.twimg.com/profile_images/1310441121768595459/jc7sIFFP_normal.jpg")</f>
        <v>https://pbs.twimg.com/profile_images/1310441121768595459/jc7sIFFP_normal.jpg</v>
      </c>
      <c r="W54" s="83">
        <v>44117.460486111115</v>
      </c>
      <c r="X54" s="87">
        <v>44117</v>
      </c>
      <c r="Y54" s="89" t="s">
        <v>480</v>
      </c>
      <c r="Z54" s="85" t="str">
        <f>HYPERLINK("https://twitter.com/tufailrazakhan4/status/1315971319544995840")</f>
        <v>https://twitter.com/tufailrazakhan4/status/1315971319544995840</v>
      </c>
      <c r="AA54" s="81"/>
      <c r="AB54" s="81"/>
      <c r="AC54" s="89" t="s">
        <v>669</v>
      </c>
      <c r="AD54" s="81"/>
      <c r="AE54" s="81" t="b">
        <v>0</v>
      </c>
      <c r="AF54" s="81">
        <v>0</v>
      </c>
      <c r="AG54" s="89" t="s">
        <v>809</v>
      </c>
      <c r="AH54" s="81" t="b">
        <v>0</v>
      </c>
      <c r="AI54" s="81" t="s">
        <v>810</v>
      </c>
      <c r="AJ54" s="81"/>
      <c r="AK54" s="89" t="s">
        <v>809</v>
      </c>
      <c r="AL54" s="81" t="b">
        <v>0</v>
      </c>
      <c r="AM54" s="81">
        <v>287</v>
      </c>
      <c r="AN54" s="89" t="s">
        <v>805</v>
      </c>
      <c r="AO54" s="81" t="s">
        <v>813</v>
      </c>
      <c r="AP54" s="81" t="b">
        <v>0</v>
      </c>
      <c r="AQ54" s="89" t="s">
        <v>805</v>
      </c>
      <c r="AR54" s="81"/>
      <c r="AS54" s="81">
        <v>1</v>
      </c>
      <c r="AT54" s="81">
        <v>0</v>
      </c>
      <c r="AU54" s="81"/>
      <c r="AV54" s="81"/>
      <c r="AW54" s="81"/>
      <c r="AX54" s="81"/>
      <c r="AY54" s="81"/>
      <c r="AZ54" s="81"/>
      <c r="BA54" s="81"/>
      <c r="BB54" s="81"/>
      <c r="BC54">
        <v>1</v>
      </c>
      <c r="BD54" s="80" t="str">
        <f>REPLACE(INDEX(GroupVertices[Group],MATCH(Edges27[[#This Row],[Vertex 1]],GroupVertices[Vertex],0)),1,1,"")</f>
        <v>1</v>
      </c>
      <c r="BE54" s="80" t="str">
        <f>REPLACE(INDEX(GroupVertices[Group],MATCH(Edges27[[#This Row],[Vertex 2]],GroupVertices[Vertex],0)),1,1,"")</f>
        <v>1</v>
      </c>
      <c r="BF54" s="49">
        <v>2</v>
      </c>
      <c r="BG54" s="50">
        <v>4.545454545454546</v>
      </c>
      <c r="BH54" s="49">
        <v>0</v>
      </c>
      <c r="BI54" s="50">
        <v>0</v>
      </c>
      <c r="BJ54" s="49">
        <v>0</v>
      </c>
      <c r="BK54" s="50">
        <v>0</v>
      </c>
      <c r="BL54" s="49">
        <v>42</v>
      </c>
      <c r="BM54" s="50">
        <v>95.45454545454545</v>
      </c>
      <c r="BN54" s="49">
        <v>44</v>
      </c>
    </row>
    <row r="55" spans="1:66" ht="15">
      <c r="A55" s="65" t="s">
        <v>285</v>
      </c>
      <c r="B55" s="65" t="s">
        <v>420</v>
      </c>
      <c r="C55" s="66"/>
      <c r="D55" s="67"/>
      <c r="E55" s="68"/>
      <c r="F55" s="69"/>
      <c r="G55" s="66"/>
      <c r="H55" s="70"/>
      <c r="I55" s="71"/>
      <c r="J55" s="71"/>
      <c r="K55" s="35" t="s">
        <v>65</v>
      </c>
      <c r="L55" s="79">
        <v>55</v>
      </c>
      <c r="M55" s="79"/>
      <c r="N55" s="73"/>
      <c r="O55" s="81" t="s">
        <v>423</v>
      </c>
      <c r="P55" s="83">
        <v>44117.46052083333</v>
      </c>
      <c r="Q55" s="81" t="s">
        <v>424</v>
      </c>
      <c r="R55" s="85" t="str">
        <f>HYPERLINK("https://developer.cisco.com/devnetcreate/2020?utm_campaign=devnetcreate21&amp;utm_source=mediabuy&amp;utm_medium=mediabuy-devvie")</f>
        <v>https://developer.cisco.com/devnetcreate/2020?utm_campaign=devnetcreate21&amp;utm_source=mediabuy&amp;utm_medium=mediabuy-devvie</v>
      </c>
      <c r="S55" s="81" t="s">
        <v>427</v>
      </c>
      <c r="T55" s="81" t="s">
        <v>429</v>
      </c>
      <c r="U55" s="81"/>
      <c r="V55" s="85" t="str">
        <f>HYPERLINK("https://abs.twimg.com/sticky/default_profile_images/default_profile_normal.png")</f>
        <v>https://abs.twimg.com/sticky/default_profile_images/default_profile_normal.png</v>
      </c>
      <c r="W55" s="83">
        <v>44117.46052083333</v>
      </c>
      <c r="X55" s="87">
        <v>44117</v>
      </c>
      <c r="Y55" s="89" t="s">
        <v>481</v>
      </c>
      <c r="Z55" s="85" t="str">
        <f>HYPERLINK("https://twitter.com/ghosty36671191/status/1315971330756337671")</f>
        <v>https://twitter.com/ghosty36671191/status/1315971330756337671</v>
      </c>
      <c r="AA55" s="81"/>
      <c r="AB55" s="81"/>
      <c r="AC55" s="89" t="s">
        <v>670</v>
      </c>
      <c r="AD55" s="81"/>
      <c r="AE55" s="81" t="b">
        <v>0</v>
      </c>
      <c r="AF55" s="81">
        <v>0</v>
      </c>
      <c r="AG55" s="89" t="s">
        <v>809</v>
      </c>
      <c r="AH55" s="81" t="b">
        <v>0</v>
      </c>
      <c r="AI55" s="81" t="s">
        <v>810</v>
      </c>
      <c r="AJ55" s="81"/>
      <c r="AK55" s="89" t="s">
        <v>809</v>
      </c>
      <c r="AL55" s="81" t="b">
        <v>0</v>
      </c>
      <c r="AM55" s="81">
        <v>287</v>
      </c>
      <c r="AN55" s="89" t="s">
        <v>805</v>
      </c>
      <c r="AO55" s="81" t="s">
        <v>813</v>
      </c>
      <c r="AP55" s="81" t="b">
        <v>0</v>
      </c>
      <c r="AQ55" s="89" t="s">
        <v>805</v>
      </c>
      <c r="AR55" s="81"/>
      <c r="AS55" s="81">
        <v>1</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2</v>
      </c>
      <c r="BG55" s="50">
        <v>4.545454545454546</v>
      </c>
      <c r="BH55" s="49">
        <v>0</v>
      </c>
      <c r="BI55" s="50">
        <v>0</v>
      </c>
      <c r="BJ55" s="49">
        <v>0</v>
      </c>
      <c r="BK55" s="50">
        <v>0</v>
      </c>
      <c r="BL55" s="49">
        <v>42</v>
      </c>
      <c r="BM55" s="50">
        <v>95.45454545454545</v>
      </c>
      <c r="BN55" s="49">
        <v>44</v>
      </c>
    </row>
    <row r="56" spans="1:66" ht="15">
      <c r="A56" s="65" t="s">
        <v>286</v>
      </c>
      <c r="B56" s="65" t="s">
        <v>420</v>
      </c>
      <c r="C56" s="66"/>
      <c r="D56" s="67"/>
      <c r="E56" s="68"/>
      <c r="F56" s="69"/>
      <c r="G56" s="66"/>
      <c r="H56" s="70"/>
      <c r="I56" s="71"/>
      <c r="J56" s="71"/>
      <c r="K56" s="35" t="s">
        <v>65</v>
      </c>
      <c r="L56" s="79">
        <v>56</v>
      </c>
      <c r="M56" s="79"/>
      <c r="N56" s="73"/>
      <c r="O56" s="81" t="s">
        <v>423</v>
      </c>
      <c r="P56" s="83">
        <v>44117.461435185185</v>
      </c>
      <c r="Q56" s="81" t="s">
        <v>424</v>
      </c>
      <c r="R56" s="85" t="str">
        <f>HYPERLINK("https://developer.cisco.com/devnetcreate/2020?utm_campaign=devnetcreate21&amp;utm_source=mediabuy&amp;utm_medium=mediabuy-devvie")</f>
        <v>https://developer.cisco.com/devnetcreate/2020?utm_campaign=devnetcreate21&amp;utm_source=mediabuy&amp;utm_medium=mediabuy-devvie</v>
      </c>
      <c r="S56" s="81" t="s">
        <v>427</v>
      </c>
      <c r="T56" s="81" t="s">
        <v>429</v>
      </c>
      <c r="U56" s="81"/>
      <c r="V56" s="85" t="str">
        <f>HYPERLINK("https://pbs.twimg.com/profile_images/1315977961904893953/2xfVjKA6_normal.jpg")</f>
        <v>https://pbs.twimg.com/profile_images/1315977961904893953/2xfVjKA6_normal.jpg</v>
      </c>
      <c r="W56" s="83">
        <v>44117.461435185185</v>
      </c>
      <c r="X56" s="87">
        <v>44117</v>
      </c>
      <c r="Y56" s="89" t="s">
        <v>482</v>
      </c>
      <c r="Z56" s="85" t="str">
        <f>HYPERLINK("https://twitter.com/angelnvls_/status/1315971663964454912")</f>
        <v>https://twitter.com/angelnvls_/status/1315971663964454912</v>
      </c>
      <c r="AA56" s="81"/>
      <c r="AB56" s="81"/>
      <c r="AC56" s="89" t="s">
        <v>671</v>
      </c>
      <c r="AD56" s="81"/>
      <c r="AE56" s="81" t="b">
        <v>0</v>
      </c>
      <c r="AF56" s="81">
        <v>0</v>
      </c>
      <c r="AG56" s="89" t="s">
        <v>809</v>
      </c>
      <c r="AH56" s="81" t="b">
        <v>0</v>
      </c>
      <c r="AI56" s="81" t="s">
        <v>810</v>
      </c>
      <c r="AJ56" s="81"/>
      <c r="AK56" s="89" t="s">
        <v>809</v>
      </c>
      <c r="AL56" s="81" t="b">
        <v>0</v>
      </c>
      <c r="AM56" s="81">
        <v>287</v>
      </c>
      <c r="AN56" s="89" t="s">
        <v>805</v>
      </c>
      <c r="AO56" s="81" t="s">
        <v>813</v>
      </c>
      <c r="AP56" s="81" t="b">
        <v>0</v>
      </c>
      <c r="AQ56" s="89" t="s">
        <v>805</v>
      </c>
      <c r="AR56" s="81"/>
      <c r="AS56" s="81">
        <v>1</v>
      </c>
      <c r="AT56" s="81">
        <v>0</v>
      </c>
      <c r="AU56" s="81"/>
      <c r="AV56" s="81"/>
      <c r="AW56" s="81"/>
      <c r="AX56" s="81"/>
      <c r="AY56" s="81"/>
      <c r="AZ56" s="81"/>
      <c r="BA56" s="81"/>
      <c r="BB56" s="81"/>
      <c r="BC56">
        <v>1</v>
      </c>
      <c r="BD56" s="80" t="str">
        <f>REPLACE(INDEX(GroupVertices[Group],MATCH(Edges27[[#This Row],[Vertex 1]],GroupVertices[Vertex],0)),1,1,"")</f>
        <v>1</v>
      </c>
      <c r="BE56" s="80" t="str">
        <f>REPLACE(INDEX(GroupVertices[Group],MATCH(Edges27[[#This Row],[Vertex 2]],GroupVertices[Vertex],0)),1,1,"")</f>
        <v>1</v>
      </c>
      <c r="BF56" s="49">
        <v>2</v>
      </c>
      <c r="BG56" s="50">
        <v>4.545454545454546</v>
      </c>
      <c r="BH56" s="49">
        <v>0</v>
      </c>
      <c r="BI56" s="50">
        <v>0</v>
      </c>
      <c r="BJ56" s="49">
        <v>0</v>
      </c>
      <c r="BK56" s="50">
        <v>0</v>
      </c>
      <c r="BL56" s="49">
        <v>42</v>
      </c>
      <c r="BM56" s="50">
        <v>95.45454545454545</v>
      </c>
      <c r="BN56" s="49">
        <v>44</v>
      </c>
    </row>
    <row r="57" spans="1:66" ht="15">
      <c r="A57" s="65" t="s">
        <v>287</v>
      </c>
      <c r="B57" s="65" t="s">
        <v>420</v>
      </c>
      <c r="C57" s="66"/>
      <c r="D57" s="67"/>
      <c r="E57" s="68"/>
      <c r="F57" s="69"/>
      <c r="G57" s="66"/>
      <c r="H57" s="70"/>
      <c r="I57" s="71"/>
      <c r="J57" s="71"/>
      <c r="K57" s="35" t="s">
        <v>65</v>
      </c>
      <c r="L57" s="79">
        <v>57</v>
      </c>
      <c r="M57" s="79"/>
      <c r="N57" s="73"/>
      <c r="O57" s="81" t="s">
        <v>423</v>
      </c>
      <c r="P57" s="83">
        <v>44117.46420138889</v>
      </c>
      <c r="Q57" s="81" t="s">
        <v>424</v>
      </c>
      <c r="R57" s="85" t="str">
        <f>HYPERLINK("https://developer.cisco.com/devnetcreate/2020?utm_campaign=devnetcreate21&amp;utm_source=mediabuy&amp;utm_medium=mediabuy-devvie")</f>
        <v>https://developer.cisco.com/devnetcreate/2020?utm_campaign=devnetcreate21&amp;utm_source=mediabuy&amp;utm_medium=mediabuy-devvie</v>
      </c>
      <c r="S57" s="81" t="s">
        <v>427</v>
      </c>
      <c r="T57" s="81" t="s">
        <v>429</v>
      </c>
      <c r="U57" s="81"/>
      <c r="V57" s="85" t="str">
        <f>HYPERLINK("https://abs.twimg.com/sticky/default_profile_images/default_profile_normal.png")</f>
        <v>https://abs.twimg.com/sticky/default_profile_images/default_profile_normal.png</v>
      </c>
      <c r="W57" s="83">
        <v>44117.46420138889</v>
      </c>
      <c r="X57" s="87">
        <v>44117</v>
      </c>
      <c r="Y57" s="89" t="s">
        <v>483</v>
      </c>
      <c r="Z57" s="85" t="str">
        <f>HYPERLINK("https://twitter.com/spitze19/status/1315972666537381891")</f>
        <v>https://twitter.com/spitze19/status/1315972666537381891</v>
      </c>
      <c r="AA57" s="81"/>
      <c r="AB57" s="81"/>
      <c r="AC57" s="89" t="s">
        <v>672</v>
      </c>
      <c r="AD57" s="81"/>
      <c r="AE57" s="81" t="b">
        <v>0</v>
      </c>
      <c r="AF57" s="81">
        <v>0</v>
      </c>
      <c r="AG57" s="89" t="s">
        <v>809</v>
      </c>
      <c r="AH57" s="81" t="b">
        <v>0</v>
      </c>
      <c r="AI57" s="81" t="s">
        <v>810</v>
      </c>
      <c r="AJ57" s="81"/>
      <c r="AK57" s="89" t="s">
        <v>809</v>
      </c>
      <c r="AL57" s="81" t="b">
        <v>0</v>
      </c>
      <c r="AM57" s="81">
        <v>287</v>
      </c>
      <c r="AN57" s="89" t="s">
        <v>805</v>
      </c>
      <c r="AO57" s="81" t="s">
        <v>813</v>
      </c>
      <c r="AP57" s="81" t="b">
        <v>0</v>
      </c>
      <c r="AQ57" s="89" t="s">
        <v>805</v>
      </c>
      <c r="AR57" s="81"/>
      <c r="AS57" s="81">
        <v>1</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2</v>
      </c>
      <c r="BG57" s="50">
        <v>4.545454545454546</v>
      </c>
      <c r="BH57" s="49">
        <v>0</v>
      </c>
      <c r="BI57" s="50">
        <v>0</v>
      </c>
      <c r="BJ57" s="49">
        <v>0</v>
      </c>
      <c r="BK57" s="50">
        <v>0</v>
      </c>
      <c r="BL57" s="49">
        <v>42</v>
      </c>
      <c r="BM57" s="50">
        <v>95.45454545454545</v>
      </c>
      <c r="BN57" s="49">
        <v>44</v>
      </c>
    </row>
    <row r="58" spans="1:66" ht="15">
      <c r="A58" s="65" t="s">
        <v>288</v>
      </c>
      <c r="B58" s="65" t="s">
        <v>420</v>
      </c>
      <c r="C58" s="66"/>
      <c r="D58" s="67"/>
      <c r="E58" s="68"/>
      <c r="F58" s="69"/>
      <c r="G58" s="66"/>
      <c r="H58" s="70"/>
      <c r="I58" s="71"/>
      <c r="J58" s="71"/>
      <c r="K58" s="35" t="s">
        <v>65</v>
      </c>
      <c r="L58" s="79">
        <v>58</v>
      </c>
      <c r="M58" s="79"/>
      <c r="N58" s="73"/>
      <c r="O58" s="81" t="s">
        <v>423</v>
      </c>
      <c r="P58" s="83">
        <v>44117.46443287037</v>
      </c>
      <c r="Q58" s="81" t="s">
        <v>424</v>
      </c>
      <c r="R58" s="85" t="str">
        <f>HYPERLINK("https://developer.cisco.com/devnetcreate/2020?utm_campaign=devnetcreate21&amp;utm_source=mediabuy&amp;utm_medium=mediabuy-devvie")</f>
        <v>https://developer.cisco.com/devnetcreate/2020?utm_campaign=devnetcreate21&amp;utm_source=mediabuy&amp;utm_medium=mediabuy-devvie</v>
      </c>
      <c r="S58" s="81" t="s">
        <v>427</v>
      </c>
      <c r="T58" s="81" t="s">
        <v>429</v>
      </c>
      <c r="U58" s="81"/>
      <c r="V58" s="85" t="str">
        <f>HYPERLINK("https://pbs.twimg.com/profile_images/1276461536265957376/jufYPziF_normal.jpg")</f>
        <v>https://pbs.twimg.com/profile_images/1276461536265957376/jufYPziF_normal.jpg</v>
      </c>
      <c r="W58" s="83">
        <v>44117.46443287037</v>
      </c>
      <c r="X58" s="87">
        <v>44117</v>
      </c>
      <c r="Y58" s="89" t="s">
        <v>484</v>
      </c>
      <c r="Z58" s="85" t="str">
        <f>HYPERLINK("https://twitter.com/abrarsi26896065/status/1315972748041236481")</f>
        <v>https://twitter.com/abrarsi26896065/status/1315972748041236481</v>
      </c>
      <c r="AA58" s="81"/>
      <c r="AB58" s="81"/>
      <c r="AC58" s="89" t="s">
        <v>673</v>
      </c>
      <c r="AD58" s="81"/>
      <c r="AE58" s="81" t="b">
        <v>0</v>
      </c>
      <c r="AF58" s="81">
        <v>0</v>
      </c>
      <c r="AG58" s="89" t="s">
        <v>809</v>
      </c>
      <c r="AH58" s="81" t="b">
        <v>0</v>
      </c>
      <c r="AI58" s="81" t="s">
        <v>810</v>
      </c>
      <c r="AJ58" s="81"/>
      <c r="AK58" s="89" t="s">
        <v>809</v>
      </c>
      <c r="AL58" s="81" t="b">
        <v>0</v>
      </c>
      <c r="AM58" s="81">
        <v>287</v>
      </c>
      <c r="AN58" s="89" t="s">
        <v>805</v>
      </c>
      <c r="AO58" s="81" t="s">
        <v>813</v>
      </c>
      <c r="AP58" s="81" t="b">
        <v>0</v>
      </c>
      <c r="AQ58" s="89" t="s">
        <v>805</v>
      </c>
      <c r="AR58" s="81"/>
      <c r="AS58" s="81">
        <v>1</v>
      </c>
      <c r="AT58" s="81">
        <v>0</v>
      </c>
      <c r="AU58" s="81"/>
      <c r="AV58" s="81"/>
      <c r="AW58" s="81"/>
      <c r="AX58" s="81"/>
      <c r="AY58" s="81"/>
      <c r="AZ58" s="81"/>
      <c r="BA58" s="81"/>
      <c r="BB58" s="81"/>
      <c r="BC58">
        <v>1</v>
      </c>
      <c r="BD58" s="80" t="str">
        <f>REPLACE(INDEX(GroupVertices[Group],MATCH(Edges27[[#This Row],[Vertex 1]],GroupVertices[Vertex],0)),1,1,"")</f>
        <v>1</v>
      </c>
      <c r="BE58" s="80" t="str">
        <f>REPLACE(INDEX(GroupVertices[Group],MATCH(Edges27[[#This Row],[Vertex 2]],GroupVertices[Vertex],0)),1,1,"")</f>
        <v>1</v>
      </c>
      <c r="BF58" s="49">
        <v>2</v>
      </c>
      <c r="BG58" s="50">
        <v>4.545454545454546</v>
      </c>
      <c r="BH58" s="49">
        <v>0</v>
      </c>
      <c r="BI58" s="50">
        <v>0</v>
      </c>
      <c r="BJ58" s="49">
        <v>0</v>
      </c>
      <c r="BK58" s="50">
        <v>0</v>
      </c>
      <c r="BL58" s="49">
        <v>42</v>
      </c>
      <c r="BM58" s="50">
        <v>95.45454545454545</v>
      </c>
      <c r="BN58" s="49">
        <v>44</v>
      </c>
    </row>
    <row r="59" spans="1:66" ht="15">
      <c r="A59" s="65" t="s">
        <v>289</v>
      </c>
      <c r="B59" s="65" t="s">
        <v>420</v>
      </c>
      <c r="C59" s="66"/>
      <c r="D59" s="67"/>
      <c r="E59" s="68"/>
      <c r="F59" s="69"/>
      <c r="G59" s="66"/>
      <c r="H59" s="70"/>
      <c r="I59" s="71"/>
      <c r="J59" s="71"/>
      <c r="K59" s="35" t="s">
        <v>65</v>
      </c>
      <c r="L59" s="79">
        <v>59</v>
      </c>
      <c r="M59" s="79"/>
      <c r="N59" s="73"/>
      <c r="O59" s="81" t="s">
        <v>423</v>
      </c>
      <c r="P59" s="83">
        <v>44117.46618055556</v>
      </c>
      <c r="Q59" s="81" t="s">
        <v>424</v>
      </c>
      <c r="R59" s="85" t="str">
        <f>HYPERLINK("https://developer.cisco.com/devnetcreate/2020?utm_campaign=devnetcreate21&amp;utm_source=mediabuy&amp;utm_medium=mediabuy-devvie")</f>
        <v>https://developer.cisco.com/devnetcreate/2020?utm_campaign=devnetcreate21&amp;utm_source=mediabuy&amp;utm_medium=mediabuy-devvie</v>
      </c>
      <c r="S59" s="81" t="s">
        <v>427</v>
      </c>
      <c r="T59" s="81" t="s">
        <v>429</v>
      </c>
      <c r="U59" s="81"/>
      <c r="V59" s="85" t="str">
        <f>HYPERLINK("https://pbs.twimg.com/profile_images/1305597791885037571/M0QfrlK5_normal.jpg")</f>
        <v>https://pbs.twimg.com/profile_images/1305597791885037571/M0QfrlK5_normal.jpg</v>
      </c>
      <c r="W59" s="83">
        <v>44117.46618055556</v>
      </c>
      <c r="X59" s="87">
        <v>44117</v>
      </c>
      <c r="Y59" s="89" t="s">
        <v>485</v>
      </c>
      <c r="Z59" s="85" t="str">
        <f>HYPERLINK("https://twitter.com/zainny_porch/status/1315973380168876032")</f>
        <v>https://twitter.com/zainny_porch/status/1315973380168876032</v>
      </c>
      <c r="AA59" s="81"/>
      <c r="AB59" s="81"/>
      <c r="AC59" s="89" t="s">
        <v>674</v>
      </c>
      <c r="AD59" s="81"/>
      <c r="AE59" s="81" t="b">
        <v>0</v>
      </c>
      <c r="AF59" s="81">
        <v>0</v>
      </c>
      <c r="AG59" s="89" t="s">
        <v>809</v>
      </c>
      <c r="AH59" s="81" t="b">
        <v>0</v>
      </c>
      <c r="AI59" s="81" t="s">
        <v>810</v>
      </c>
      <c r="AJ59" s="81"/>
      <c r="AK59" s="89" t="s">
        <v>809</v>
      </c>
      <c r="AL59" s="81" t="b">
        <v>0</v>
      </c>
      <c r="AM59" s="81">
        <v>287</v>
      </c>
      <c r="AN59" s="89" t="s">
        <v>805</v>
      </c>
      <c r="AO59" s="81" t="s">
        <v>815</v>
      </c>
      <c r="AP59" s="81" t="b">
        <v>0</v>
      </c>
      <c r="AQ59" s="89" t="s">
        <v>805</v>
      </c>
      <c r="AR59" s="81"/>
      <c r="AS59" s="81">
        <v>1</v>
      </c>
      <c r="AT59" s="81">
        <v>0</v>
      </c>
      <c r="AU59" s="81"/>
      <c r="AV59" s="81"/>
      <c r="AW59" s="81"/>
      <c r="AX59" s="81"/>
      <c r="AY59" s="81"/>
      <c r="AZ59" s="81"/>
      <c r="BA59" s="81"/>
      <c r="BB59" s="81"/>
      <c r="BC59">
        <v>1</v>
      </c>
      <c r="BD59" s="80" t="str">
        <f>REPLACE(INDEX(GroupVertices[Group],MATCH(Edges27[[#This Row],[Vertex 1]],GroupVertices[Vertex],0)),1,1,"")</f>
        <v>1</v>
      </c>
      <c r="BE59" s="80" t="str">
        <f>REPLACE(INDEX(GroupVertices[Group],MATCH(Edges27[[#This Row],[Vertex 2]],GroupVertices[Vertex],0)),1,1,"")</f>
        <v>1</v>
      </c>
      <c r="BF59" s="49">
        <v>2</v>
      </c>
      <c r="BG59" s="50">
        <v>4.545454545454546</v>
      </c>
      <c r="BH59" s="49">
        <v>0</v>
      </c>
      <c r="BI59" s="50">
        <v>0</v>
      </c>
      <c r="BJ59" s="49">
        <v>0</v>
      </c>
      <c r="BK59" s="50">
        <v>0</v>
      </c>
      <c r="BL59" s="49">
        <v>42</v>
      </c>
      <c r="BM59" s="50">
        <v>95.45454545454545</v>
      </c>
      <c r="BN59" s="49">
        <v>44</v>
      </c>
    </row>
    <row r="60" spans="1:66" ht="15">
      <c r="A60" s="65" t="s">
        <v>290</v>
      </c>
      <c r="B60" s="65" t="s">
        <v>420</v>
      </c>
      <c r="C60" s="66"/>
      <c r="D60" s="67"/>
      <c r="E60" s="68"/>
      <c r="F60" s="69"/>
      <c r="G60" s="66"/>
      <c r="H60" s="70"/>
      <c r="I60" s="71"/>
      <c r="J60" s="71"/>
      <c r="K60" s="35" t="s">
        <v>65</v>
      </c>
      <c r="L60" s="79">
        <v>60</v>
      </c>
      <c r="M60" s="79"/>
      <c r="N60" s="73"/>
      <c r="O60" s="81" t="s">
        <v>423</v>
      </c>
      <c r="P60" s="83">
        <v>44117.46884259259</v>
      </c>
      <c r="Q60" s="81" t="s">
        <v>424</v>
      </c>
      <c r="R60" s="85" t="str">
        <f>HYPERLINK("https://developer.cisco.com/devnetcreate/2020?utm_campaign=devnetcreate21&amp;utm_source=mediabuy&amp;utm_medium=mediabuy-devvie")</f>
        <v>https://developer.cisco.com/devnetcreate/2020?utm_campaign=devnetcreate21&amp;utm_source=mediabuy&amp;utm_medium=mediabuy-devvie</v>
      </c>
      <c r="S60" s="81" t="s">
        <v>427</v>
      </c>
      <c r="T60" s="81" t="s">
        <v>429</v>
      </c>
      <c r="U60" s="81"/>
      <c r="V60" s="85" t="str">
        <f>HYPERLINK("https://pbs.twimg.com/profile_images/1239465633328386049/gPoAh3HY_normal.jpg")</f>
        <v>https://pbs.twimg.com/profile_images/1239465633328386049/gPoAh3HY_normal.jpg</v>
      </c>
      <c r="W60" s="83">
        <v>44117.46884259259</v>
      </c>
      <c r="X60" s="87">
        <v>44117</v>
      </c>
      <c r="Y60" s="89" t="s">
        <v>486</v>
      </c>
      <c r="Z60" s="85" t="str">
        <f>HYPERLINK("https://twitter.com/snaplakheni/status/1315974347933339649")</f>
        <v>https://twitter.com/snaplakheni/status/1315974347933339649</v>
      </c>
      <c r="AA60" s="81"/>
      <c r="AB60" s="81"/>
      <c r="AC60" s="89" t="s">
        <v>675</v>
      </c>
      <c r="AD60" s="81"/>
      <c r="AE60" s="81" t="b">
        <v>0</v>
      </c>
      <c r="AF60" s="81">
        <v>0</v>
      </c>
      <c r="AG60" s="89" t="s">
        <v>809</v>
      </c>
      <c r="AH60" s="81" t="b">
        <v>0</v>
      </c>
      <c r="AI60" s="81" t="s">
        <v>810</v>
      </c>
      <c r="AJ60" s="81"/>
      <c r="AK60" s="89" t="s">
        <v>809</v>
      </c>
      <c r="AL60" s="81" t="b">
        <v>0</v>
      </c>
      <c r="AM60" s="81">
        <v>287</v>
      </c>
      <c r="AN60" s="89" t="s">
        <v>805</v>
      </c>
      <c r="AO60" s="81" t="s">
        <v>815</v>
      </c>
      <c r="AP60" s="81" t="b">
        <v>0</v>
      </c>
      <c r="AQ60" s="89" t="s">
        <v>805</v>
      </c>
      <c r="AR60" s="81"/>
      <c r="AS60" s="81">
        <v>1</v>
      </c>
      <c r="AT60" s="81">
        <v>0</v>
      </c>
      <c r="AU60" s="81"/>
      <c r="AV60" s="81"/>
      <c r="AW60" s="81"/>
      <c r="AX60" s="81"/>
      <c r="AY60" s="81"/>
      <c r="AZ60" s="81"/>
      <c r="BA60" s="81"/>
      <c r="BB60" s="81"/>
      <c r="BC60">
        <v>1</v>
      </c>
      <c r="BD60" s="80" t="str">
        <f>REPLACE(INDEX(GroupVertices[Group],MATCH(Edges27[[#This Row],[Vertex 1]],GroupVertices[Vertex],0)),1,1,"")</f>
        <v>1</v>
      </c>
      <c r="BE60" s="80" t="str">
        <f>REPLACE(INDEX(GroupVertices[Group],MATCH(Edges27[[#This Row],[Vertex 2]],GroupVertices[Vertex],0)),1,1,"")</f>
        <v>1</v>
      </c>
      <c r="BF60" s="49">
        <v>2</v>
      </c>
      <c r="BG60" s="50">
        <v>4.545454545454546</v>
      </c>
      <c r="BH60" s="49">
        <v>0</v>
      </c>
      <c r="BI60" s="50">
        <v>0</v>
      </c>
      <c r="BJ60" s="49">
        <v>0</v>
      </c>
      <c r="BK60" s="50">
        <v>0</v>
      </c>
      <c r="BL60" s="49">
        <v>42</v>
      </c>
      <c r="BM60" s="50">
        <v>95.45454545454545</v>
      </c>
      <c r="BN60" s="49">
        <v>44</v>
      </c>
    </row>
    <row r="61" spans="1:66" ht="15">
      <c r="A61" s="65" t="s">
        <v>291</v>
      </c>
      <c r="B61" s="65" t="s">
        <v>420</v>
      </c>
      <c r="C61" s="66"/>
      <c r="D61" s="67"/>
      <c r="E61" s="68"/>
      <c r="F61" s="69"/>
      <c r="G61" s="66"/>
      <c r="H61" s="70"/>
      <c r="I61" s="71"/>
      <c r="J61" s="71"/>
      <c r="K61" s="35" t="s">
        <v>65</v>
      </c>
      <c r="L61" s="79">
        <v>61</v>
      </c>
      <c r="M61" s="79"/>
      <c r="N61" s="73"/>
      <c r="O61" s="81" t="s">
        <v>423</v>
      </c>
      <c r="P61" s="83">
        <v>44117.49028935185</v>
      </c>
      <c r="Q61" s="81" t="s">
        <v>424</v>
      </c>
      <c r="R61" s="85" t="str">
        <f>HYPERLINK("https://developer.cisco.com/devnetcreate/2020?utm_campaign=devnetcreate21&amp;utm_source=mediabuy&amp;utm_medium=mediabuy-devvie")</f>
        <v>https://developer.cisco.com/devnetcreate/2020?utm_campaign=devnetcreate21&amp;utm_source=mediabuy&amp;utm_medium=mediabuy-devvie</v>
      </c>
      <c r="S61" s="81" t="s">
        <v>427</v>
      </c>
      <c r="T61" s="81" t="s">
        <v>429</v>
      </c>
      <c r="U61" s="81"/>
      <c r="V61" s="85" t="str">
        <f>HYPERLINK("https://pbs.twimg.com/profile_images/1308418775792971779/7ayY-zFO_normal.jpg")</f>
        <v>https://pbs.twimg.com/profile_images/1308418775792971779/7ayY-zFO_normal.jpg</v>
      </c>
      <c r="W61" s="83">
        <v>44117.49028935185</v>
      </c>
      <c r="X61" s="87">
        <v>44117</v>
      </c>
      <c r="Y61" s="89" t="s">
        <v>487</v>
      </c>
      <c r="Z61" s="85" t="str">
        <f>HYPERLINK("https://twitter.com/abdoosh12816916/status/1315982116971257856")</f>
        <v>https://twitter.com/abdoosh12816916/status/1315982116971257856</v>
      </c>
      <c r="AA61" s="81"/>
      <c r="AB61" s="81"/>
      <c r="AC61" s="89" t="s">
        <v>676</v>
      </c>
      <c r="AD61" s="81"/>
      <c r="AE61" s="81" t="b">
        <v>0</v>
      </c>
      <c r="AF61" s="81">
        <v>0</v>
      </c>
      <c r="AG61" s="89" t="s">
        <v>809</v>
      </c>
      <c r="AH61" s="81" t="b">
        <v>0</v>
      </c>
      <c r="AI61" s="81" t="s">
        <v>810</v>
      </c>
      <c r="AJ61" s="81"/>
      <c r="AK61" s="89" t="s">
        <v>809</v>
      </c>
      <c r="AL61" s="81" t="b">
        <v>0</v>
      </c>
      <c r="AM61" s="81">
        <v>287</v>
      </c>
      <c r="AN61" s="89" t="s">
        <v>805</v>
      </c>
      <c r="AO61" s="81" t="s">
        <v>813</v>
      </c>
      <c r="AP61" s="81" t="b">
        <v>0</v>
      </c>
      <c r="AQ61" s="89" t="s">
        <v>805</v>
      </c>
      <c r="AR61" s="81"/>
      <c r="AS61" s="81">
        <v>1</v>
      </c>
      <c r="AT61" s="81">
        <v>0</v>
      </c>
      <c r="AU61" s="81"/>
      <c r="AV61" s="81"/>
      <c r="AW61" s="81"/>
      <c r="AX61" s="81"/>
      <c r="AY61" s="81"/>
      <c r="AZ61" s="81"/>
      <c r="BA61" s="81"/>
      <c r="BB61" s="81"/>
      <c r="BC61">
        <v>1</v>
      </c>
      <c r="BD61" s="80" t="str">
        <f>REPLACE(INDEX(GroupVertices[Group],MATCH(Edges27[[#This Row],[Vertex 1]],GroupVertices[Vertex],0)),1,1,"")</f>
        <v>1</v>
      </c>
      <c r="BE61" s="80" t="str">
        <f>REPLACE(INDEX(GroupVertices[Group],MATCH(Edges27[[#This Row],[Vertex 2]],GroupVertices[Vertex],0)),1,1,"")</f>
        <v>1</v>
      </c>
      <c r="BF61" s="49">
        <v>2</v>
      </c>
      <c r="BG61" s="50">
        <v>4.545454545454546</v>
      </c>
      <c r="BH61" s="49">
        <v>0</v>
      </c>
      <c r="BI61" s="50">
        <v>0</v>
      </c>
      <c r="BJ61" s="49">
        <v>0</v>
      </c>
      <c r="BK61" s="50">
        <v>0</v>
      </c>
      <c r="BL61" s="49">
        <v>42</v>
      </c>
      <c r="BM61" s="50">
        <v>95.45454545454545</v>
      </c>
      <c r="BN61" s="49">
        <v>44</v>
      </c>
    </row>
    <row r="62" spans="1:66" ht="15">
      <c r="A62" s="65" t="s">
        <v>292</v>
      </c>
      <c r="B62" s="65" t="s">
        <v>420</v>
      </c>
      <c r="C62" s="66"/>
      <c r="D62" s="67"/>
      <c r="E62" s="68"/>
      <c r="F62" s="69"/>
      <c r="G62" s="66"/>
      <c r="H62" s="70"/>
      <c r="I62" s="71"/>
      <c r="J62" s="71"/>
      <c r="K62" s="35" t="s">
        <v>65</v>
      </c>
      <c r="L62" s="79">
        <v>62</v>
      </c>
      <c r="M62" s="79"/>
      <c r="N62" s="73"/>
      <c r="O62" s="81" t="s">
        <v>423</v>
      </c>
      <c r="P62" s="83">
        <v>44117.49104166667</v>
      </c>
      <c r="Q62" s="81" t="s">
        <v>424</v>
      </c>
      <c r="R62" s="85" t="str">
        <f>HYPERLINK("https://developer.cisco.com/devnetcreate/2020?utm_campaign=devnetcreate21&amp;utm_source=mediabuy&amp;utm_medium=mediabuy-devvie")</f>
        <v>https://developer.cisco.com/devnetcreate/2020?utm_campaign=devnetcreate21&amp;utm_source=mediabuy&amp;utm_medium=mediabuy-devvie</v>
      </c>
      <c r="S62" s="81" t="s">
        <v>427</v>
      </c>
      <c r="T62" s="81" t="s">
        <v>429</v>
      </c>
      <c r="U62" s="81"/>
      <c r="V62" s="85" t="str">
        <f>HYPERLINK("https://pbs.twimg.com/profile_images/1318403167730634752/U_D14OPc_normal.jpg")</f>
        <v>https://pbs.twimg.com/profile_images/1318403167730634752/U_D14OPc_normal.jpg</v>
      </c>
      <c r="W62" s="83">
        <v>44117.49104166667</v>
      </c>
      <c r="X62" s="87">
        <v>44117</v>
      </c>
      <c r="Y62" s="89" t="s">
        <v>488</v>
      </c>
      <c r="Z62" s="85" t="str">
        <f>HYPERLINK("https://twitter.com/faizannaveedmir/status/1315982391622553601")</f>
        <v>https://twitter.com/faizannaveedmir/status/1315982391622553601</v>
      </c>
      <c r="AA62" s="81"/>
      <c r="AB62" s="81"/>
      <c r="AC62" s="89" t="s">
        <v>677</v>
      </c>
      <c r="AD62" s="81"/>
      <c r="AE62" s="81" t="b">
        <v>0</v>
      </c>
      <c r="AF62" s="81">
        <v>0</v>
      </c>
      <c r="AG62" s="89" t="s">
        <v>809</v>
      </c>
      <c r="AH62" s="81" t="b">
        <v>0</v>
      </c>
      <c r="AI62" s="81" t="s">
        <v>810</v>
      </c>
      <c r="AJ62" s="81"/>
      <c r="AK62" s="89" t="s">
        <v>809</v>
      </c>
      <c r="AL62" s="81" t="b">
        <v>0</v>
      </c>
      <c r="AM62" s="81">
        <v>287</v>
      </c>
      <c r="AN62" s="89" t="s">
        <v>805</v>
      </c>
      <c r="AO62" s="81" t="s">
        <v>813</v>
      </c>
      <c r="AP62" s="81" t="b">
        <v>0</v>
      </c>
      <c r="AQ62" s="89" t="s">
        <v>805</v>
      </c>
      <c r="AR62" s="81"/>
      <c r="AS62" s="81">
        <v>1</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2</v>
      </c>
      <c r="BG62" s="50">
        <v>4.545454545454546</v>
      </c>
      <c r="BH62" s="49">
        <v>0</v>
      </c>
      <c r="BI62" s="50">
        <v>0</v>
      </c>
      <c r="BJ62" s="49">
        <v>0</v>
      </c>
      <c r="BK62" s="50">
        <v>0</v>
      </c>
      <c r="BL62" s="49">
        <v>42</v>
      </c>
      <c r="BM62" s="50">
        <v>95.45454545454545</v>
      </c>
      <c r="BN62" s="49">
        <v>44</v>
      </c>
    </row>
    <row r="63" spans="1:66" ht="15">
      <c r="A63" s="65" t="s">
        <v>293</v>
      </c>
      <c r="B63" s="65" t="s">
        <v>420</v>
      </c>
      <c r="C63" s="66"/>
      <c r="D63" s="67"/>
      <c r="E63" s="68"/>
      <c r="F63" s="69"/>
      <c r="G63" s="66"/>
      <c r="H63" s="70"/>
      <c r="I63" s="71"/>
      <c r="J63" s="71"/>
      <c r="K63" s="35" t="s">
        <v>65</v>
      </c>
      <c r="L63" s="79">
        <v>63</v>
      </c>
      <c r="M63" s="79"/>
      <c r="N63" s="73"/>
      <c r="O63" s="81" t="s">
        <v>423</v>
      </c>
      <c r="P63" s="83">
        <v>44117.49868055555</v>
      </c>
      <c r="Q63" s="81" t="s">
        <v>424</v>
      </c>
      <c r="R63" s="85" t="str">
        <f>HYPERLINK("https://developer.cisco.com/devnetcreate/2020?utm_campaign=devnetcreate21&amp;utm_source=mediabuy&amp;utm_medium=mediabuy-devvie")</f>
        <v>https://developer.cisco.com/devnetcreate/2020?utm_campaign=devnetcreate21&amp;utm_source=mediabuy&amp;utm_medium=mediabuy-devvie</v>
      </c>
      <c r="S63" s="81" t="s">
        <v>427</v>
      </c>
      <c r="T63" s="81" t="s">
        <v>429</v>
      </c>
      <c r="U63" s="81"/>
      <c r="V63" s="85" t="str">
        <f>HYPERLINK("https://pbs.twimg.com/profile_images/1288935329861447682/noOw1ZFk_normal.jpg")</f>
        <v>https://pbs.twimg.com/profile_images/1288935329861447682/noOw1ZFk_normal.jpg</v>
      </c>
      <c r="W63" s="83">
        <v>44117.49868055555</v>
      </c>
      <c r="X63" s="87">
        <v>44117</v>
      </c>
      <c r="Y63" s="89" t="s">
        <v>489</v>
      </c>
      <c r="Z63" s="85" t="str">
        <f>HYPERLINK("https://twitter.com/bukechristopher/status/1315985159062200320")</f>
        <v>https://twitter.com/bukechristopher/status/1315985159062200320</v>
      </c>
      <c r="AA63" s="81"/>
      <c r="AB63" s="81"/>
      <c r="AC63" s="89" t="s">
        <v>678</v>
      </c>
      <c r="AD63" s="81"/>
      <c r="AE63" s="81" t="b">
        <v>0</v>
      </c>
      <c r="AF63" s="81">
        <v>0</v>
      </c>
      <c r="AG63" s="89" t="s">
        <v>809</v>
      </c>
      <c r="AH63" s="81" t="b">
        <v>0</v>
      </c>
      <c r="AI63" s="81" t="s">
        <v>810</v>
      </c>
      <c r="AJ63" s="81"/>
      <c r="AK63" s="89" t="s">
        <v>809</v>
      </c>
      <c r="AL63" s="81" t="b">
        <v>0</v>
      </c>
      <c r="AM63" s="81">
        <v>287</v>
      </c>
      <c r="AN63" s="89" t="s">
        <v>805</v>
      </c>
      <c r="AO63" s="81" t="s">
        <v>813</v>
      </c>
      <c r="AP63" s="81" t="b">
        <v>0</v>
      </c>
      <c r="AQ63" s="89" t="s">
        <v>805</v>
      </c>
      <c r="AR63" s="81"/>
      <c r="AS63" s="81">
        <v>1</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v>2</v>
      </c>
      <c r="BG63" s="50">
        <v>4.545454545454546</v>
      </c>
      <c r="BH63" s="49">
        <v>0</v>
      </c>
      <c r="BI63" s="50">
        <v>0</v>
      </c>
      <c r="BJ63" s="49">
        <v>0</v>
      </c>
      <c r="BK63" s="50">
        <v>0</v>
      </c>
      <c r="BL63" s="49">
        <v>42</v>
      </c>
      <c r="BM63" s="50">
        <v>95.45454545454545</v>
      </c>
      <c r="BN63" s="49">
        <v>44</v>
      </c>
    </row>
    <row r="64" spans="1:66" ht="15">
      <c r="A64" s="65" t="s">
        <v>294</v>
      </c>
      <c r="B64" s="65" t="s">
        <v>420</v>
      </c>
      <c r="C64" s="66"/>
      <c r="D64" s="67"/>
      <c r="E64" s="68"/>
      <c r="F64" s="69"/>
      <c r="G64" s="66"/>
      <c r="H64" s="70"/>
      <c r="I64" s="71"/>
      <c r="J64" s="71"/>
      <c r="K64" s="35" t="s">
        <v>65</v>
      </c>
      <c r="L64" s="79">
        <v>64</v>
      </c>
      <c r="M64" s="79"/>
      <c r="N64" s="73"/>
      <c r="O64" s="81" t="s">
        <v>423</v>
      </c>
      <c r="P64" s="83">
        <v>44117.532743055555</v>
      </c>
      <c r="Q64" s="81" t="s">
        <v>424</v>
      </c>
      <c r="R64" s="85" t="str">
        <f>HYPERLINK("https://developer.cisco.com/devnetcreate/2020?utm_campaign=devnetcreate21&amp;utm_source=mediabuy&amp;utm_medium=mediabuy-devvie")</f>
        <v>https://developer.cisco.com/devnetcreate/2020?utm_campaign=devnetcreate21&amp;utm_source=mediabuy&amp;utm_medium=mediabuy-devvie</v>
      </c>
      <c r="S64" s="81" t="s">
        <v>427</v>
      </c>
      <c r="T64" s="81" t="s">
        <v>429</v>
      </c>
      <c r="U64" s="81"/>
      <c r="V64" s="85" t="str">
        <f>HYPERLINK("https://pbs.twimg.com/profile_images/1249746308895825920/TP5ci6Qs_normal.jpg")</f>
        <v>https://pbs.twimg.com/profile_images/1249746308895825920/TP5ci6Qs_normal.jpg</v>
      </c>
      <c r="W64" s="83">
        <v>44117.532743055555</v>
      </c>
      <c r="X64" s="87">
        <v>44117</v>
      </c>
      <c r="Y64" s="89" t="s">
        <v>490</v>
      </c>
      <c r="Z64" s="85" t="str">
        <f>HYPERLINK("https://twitter.com/anelechukwue/status/1315997503368691712")</f>
        <v>https://twitter.com/anelechukwue/status/1315997503368691712</v>
      </c>
      <c r="AA64" s="81"/>
      <c r="AB64" s="81"/>
      <c r="AC64" s="89" t="s">
        <v>679</v>
      </c>
      <c r="AD64" s="81"/>
      <c r="AE64" s="81" t="b">
        <v>0</v>
      </c>
      <c r="AF64" s="81">
        <v>0</v>
      </c>
      <c r="AG64" s="89" t="s">
        <v>809</v>
      </c>
      <c r="AH64" s="81" t="b">
        <v>0</v>
      </c>
      <c r="AI64" s="81" t="s">
        <v>810</v>
      </c>
      <c r="AJ64" s="81"/>
      <c r="AK64" s="89" t="s">
        <v>809</v>
      </c>
      <c r="AL64" s="81" t="b">
        <v>0</v>
      </c>
      <c r="AM64" s="81">
        <v>287</v>
      </c>
      <c r="AN64" s="89" t="s">
        <v>805</v>
      </c>
      <c r="AO64" s="81" t="s">
        <v>813</v>
      </c>
      <c r="AP64" s="81" t="b">
        <v>0</v>
      </c>
      <c r="AQ64" s="89" t="s">
        <v>805</v>
      </c>
      <c r="AR64" s="81"/>
      <c r="AS64" s="81">
        <v>1</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1</v>
      </c>
      <c r="BF64" s="49">
        <v>2</v>
      </c>
      <c r="BG64" s="50">
        <v>4.545454545454546</v>
      </c>
      <c r="BH64" s="49">
        <v>0</v>
      </c>
      <c r="BI64" s="50">
        <v>0</v>
      </c>
      <c r="BJ64" s="49">
        <v>0</v>
      </c>
      <c r="BK64" s="50">
        <v>0</v>
      </c>
      <c r="BL64" s="49">
        <v>42</v>
      </c>
      <c r="BM64" s="50">
        <v>95.45454545454545</v>
      </c>
      <c r="BN64" s="49">
        <v>44</v>
      </c>
    </row>
    <row r="65" spans="1:66" ht="15">
      <c r="A65" s="65" t="s">
        <v>295</v>
      </c>
      <c r="B65" s="65" t="s">
        <v>420</v>
      </c>
      <c r="C65" s="66"/>
      <c r="D65" s="67"/>
      <c r="E65" s="68"/>
      <c r="F65" s="69"/>
      <c r="G65" s="66"/>
      <c r="H65" s="70"/>
      <c r="I65" s="71"/>
      <c r="J65" s="71"/>
      <c r="K65" s="35" t="s">
        <v>65</v>
      </c>
      <c r="L65" s="79">
        <v>65</v>
      </c>
      <c r="M65" s="79"/>
      <c r="N65" s="73"/>
      <c r="O65" s="81" t="s">
        <v>423</v>
      </c>
      <c r="P65" s="83">
        <v>44117.548784722225</v>
      </c>
      <c r="Q65" s="81" t="s">
        <v>424</v>
      </c>
      <c r="R65" s="85" t="str">
        <f>HYPERLINK("https://developer.cisco.com/devnetcreate/2020?utm_campaign=devnetcreate21&amp;utm_source=mediabuy&amp;utm_medium=mediabuy-devvie")</f>
        <v>https://developer.cisco.com/devnetcreate/2020?utm_campaign=devnetcreate21&amp;utm_source=mediabuy&amp;utm_medium=mediabuy-devvie</v>
      </c>
      <c r="S65" s="81" t="s">
        <v>427</v>
      </c>
      <c r="T65" s="81" t="s">
        <v>429</v>
      </c>
      <c r="U65" s="81"/>
      <c r="V65" s="85" t="str">
        <f>HYPERLINK("https://pbs.twimg.com/profile_images/1301062845459648513/qP9Kdz96_normal.jpg")</f>
        <v>https://pbs.twimg.com/profile_images/1301062845459648513/qP9Kdz96_normal.jpg</v>
      </c>
      <c r="W65" s="83">
        <v>44117.548784722225</v>
      </c>
      <c r="X65" s="87">
        <v>44117</v>
      </c>
      <c r="Y65" s="89" t="s">
        <v>491</v>
      </c>
      <c r="Z65" s="85" t="str">
        <f>HYPERLINK("https://twitter.com/nimadewida/status/1316003315621134338")</f>
        <v>https://twitter.com/nimadewida/status/1316003315621134338</v>
      </c>
      <c r="AA65" s="81"/>
      <c r="AB65" s="81"/>
      <c r="AC65" s="89" t="s">
        <v>680</v>
      </c>
      <c r="AD65" s="81"/>
      <c r="AE65" s="81" t="b">
        <v>0</v>
      </c>
      <c r="AF65" s="81">
        <v>0</v>
      </c>
      <c r="AG65" s="89" t="s">
        <v>809</v>
      </c>
      <c r="AH65" s="81" t="b">
        <v>0</v>
      </c>
      <c r="AI65" s="81" t="s">
        <v>810</v>
      </c>
      <c r="AJ65" s="81"/>
      <c r="AK65" s="89" t="s">
        <v>809</v>
      </c>
      <c r="AL65" s="81" t="b">
        <v>0</v>
      </c>
      <c r="AM65" s="81">
        <v>287</v>
      </c>
      <c r="AN65" s="89" t="s">
        <v>805</v>
      </c>
      <c r="AO65" s="81" t="s">
        <v>815</v>
      </c>
      <c r="AP65" s="81" t="b">
        <v>0</v>
      </c>
      <c r="AQ65" s="89" t="s">
        <v>805</v>
      </c>
      <c r="AR65" s="81"/>
      <c r="AS65" s="81">
        <v>1</v>
      </c>
      <c r="AT65" s="81">
        <v>0</v>
      </c>
      <c r="AU65" s="81"/>
      <c r="AV65" s="81"/>
      <c r="AW65" s="81"/>
      <c r="AX65" s="81"/>
      <c r="AY65" s="81"/>
      <c r="AZ65" s="81"/>
      <c r="BA65" s="81"/>
      <c r="BB65" s="81"/>
      <c r="BC65">
        <v>1</v>
      </c>
      <c r="BD65" s="80" t="str">
        <f>REPLACE(INDEX(GroupVertices[Group],MATCH(Edges27[[#This Row],[Vertex 1]],GroupVertices[Vertex],0)),1,1,"")</f>
        <v>1</v>
      </c>
      <c r="BE65" s="80" t="str">
        <f>REPLACE(INDEX(GroupVertices[Group],MATCH(Edges27[[#This Row],[Vertex 2]],GroupVertices[Vertex],0)),1,1,"")</f>
        <v>1</v>
      </c>
      <c r="BF65" s="49">
        <v>2</v>
      </c>
      <c r="BG65" s="50">
        <v>4.545454545454546</v>
      </c>
      <c r="BH65" s="49">
        <v>0</v>
      </c>
      <c r="BI65" s="50">
        <v>0</v>
      </c>
      <c r="BJ65" s="49">
        <v>0</v>
      </c>
      <c r="BK65" s="50">
        <v>0</v>
      </c>
      <c r="BL65" s="49">
        <v>42</v>
      </c>
      <c r="BM65" s="50">
        <v>95.45454545454545</v>
      </c>
      <c r="BN65" s="49">
        <v>44</v>
      </c>
    </row>
    <row r="66" spans="1:66" ht="15">
      <c r="A66" s="65" t="s">
        <v>296</v>
      </c>
      <c r="B66" s="65" t="s">
        <v>420</v>
      </c>
      <c r="C66" s="66"/>
      <c r="D66" s="67"/>
      <c r="E66" s="68"/>
      <c r="F66" s="69"/>
      <c r="G66" s="66"/>
      <c r="H66" s="70"/>
      <c r="I66" s="71"/>
      <c r="J66" s="71"/>
      <c r="K66" s="35" t="s">
        <v>65</v>
      </c>
      <c r="L66" s="79">
        <v>66</v>
      </c>
      <c r="M66" s="79"/>
      <c r="N66" s="73"/>
      <c r="O66" s="81" t="s">
        <v>423</v>
      </c>
      <c r="P66" s="83">
        <v>44117.59105324074</v>
      </c>
      <c r="Q66" s="81" t="s">
        <v>424</v>
      </c>
      <c r="R66" s="85" t="str">
        <f>HYPERLINK("https://developer.cisco.com/devnetcreate/2020?utm_campaign=devnetcreate21&amp;utm_source=mediabuy&amp;utm_medium=mediabuy-devvie")</f>
        <v>https://developer.cisco.com/devnetcreate/2020?utm_campaign=devnetcreate21&amp;utm_source=mediabuy&amp;utm_medium=mediabuy-devvie</v>
      </c>
      <c r="S66" s="81" t="s">
        <v>427</v>
      </c>
      <c r="T66" s="81" t="s">
        <v>429</v>
      </c>
      <c r="U66" s="81"/>
      <c r="V66" s="85" t="str">
        <f>HYPERLINK("https://pbs.twimg.com/profile_images/1304307415777603584/UsGG-OLn_normal.jpg")</f>
        <v>https://pbs.twimg.com/profile_images/1304307415777603584/UsGG-OLn_normal.jpg</v>
      </c>
      <c r="W66" s="83">
        <v>44117.59105324074</v>
      </c>
      <c r="X66" s="87">
        <v>44117</v>
      </c>
      <c r="Y66" s="89" t="s">
        <v>492</v>
      </c>
      <c r="Z66" s="85" t="str">
        <f>HYPERLINK("https://twitter.com/ram52806584/status/1316018633034747905")</f>
        <v>https://twitter.com/ram52806584/status/1316018633034747905</v>
      </c>
      <c r="AA66" s="81"/>
      <c r="AB66" s="81"/>
      <c r="AC66" s="89" t="s">
        <v>681</v>
      </c>
      <c r="AD66" s="81"/>
      <c r="AE66" s="81" t="b">
        <v>0</v>
      </c>
      <c r="AF66" s="81">
        <v>0</v>
      </c>
      <c r="AG66" s="89" t="s">
        <v>809</v>
      </c>
      <c r="AH66" s="81" t="b">
        <v>0</v>
      </c>
      <c r="AI66" s="81" t="s">
        <v>810</v>
      </c>
      <c r="AJ66" s="81"/>
      <c r="AK66" s="89" t="s">
        <v>809</v>
      </c>
      <c r="AL66" s="81" t="b">
        <v>0</v>
      </c>
      <c r="AM66" s="81">
        <v>287</v>
      </c>
      <c r="AN66" s="89" t="s">
        <v>805</v>
      </c>
      <c r="AO66" s="81" t="s">
        <v>813</v>
      </c>
      <c r="AP66" s="81" t="b">
        <v>0</v>
      </c>
      <c r="AQ66" s="89" t="s">
        <v>805</v>
      </c>
      <c r="AR66" s="81"/>
      <c r="AS66" s="81">
        <v>1</v>
      </c>
      <c r="AT66" s="81">
        <v>0</v>
      </c>
      <c r="AU66" s="81"/>
      <c r="AV66" s="81"/>
      <c r="AW66" s="81"/>
      <c r="AX66" s="81"/>
      <c r="AY66" s="81"/>
      <c r="AZ66" s="81"/>
      <c r="BA66" s="81"/>
      <c r="BB66" s="81"/>
      <c r="BC66">
        <v>1</v>
      </c>
      <c r="BD66" s="80" t="str">
        <f>REPLACE(INDEX(GroupVertices[Group],MATCH(Edges27[[#This Row],[Vertex 1]],GroupVertices[Vertex],0)),1,1,"")</f>
        <v>1</v>
      </c>
      <c r="BE66" s="80" t="str">
        <f>REPLACE(INDEX(GroupVertices[Group],MATCH(Edges27[[#This Row],[Vertex 2]],GroupVertices[Vertex],0)),1,1,"")</f>
        <v>1</v>
      </c>
      <c r="BF66" s="49">
        <v>2</v>
      </c>
      <c r="BG66" s="50">
        <v>4.545454545454546</v>
      </c>
      <c r="BH66" s="49">
        <v>0</v>
      </c>
      <c r="BI66" s="50">
        <v>0</v>
      </c>
      <c r="BJ66" s="49">
        <v>0</v>
      </c>
      <c r="BK66" s="50">
        <v>0</v>
      </c>
      <c r="BL66" s="49">
        <v>42</v>
      </c>
      <c r="BM66" s="50">
        <v>95.45454545454545</v>
      </c>
      <c r="BN66" s="49">
        <v>44</v>
      </c>
    </row>
    <row r="67" spans="1:66" ht="15">
      <c r="A67" s="65" t="s">
        <v>297</v>
      </c>
      <c r="B67" s="65" t="s">
        <v>420</v>
      </c>
      <c r="C67" s="66"/>
      <c r="D67" s="67"/>
      <c r="E67" s="68"/>
      <c r="F67" s="69"/>
      <c r="G67" s="66"/>
      <c r="H67" s="70"/>
      <c r="I67" s="71"/>
      <c r="J67" s="71"/>
      <c r="K67" s="35" t="s">
        <v>65</v>
      </c>
      <c r="L67" s="79">
        <v>67</v>
      </c>
      <c r="M67" s="79"/>
      <c r="N67" s="73"/>
      <c r="O67" s="81" t="s">
        <v>423</v>
      </c>
      <c r="P67" s="83">
        <v>44117.605416666665</v>
      </c>
      <c r="Q67" s="81" t="s">
        <v>424</v>
      </c>
      <c r="R67" s="85" t="str">
        <f>HYPERLINK("https://developer.cisco.com/devnetcreate/2020?utm_campaign=devnetcreate21&amp;utm_source=mediabuy&amp;utm_medium=mediabuy-devvie")</f>
        <v>https://developer.cisco.com/devnetcreate/2020?utm_campaign=devnetcreate21&amp;utm_source=mediabuy&amp;utm_medium=mediabuy-devvie</v>
      </c>
      <c r="S67" s="81" t="s">
        <v>427</v>
      </c>
      <c r="T67" s="81" t="s">
        <v>429</v>
      </c>
      <c r="U67" s="81"/>
      <c r="V67" s="85" t="str">
        <f>HYPERLINK("https://pbs.twimg.com/profile_images/1299839970379694081/1dGQ2RO3_normal.jpg")</f>
        <v>https://pbs.twimg.com/profile_images/1299839970379694081/1dGQ2RO3_normal.jpg</v>
      </c>
      <c r="W67" s="83">
        <v>44117.605416666665</v>
      </c>
      <c r="X67" s="87">
        <v>44117</v>
      </c>
      <c r="Y67" s="89" t="s">
        <v>493</v>
      </c>
      <c r="Z67" s="85" t="str">
        <f>HYPERLINK("https://twitter.com/sinaniwassolon/status/1316023839059398656")</f>
        <v>https://twitter.com/sinaniwassolon/status/1316023839059398656</v>
      </c>
      <c r="AA67" s="81"/>
      <c r="AB67" s="81"/>
      <c r="AC67" s="89" t="s">
        <v>682</v>
      </c>
      <c r="AD67" s="81"/>
      <c r="AE67" s="81" t="b">
        <v>0</v>
      </c>
      <c r="AF67" s="81">
        <v>0</v>
      </c>
      <c r="AG67" s="89" t="s">
        <v>809</v>
      </c>
      <c r="AH67" s="81" t="b">
        <v>0</v>
      </c>
      <c r="AI67" s="81" t="s">
        <v>810</v>
      </c>
      <c r="AJ67" s="81"/>
      <c r="AK67" s="89" t="s">
        <v>809</v>
      </c>
      <c r="AL67" s="81" t="b">
        <v>0</v>
      </c>
      <c r="AM67" s="81">
        <v>287</v>
      </c>
      <c r="AN67" s="89" t="s">
        <v>805</v>
      </c>
      <c r="AO67" s="81" t="s">
        <v>813</v>
      </c>
      <c r="AP67" s="81" t="b">
        <v>0</v>
      </c>
      <c r="AQ67" s="89" t="s">
        <v>805</v>
      </c>
      <c r="AR67" s="81"/>
      <c r="AS67" s="81">
        <v>1</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v>2</v>
      </c>
      <c r="BG67" s="50">
        <v>4.545454545454546</v>
      </c>
      <c r="BH67" s="49">
        <v>0</v>
      </c>
      <c r="BI67" s="50">
        <v>0</v>
      </c>
      <c r="BJ67" s="49">
        <v>0</v>
      </c>
      <c r="BK67" s="50">
        <v>0</v>
      </c>
      <c r="BL67" s="49">
        <v>42</v>
      </c>
      <c r="BM67" s="50">
        <v>95.45454545454545</v>
      </c>
      <c r="BN67" s="49">
        <v>44</v>
      </c>
    </row>
    <row r="68" spans="1:66" ht="15">
      <c r="A68" s="65" t="s">
        <v>298</v>
      </c>
      <c r="B68" s="65" t="s">
        <v>420</v>
      </c>
      <c r="C68" s="66"/>
      <c r="D68" s="67"/>
      <c r="E68" s="68"/>
      <c r="F68" s="69"/>
      <c r="G68" s="66"/>
      <c r="H68" s="70"/>
      <c r="I68" s="71"/>
      <c r="J68" s="71"/>
      <c r="K68" s="35" t="s">
        <v>65</v>
      </c>
      <c r="L68" s="79">
        <v>68</v>
      </c>
      <c r="M68" s="79"/>
      <c r="N68" s="73"/>
      <c r="O68" s="81" t="s">
        <v>423</v>
      </c>
      <c r="P68" s="83">
        <v>44117.607719907406</v>
      </c>
      <c r="Q68" s="81" t="s">
        <v>424</v>
      </c>
      <c r="R68" s="85" t="str">
        <f>HYPERLINK("https://developer.cisco.com/devnetcreate/2020?utm_campaign=devnetcreate21&amp;utm_source=mediabuy&amp;utm_medium=mediabuy-devvie")</f>
        <v>https://developer.cisco.com/devnetcreate/2020?utm_campaign=devnetcreate21&amp;utm_source=mediabuy&amp;utm_medium=mediabuy-devvie</v>
      </c>
      <c r="S68" s="81" t="s">
        <v>427</v>
      </c>
      <c r="T68" s="81" t="s">
        <v>429</v>
      </c>
      <c r="U68" s="81"/>
      <c r="V68" s="85" t="str">
        <f>HYPERLINK("https://pbs.twimg.com/profile_images/1259309935164157952/ocSP7xBO_normal.jpg")</f>
        <v>https://pbs.twimg.com/profile_images/1259309935164157952/ocSP7xBO_normal.jpg</v>
      </c>
      <c r="W68" s="83">
        <v>44117.607719907406</v>
      </c>
      <c r="X68" s="87">
        <v>44117</v>
      </c>
      <c r="Y68" s="89" t="s">
        <v>494</v>
      </c>
      <c r="Z68" s="85" t="str">
        <f>HYPERLINK("https://twitter.com/krishnasamy29/status/1316024672803196930")</f>
        <v>https://twitter.com/krishnasamy29/status/1316024672803196930</v>
      </c>
      <c r="AA68" s="81"/>
      <c r="AB68" s="81"/>
      <c r="AC68" s="89" t="s">
        <v>683</v>
      </c>
      <c r="AD68" s="81"/>
      <c r="AE68" s="81" t="b">
        <v>0</v>
      </c>
      <c r="AF68" s="81">
        <v>0</v>
      </c>
      <c r="AG68" s="89" t="s">
        <v>809</v>
      </c>
      <c r="AH68" s="81" t="b">
        <v>0</v>
      </c>
      <c r="AI68" s="81" t="s">
        <v>810</v>
      </c>
      <c r="AJ68" s="81"/>
      <c r="AK68" s="89" t="s">
        <v>809</v>
      </c>
      <c r="AL68" s="81" t="b">
        <v>0</v>
      </c>
      <c r="AM68" s="81">
        <v>287</v>
      </c>
      <c r="AN68" s="89" t="s">
        <v>805</v>
      </c>
      <c r="AO68" s="81" t="s">
        <v>813</v>
      </c>
      <c r="AP68" s="81" t="b">
        <v>0</v>
      </c>
      <c r="AQ68" s="89" t="s">
        <v>805</v>
      </c>
      <c r="AR68" s="81"/>
      <c r="AS68" s="81">
        <v>1</v>
      </c>
      <c r="AT68" s="81">
        <v>0</v>
      </c>
      <c r="AU68" s="81"/>
      <c r="AV68" s="81"/>
      <c r="AW68" s="81"/>
      <c r="AX68" s="81"/>
      <c r="AY68" s="81"/>
      <c r="AZ68" s="81"/>
      <c r="BA68" s="81"/>
      <c r="BB68" s="81"/>
      <c r="BC68">
        <v>1</v>
      </c>
      <c r="BD68" s="80" t="str">
        <f>REPLACE(INDEX(GroupVertices[Group],MATCH(Edges27[[#This Row],[Vertex 1]],GroupVertices[Vertex],0)),1,1,"")</f>
        <v>1</v>
      </c>
      <c r="BE68" s="80" t="str">
        <f>REPLACE(INDEX(GroupVertices[Group],MATCH(Edges27[[#This Row],[Vertex 2]],GroupVertices[Vertex],0)),1,1,"")</f>
        <v>1</v>
      </c>
      <c r="BF68" s="49">
        <v>2</v>
      </c>
      <c r="BG68" s="50">
        <v>4.545454545454546</v>
      </c>
      <c r="BH68" s="49">
        <v>0</v>
      </c>
      <c r="BI68" s="50">
        <v>0</v>
      </c>
      <c r="BJ68" s="49">
        <v>0</v>
      </c>
      <c r="BK68" s="50">
        <v>0</v>
      </c>
      <c r="BL68" s="49">
        <v>42</v>
      </c>
      <c r="BM68" s="50">
        <v>95.45454545454545</v>
      </c>
      <c r="BN68" s="49">
        <v>44</v>
      </c>
    </row>
    <row r="69" spans="1:66" ht="15">
      <c r="A69" s="65" t="s">
        <v>299</v>
      </c>
      <c r="B69" s="65" t="s">
        <v>420</v>
      </c>
      <c r="C69" s="66"/>
      <c r="D69" s="67"/>
      <c r="E69" s="68"/>
      <c r="F69" s="69"/>
      <c r="G69" s="66"/>
      <c r="H69" s="70"/>
      <c r="I69" s="71"/>
      <c r="J69" s="71"/>
      <c r="K69" s="35" t="s">
        <v>65</v>
      </c>
      <c r="L69" s="79">
        <v>69</v>
      </c>
      <c r="M69" s="79"/>
      <c r="N69" s="73"/>
      <c r="O69" s="81" t="s">
        <v>423</v>
      </c>
      <c r="P69" s="83">
        <v>44117.62417824074</v>
      </c>
      <c r="Q69" s="81" t="s">
        <v>424</v>
      </c>
      <c r="R69" s="85" t="str">
        <f>HYPERLINK("https://developer.cisco.com/devnetcreate/2020?utm_campaign=devnetcreate21&amp;utm_source=mediabuy&amp;utm_medium=mediabuy-devvie")</f>
        <v>https://developer.cisco.com/devnetcreate/2020?utm_campaign=devnetcreate21&amp;utm_source=mediabuy&amp;utm_medium=mediabuy-devvie</v>
      </c>
      <c r="S69" s="81" t="s">
        <v>427</v>
      </c>
      <c r="T69" s="81" t="s">
        <v>429</v>
      </c>
      <c r="U69" s="81"/>
      <c r="V69" s="85" t="str">
        <f>HYPERLINK("https://pbs.twimg.com/profile_images/1305580442695938052/gm37ZvUY_normal.jpg")</f>
        <v>https://pbs.twimg.com/profile_images/1305580442695938052/gm37ZvUY_normal.jpg</v>
      </c>
      <c r="W69" s="83">
        <v>44117.62417824074</v>
      </c>
      <c r="X69" s="87">
        <v>44117</v>
      </c>
      <c r="Y69" s="89" t="s">
        <v>495</v>
      </c>
      <c r="Z69" s="85" t="str">
        <f>HYPERLINK("https://twitter.com/sylvest81902641/status/1316030638257041409")</f>
        <v>https://twitter.com/sylvest81902641/status/1316030638257041409</v>
      </c>
      <c r="AA69" s="81"/>
      <c r="AB69" s="81"/>
      <c r="AC69" s="89" t="s">
        <v>684</v>
      </c>
      <c r="AD69" s="81"/>
      <c r="AE69" s="81" t="b">
        <v>0</v>
      </c>
      <c r="AF69" s="81">
        <v>0</v>
      </c>
      <c r="AG69" s="89" t="s">
        <v>809</v>
      </c>
      <c r="AH69" s="81" t="b">
        <v>0</v>
      </c>
      <c r="AI69" s="81" t="s">
        <v>810</v>
      </c>
      <c r="AJ69" s="81"/>
      <c r="AK69" s="89" t="s">
        <v>809</v>
      </c>
      <c r="AL69" s="81" t="b">
        <v>0</v>
      </c>
      <c r="AM69" s="81">
        <v>287</v>
      </c>
      <c r="AN69" s="89" t="s">
        <v>805</v>
      </c>
      <c r="AO69" s="81" t="s">
        <v>813</v>
      </c>
      <c r="AP69" s="81" t="b">
        <v>0</v>
      </c>
      <c r="AQ69" s="89" t="s">
        <v>805</v>
      </c>
      <c r="AR69" s="81"/>
      <c r="AS69" s="81">
        <v>1</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2</v>
      </c>
      <c r="BG69" s="50">
        <v>4.545454545454546</v>
      </c>
      <c r="BH69" s="49">
        <v>0</v>
      </c>
      <c r="BI69" s="50">
        <v>0</v>
      </c>
      <c r="BJ69" s="49">
        <v>0</v>
      </c>
      <c r="BK69" s="50">
        <v>0</v>
      </c>
      <c r="BL69" s="49">
        <v>42</v>
      </c>
      <c r="BM69" s="50">
        <v>95.45454545454545</v>
      </c>
      <c r="BN69" s="49">
        <v>44</v>
      </c>
    </row>
    <row r="70" spans="1:66" ht="15">
      <c r="A70" s="65" t="s">
        <v>300</v>
      </c>
      <c r="B70" s="65" t="s">
        <v>420</v>
      </c>
      <c r="C70" s="66"/>
      <c r="D70" s="67"/>
      <c r="E70" s="68"/>
      <c r="F70" s="69"/>
      <c r="G70" s="66"/>
      <c r="H70" s="70"/>
      <c r="I70" s="71"/>
      <c r="J70" s="71"/>
      <c r="K70" s="35" t="s">
        <v>65</v>
      </c>
      <c r="L70" s="79">
        <v>70</v>
      </c>
      <c r="M70" s="79"/>
      <c r="N70" s="73"/>
      <c r="O70" s="81" t="s">
        <v>423</v>
      </c>
      <c r="P70" s="83">
        <v>44117.66736111111</v>
      </c>
      <c r="Q70" s="81" t="s">
        <v>424</v>
      </c>
      <c r="R70" s="85" t="str">
        <f>HYPERLINK("https://developer.cisco.com/devnetcreate/2020?utm_campaign=devnetcreate21&amp;utm_source=mediabuy&amp;utm_medium=mediabuy-devvie")</f>
        <v>https://developer.cisco.com/devnetcreate/2020?utm_campaign=devnetcreate21&amp;utm_source=mediabuy&amp;utm_medium=mediabuy-devvie</v>
      </c>
      <c r="S70" s="81" t="s">
        <v>427</v>
      </c>
      <c r="T70" s="81" t="s">
        <v>429</v>
      </c>
      <c r="U70" s="81"/>
      <c r="V70" s="85" t="str">
        <f>HYPERLINK("https://pbs.twimg.com/profile_images/1259883216686796801/_vGlKrBy_normal.jpg")</f>
        <v>https://pbs.twimg.com/profile_images/1259883216686796801/_vGlKrBy_normal.jpg</v>
      </c>
      <c r="W70" s="83">
        <v>44117.66736111111</v>
      </c>
      <c r="X70" s="87">
        <v>44117</v>
      </c>
      <c r="Y70" s="89" t="s">
        <v>496</v>
      </c>
      <c r="Z70" s="85" t="str">
        <f>HYPERLINK("https://twitter.com/hashmi_ali_khan/status/1316046289121939458")</f>
        <v>https://twitter.com/hashmi_ali_khan/status/1316046289121939458</v>
      </c>
      <c r="AA70" s="81"/>
      <c r="AB70" s="81"/>
      <c r="AC70" s="89" t="s">
        <v>685</v>
      </c>
      <c r="AD70" s="81"/>
      <c r="AE70" s="81" t="b">
        <v>0</v>
      </c>
      <c r="AF70" s="81">
        <v>0</v>
      </c>
      <c r="AG70" s="89" t="s">
        <v>809</v>
      </c>
      <c r="AH70" s="81" t="b">
        <v>0</v>
      </c>
      <c r="AI70" s="81" t="s">
        <v>810</v>
      </c>
      <c r="AJ70" s="81"/>
      <c r="AK70" s="89" t="s">
        <v>809</v>
      </c>
      <c r="AL70" s="81" t="b">
        <v>0</v>
      </c>
      <c r="AM70" s="81">
        <v>287</v>
      </c>
      <c r="AN70" s="89" t="s">
        <v>805</v>
      </c>
      <c r="AO70" s="81" t="s">
        <v>813</v>
      </c>
      <c r="AP70" s="81" t="b">
        <v>0</v>
      </c>
      <c r="AQ70" s="89" t="s">
        <v>805</v>
      </c>
      <c r="AR70" s="81"/>
      <c r="AS70" s="81">
        <v>1</v>
      </c>
      <c r="AT70" s="81">
        <v>0</v>
      </c>
      <c r="AU70" s="81"/>
      <c r="AV70" s="81"/>
      <c r="AW70" s="81"/>
      <c r="AX70" s="81"/>
      <c r="AY70" s="81"/>
      <c r="AZ70" s="81"/>
      <c r="BA70" s="81"/>
      <c r="BB70" s="81"/>
      <c r="BC70">
        <v>1</v>
      </c>
      <c r="BD70" s="80" t="str">
        <f>REPLACE(INDEX(GroupVertices[Group],MATCH(Edges27[[#This Row],[Vertex 1]],GroupVertices[Vertex],0)),1,1,"")</f>
        <v>1</v>
      </c>
      <c r="BE70" s="80" t="str">
        <f>REPLACE(INDEX(GroupVertices[Group],MATCH(Edges27[[#This Row],[Vertex 2]],GroupVertices[Vertex],0)),1,1,"")</f>
        <v>1</v>
      </c>
      <c r="BF70" s="49">
        <v>2</v>
      </c>
      <c r="BG70" s="50">
        <v>4.545454545454546</v>
      </c>
      <c r="BH70" s="49">
        <v>0</v>
      </c>
      <c r="BI70" s="50">
        <v>0</v>
      </c>
      <c r="BJ70" s="49">
        <v>0</v>
      </c>
      <c r="BK70" s="50">
        <v>0</v>
      </c>
      <c r="BL70" s="49">
        <v>42</v>
      </c>
      <c r="BM70" s="50">
        <v>95.45454545454545</v>
      </c>
      <c r="BN70" s="49">
        <v>44</v>
      </c>
    </row>
    <row r="71" spans="1:66" ht="15">
      <c r="A71" s="65" t="s">
        <v>301</v>
      </c>
      <c r="B71" s="65" t="s">
        <v>420</v>
      </c>
      <c r="C71" s="66"/>
      <c r="D71" s="67"/>
      <c r="E71" s="68"/>
      <c r="F71" s="69"/>
      <c r="G71" s="66"/>
      <c r="H71" s="70"/>
      <c r="I71" s="71"/>
      <c r="J71" s="71"/>
      <c r="K71" s="35" t="s">
        <v>65</v>
      </c>
      <c r="L71" s="79">
        <v>71</v>
      </c>
      <c r="M71" s="79"/>
      <c r="N71" s="73"/>
      <c r="O71" s="81" t="s">
        <v>423</v>
      </c>
      <c r="P71" s="83">
        <v>44117.72898148148</v>
      </c>
      <c r="Q71" s="81" t="s">
        <v>424</v>
      </c>
      <c r="R71" s="85" t="str">
        <f>HYPERLINK("https://developer.cisco.com/devnetcreate/2020?utm_campaign=devnetcreate21&amp;utm_source=mediabuy&amp;utm_medium=mediabuy-devvie")</f>
        <v>https://developer.cisco.com/devnetcreate/2020?utm_campaign=devnetcreate21&amp;utm_source=mediabuy&amp;utm_medium=mediabuy-devvie</v>
      </c>
      <c r="S71" s="81" t="s">
        <v>427</v>
      </c>
      <c r="T71" s="81" t="s">
        <v>429</v>
      </c>
      <c r="U71" s="81"/>
      <c r="V71" s="85" t="str">
        <f>HYPERLINK("https://pbs.twimg.com/profile_images/1301437864568332289/oGflQLfj_normal.jpg")</f>
        <v>https://pbs.twimg.com/profile_images/1301437864568332289/oGflQLfj_normal.jpg</v>
      </c>
      <c r="W71" s="83">
        <v>44117.72898148148</v>
      </c>
      <c r="X71" s="87">
        <v>44117</v>
      </c>
      <c r="Y71" s="89" t="s">
        <v>497</v>
      </c>
      <c r="Z71" s="85" t="str">
        <f>HYPERLINK("https://twitter.com/ibrahim88862530/status/1316068616811536391")</f>
        <v>https://twitter.com/ibrahim88862530/status/1316068616811536391</v>
      </c>
      <c r="AA71" s="81"/>
      <c r="AB71" s="81"/>
      <c r="AC71" s="89" t="s">
        <v>686</v>
      </c>
      <c r="AD71" s="81"/>
      <c r="AE71" s="81" t="b">
        <v>0</v>
      </c>
      <c r="AF71" s="81">
        <v>0</v>
      </c>
      <c r="AG71" s="89" t="s">
        <v>809</v>
      </c>
      <c r="AH71" s="81" t="b">
        <v>0</v>
      </c>
      <c r="AI71" s="81" t="s">
        <v>810</v>
      </c>
      <c r="AJ71" s="81"/>
      <c r="AK71" s="89" t="s">
        <v>809</v>
      </c>
      <c r="AL71" s="81" t="b">
        <v>0</v>
      </c>
      <c r="AM71" s="81">
        <v>287</v>
      </c>
      <c r="AN71" s="89" t="s">
        <v>805</v>
      </c>
      <c r="AO71" s="81" t="s">
        <v>813</v>
      </c>
      <c r="AP71" s="81" t="b">
        <v>0</v>
      </c>
      <c r="AQ71" s="89" t="s">
        <v>805</v>
      </c>
      <c r="AR71" s="81"/>
      <c r="AS71" s="81">
        <v>1</v>
      </c>
      <c r="AT71" s="81">
        <v>0</v>
      </c>
      <c r="AU71" s="81"/>
      <c r="AV71" s="81"/>
      <c r="AW71" s="81"/>
      <c r="AX71" s="81"/>
      <c r="AY71" s="81"/>
      <c r="AZ71" s="81"/>
      <c r="BA71" s="81"/>
      <c r="BB71" s="81"/>
      <c r="BC71">
        <v>1</v>
      </c>
      <c r="BD71" s="80" t="str">
        <f>REPLACE(INDEX(GroupVertices[Group],MATCH(Edges27[[#This Row],[Vertex 1]],GroupVertices[Vertex],0)),1,1,"")</f>
        <v>1</v>
      </c>
      <c r="BE71" s="80" t="str">
        <f>REPLACE(INDEX(GroupVertices[Group],MATCH(Edges27[[#This Row],[Vertex 2]],GroupVertices[Vertex],0)),1,1,"")</f>
        <v>1</v>
      </c>
      <c r="BF71" s="49">
        <v>2</v>
      </c>
      <c r="BG71" s="50">
        <v>4.545454545454546</v>
      </c>
      <c r="BH71" s="49">
        <v>0</v>
      </c>
      <c r="BI71" s="50">
        <v>0</v>
      </c>
      <c r="BJ71" s="49">
        <v>0</v>
      </c>
      <c r="BK71" s="50">
        <v>0</v>
      </c>
      <c r="BL71" s="49">
        <v>42</v>
      </c>
      <c r="BM71" s="50">
        <v>95.45454545454545</v>
      </c>
      <c r="BN71" s="49">
        <v>44</v>
      </c>
    </row>
    <row r="72" spans="1:66" ht="15">
      <c r="A72" s="65" t="s">
        <v>302</v>
      </c>
      <c r="B72" s="65" t="s">
        <v>420</v>
      </c>
      <c r="C72" s="66"/>
      <c r="D72" s="67"/>
      <c r="E72" s="68"/>
      <c r="F72" s="69"/>
      <c r="G72" s="66"/>
      <c r="H72" s="70"/>
      <c r="I72" s="71"/>
      <c r="J72" s="71"/>
      <c r="K72" s="35" t="s">
        <v>65</v>
      </c>
      <c r="L72" s="79">
        <v>72</v>
      </c>
      <c r="M72" s="79"/>
      <c r="N72" s="73"/>
      <c r="O72" s="81" t="s">
        <v>423</v>
      </c>
      <c r="P72" s="83">
        <v>44117.74130787037</v>
      </c>
      <c r="Q72" s="81" t="s">
        <v>424</v>
      </c>
      <c r="R72" s="85" t="str">
        <f>HYPERLINK("https://developer.cisco.com/devnetcreate/2020?utm_campaign=devnetcreate21&amp;utm_source=mediabuy&amp;utm_medium=mediabuy-devvie")</f>
        <v>https://developer.cisco.com/devnetcreate/2020?utm_campaign=devnetcreate21&amp;utm_source=mediabuy&amp;utm_medium=mediabuy-devvie</v>
      </c>
      <c r="S72" s="81" t="s">
        <v>427</v>
      </c>
      <c r="T72" s="81" t="s">
        <v>429</v>
      </c>
      <c r="U72" s="81"/>
      <c r="V72" s="85" t="str">
        <f>HYPERLINK("https://pbs.twimg.com/profile_images/1295646314353500161/c3wAsv7V_normal.jpg")</f>
        <v>https://pbs.twimg.com/profile_images/1295646314353500161/c3wAsv7V_normal.jpg</v>
      </c>
      <c r="W72" s="83">
        <v>44117.74130787037</v>
      </c>
      <c r="X72" s="87">
        <v>44117</v>
      </c>
      <c r="Y72" s="89" t="s">
        <v>498</v>
      </c>
      <c r="Z72" s="85" t="str">
        <f>HYPERLINK("https://twitter.com/jiminwin30/status/1316073084458213377")</f>
        <v>https://twitter.com/jiminwin30/status/1316073084458213377</v>
      </c>
      <c r="AA72" s="81"/>
      <c r="AB72" s="81"/>
      <c r="AC72" s="89" t="s">
        <v>687</v>
      </c>
      <c r="AD72" s="81"/>
      <c r="AE72" s="81" t="b">
        <v>0</v>
      </c>
      <c r="AF72" s="81">
        <v>0</v>
      </c>
      <c r="AG72" s="89" t="s">
        <v>809</v>
      </c>
      <c r="AH72" s="81" t="b">
        <v>0</v>
      </c>
      <c r="AI72" s="81" t="s">
        <v>810</v>
      </c>
      <c r="AJ72" s="81"/>
      <c r="AK72" s="89" t="s">
        <v>809</v>
      </c>
      <c r="AL72" s="81" t="b">
        <v>0</v>
      </c>
      <c r="AM72" s="81">
        <v>287</v>
      </c>
      <c r="AN72" s="89" t="s">
        <v>805</v>
      </c>
      <c r="AO72" s="81" t="s">
        <v>813</v>
      </c>
      <c r="AP72" s="81" t="b">
        <v>0</v>
      </c>
      <c r="AQ72" s="89" t="s">
        <v>805</v>
      </c>
      <c r="AR72" s="81"/>
      <c r="AS72" s="81">
        <v>1</v>
      </c>
      <c r="AT72" s="81">
        <v>0</v>
      </c>
      <c r="AU72" s="81"/>
      <c r="AV72" s="81"/>
      <c r="AW72" s="81"/>
      <c r="AX72" s="81"/>
      <c r="AY72" s="81"/>
      <c r="AZ72" s="81"/>
      <c r="BA72" s="81"/>
      <c r="BB72" s="81"/>
      <c r="BC72">
        <v>1</v>
      </c>
      <c r="BD72" s="80" t="str">
        <f>REPLACE(INDEX(GroupVertices[Group],MATCH(Edges27[[#This Row],[Vertex 1]],GroupVertices[Vertex],0)),1,1,"")</f>
        <v>1</v>
      </c>
      <c r="BE72" s="80" t="str">
        <f>REPLACE(INDEX(GroupVertices[Group],MATCH(Edges27[[#This Row],[Vertex 2]],GroupVertices[Vertex],0)),1,1,"")</f>
        <v>1</v>
      </c>
      <c r="BF72" s="49">
        <v>2</v>
      </c>
      <c r="BG72" s="50">
        <v>4.545454545454546</v>
      </c>
      <c r="BH72" s="49">
        <v>0</v>
      </c>
      <c r="BI72" s="50">
        <v>0</v>
      </c>
      <c r="BJ72" s="49">
        <v>0</v>
      </c>
      <c r="BK72" s="50">
        <v>0</v>
      </c>
      <c r="BL72" s="49">
        <v>42</v>
      </c>
      <c r="BM72" s="50">
        <v>95.45454545454545</v>
      </c>
      <c r="BN72" s="49">
        <v>44</v>
      </c>
    </row>
    <row r="73" spans="1:66" ht="15">
      <c r="A73" s="65" t="s">
        <v>303</v>
      </c>
      <c r="B73" s="65" t="s">
        <v>420</v>
      </c>
      <c r="C73" s="66"/>
      <c r="D73" s="67"/>
      <c r="E73" s="68"/>
      <c r="F73" s="69"/>
      <c r="G73" s="66"/>
      <c r="H73" s="70"/>
      <c r="I73" s="71"/>
      <c r="J73" s="71"/>
      <c r="K73" s="35" t="s">
        <v>65</v>
      </c>
      <c r="L73" s="79">
        <v>73</v>
      </c>
      <c r="M73" s="79"/>
      <c r="N73" s="73"/>
      <c r="O73" s="81" t="s">
        <v>423</v>
      </c>
      <c r="P73" s="83">
        <v>44117.76435185185</v>
      </c>
      <c r="Q73" s="81" t="s">
        <v>424</v>
      </c>
      <c r="R73" s="85" t="str">
        <f>HYPERLINK("https://developer.cisco.com/devnetcreate/2020?utm_campaign=devnetcreate21&amp;utm_source=mediabuy&amp;utm_medium=mediabuy-devvie")</f>
        <v>https://developer.cisco.com/devnetcreate/2020?utm_campaign=devnetcreate21&amp;utm_source=mediabuy&amp;utm_medium=mediabuy-devvie</v>
      </c>
      <c r="S73" s="81" t="s">
        <v>427</v>
      </c>
      <c r="T73" s="81" t="s">
        <v>429</v>
      </c>
      <c r="U73" s="81"/>
      <c r="V73" s="85" t="str">
        <f>HYPERLINK("https://pbs.twimg.com/profile_images/1240945238820171776/4PVJ1MQb_normal.jpg")</f>
        <v>https://pbs.twimg.com/profile_images/1240945238820171776/4PVJ1MQb_normal.jpg</v>
      </c>
      <c r="W73" s="83">
        <v>44117.76435185185</v>
      </c>
      <c r="X73" s="87">
        <v>44117</v>
      </c>
      <c r="Y73" s="89" t="s">
        <v>499</v>
      </c>
      <c r="Z73" s="85" t="str">
        <f>HYPERLINK("https://twitter.com/drsivanandaraj1/status/1316081435405619201")</f>
        <v>https://twitter.com/drsivanandaraj1/status/1316081435405619201</v>
      </c>
      <c r="AA73" s="81"/>
      <c r="AB73" s="81"/>
      <c r="AC73" s="89" t="s">
        <v>688</v>
      </c>
      <c r="AD73" s="81"/>
      <c r="AE73" s="81" t="b">
        <v>0</v>
      </c>
      <c r="AF73" s="81">
        <v>0</v>
      </c>
      <c r="AG73" s="89" t="s">
        <v>809</v>
      </c>
      <c r="AH73" s="81" t="b">
        <v>0</v>
      </c>
      <c r="AI73" s="81" t="s">
        <v>810</v>
      </c>
      <c r="AJ73" s="81"/>
      <c r="AK73" s="89" t="s">
        <v>809</v>
      </c>
      <c r="AL73" s="81" t="b">
        <v>0</v>
      </c>
      <c r="AM73" s="81">
        <v>287</v>
      </c>
      <c r="AN73" s="89" t="s">
        <v>805</v>
      </c>
      <c r="AO73" s="81" t="s">
        <v>813</v>
      </c>
      <c r="AP73" s="81" t="b">
        <v>0</v>
      </c>
      <c r="AQ73" s="89" t="s">
        <v>805</v>
      </c>
      <c r="AR73" s="81"/>
      <c r="AS73" s="81">
        <v>1</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2</v>
      </c>
      <c r="BG73" s="50">
        <v>4.545454545454546</v>
      </c>
      <c r="BH73" s="49">
        <v>0</v>
      </c>
      <c r="BI73" s="50">
        <v>0</v>
      </c>
      <c r="BJ73" s="49">
        <v>0</v>
      </c>
      <c r="BK73" s="50">
        <v>0</v>
      </c>
      <c r="BL73" s="49">
        <v>42</v>
      </c>
      <c r="BM73" s="50">
        <v>95.45454545454545</v>
      </c>
      <c r="BN73" s="49">
        <v>44</v>
      </c>
    </row>
    <row r="74" spans="1:66" ht="15">
      <c r="A74" s="65" t="s">
        <v>304</v>
      </c>
      <c r="B74" s="65" t="s">
        <v>420</v>
      </c>
      <c r="C74" s="66"/>
      <c r="D74" s="67"/>
      <c r="E74" s="68"/>
      <c r="F74" s="69"/>
      <c r="G74" s="66"/>
      <c r="H74" s="70"/>
      <c r="I74" s="71"/>
      <c r="J74" s="71"/>
      <c r="K74" s="35" t="s">
        <v>65</v>
      </c>
      <c r="L74" s="79">
        <v>74</v>
      </c>
      <c r="M74" s="79"/>
      <c r="N74" s="73"/>
      <c r="O74" s="81" t="s">
        <v>423</v>
      </c>
      <c r="P74" s="83">
        <v>44117.78386574074</v>
      </c>
      <c r="Q74" s="81" t="s">
        <v>424</v>
      </c>
      <c r="R74" s="85" t="str">
        <f>HYPERLINK("https://developer.cisco.com/devnetcreate/2020?utm_campaign=devnetcreate21&amp;utm_source=mediabuy&amp;utm_medium=mediabuy-devvie")</f>
        <v>https://developer.cisco.com/devnetcreate/2020?utm_campaign=devnetcreate21&amp;utm_source=mediabuy&amp;utm_medium=mediabuy-devvie</v>
      </c>
      <c r="S74" s="81" t="s">
        <v>427</v>
      </c>
      <c r="T74" s="81" t="s">
        <v>429</v>
      </c>
      <c r="U74" s="81"/>
      <c r="V74" s="85" t="str">
        <f>HYPERLINK("https://pbs.twimg.com/profile_images/1105156023109718017/q6zgjBI2_normal.png")</f>
        <v>https://pbs.twimg.com/profile_images/1105156023109718017/q6zgjBI2_normal.png</v>
      </c>
      <c r="W74" s="83">
        <v>44117.78386574074</v>
      </c>
      <c r="X74" s="87">
        <v>44117</v>
      </c>
      <c r="Y74" s="89" t="s">
        <v>500</v>
      </c>
      <c r="Z74" s="85" t="str">
        <f>HYPERLINK("https://twitter.com/collabtrainer/status/1316088507698475014")</f>
        <v>https://twitter.com/collabtrainer/status/1316088507698475014</v>
      </c>
      <c r="AA74" s="81"/>
      <c r="AB74" s="81"/>
      <c r="AC74" s="89" t="s">
        <v>689</v>
      </c>
      <c r="AD74" s="81"/>
      <c r="AE74" s="81" t="b">
        <v>0</v>
      </c>
      <c r="AF74" s="81">
        <v>0</v>
      </c>
      <c r="AG74" s="89" t="s">
        <v>809</v>
      </c>
      <c r="AH74" s="81" t="b">
        <v>0</v>
      </c>
      <c r="AI74" s="81" t="s">
        <v>810</v>
      </c>
      <c r="AJ74" s="81"/>
      <c r="AK74" s="89" t="s">
        <v>809</v>
      </c>
      <c r="AL74" s="81" t="b">
        <v>0</v>
      </c>
      <c r="AM74" s="81">
        <v>287</v>
      </c>
      <c r="AN74" s="89" t="s">
        <v>805</v>
      </c>
      <c r="AO74" s="81" t="s">
        <v>814</v>
      </c>
      <c r="AP74" s="81" t="b">
        <v>0</v>
      </c>
      <c r="AQ74" s="89" t="s">
        <v>805</v>
      </c>
      <c r="AR74" s="81"/>
      <c r="AS74" s="81">
        <v>1</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v>2</v>
      </c>
      <c r="BG74" s="50">
        <v>4.545454545454546</v>
      </c>
      <c r="BH74" s="49">
        <v>0</v>
      </c>
      <c r="BI74" s="50">
        <v>0</v>
      </c>
      <c r="BJ74" s="49">
        <v>0</v>
      </c>
      <c r="BK74" s="50">
        <v>0</v>
      </c>
      <c r="BL74" s="49">
        <v>42</v>
      </c>
      <c r="BM74" s="50">
        <v>95.45454545454545</v>
      </c>
      <c r="BN74" s="49">
        <v>44</v>
      </c>
    </row>
    <row r="75" spans="1:66" ht="15">
      <c r="A75" s="65" t="s">
        <v>305</v>
      </c>
      <c r="B75" s="65" t="s">
        <v>420</v>
      </c>
      <c r="C75" s="66"/>
      <c r="D75" s="67"/>
      <c r="E75" s="68"/>
      <c r="F75" s="69"/>
      <c r="G75" s="66"/>
      <c r="H75" s="70"/>
      <c r="I75" s="71"/>
      <c r="J75" s="71"/>
      <c r="K75" s="35" t="s">
        <v>65</v>
      </c>
      <c r="L75" s="79">
        <v>75</v>
      </c>
      <c r="M75" s="79"/>
      <c r="N75" s="73"/>
      <c r="O75" s="81" t="s">
        <v>423</v>
      </c>
      <c r="P75" s="83">
        <v>44117.792337962965</v>
      </c>
      <c r="Q75" s="81" t="s">
        <v>424</v>
      </c>
      <c r="R75" s="85" t="str">
        <f>HYPERLINK("https://developer.cisco.com/devnetcreate/2020?utm_campaign=devnetcreate21&amp;utm_source=mediabuy&amp;utm_medium=mediabuy-devvie")</f>
        <v>https://developer.cisco.com/devnetcreate/2020?utm_campaign=devnetcreate21&amp;utm_source=mediabuy&amp;utm_medium=mediabuy-devvie</v>
      </c>
      <c r="S75" s="81" t="s">
        <v>427</v>
      </c>
      <c r="T75" s="81" t="s">
        <v>429</v>
      </c>
      <c r="U75" s="81"/>
      <c r="V75" s="85" t="str">
        <f>HYPERLINK("https://pbs.twimg.com/profile_images/1314057073727025153/rX76gNZo_normal.jpg")</f>
        <v>https://pbs.twimg.com/profile_images/1314057073727025153/rX76gNZo_normal.jpg</v>
      </c>
      <c r="W75" s="83">
        <v>44117.792337962965</v>
      </c>
      <c r="X75" s="87">
        <v>44117</v>
      </c>
      <c r="Y75" s="89" t="s">
        <v>501</v>
      </c>
      <c r="Z75" s="85" t="str">
        <f>HYPERLINK("https://twitter.com/garfaxad/status/1316091576721043460")</f>
        <v>https://twitter.com/garfaxad/status/1316091576721043460</v>
      </c>
      <c r="AA75" s="81"/>
      <c r="AB75" s="81"/>
      <c r="AC75" s="89" t="s">
        <v>690</v>
      </c>
      <c r="AD75" s="81"/>
      <c r="AE75" s="81" t="b">
        <v>0</v>
      </c>
      <c r="AF75" s="81">
        <v>0</v>
      </c>
      <c r="AG75" s="89" t="s">
        <v>809</v>
      </c>
      <c r="AH75" s="81" t="b">
        <v>0</v>
      </c>
      <c r="AI75" s="81" t="s">
        <v>810</v>
      </c>
      <c r="AJ75" s="81"/>
      <c r="AK75" s="89" t="s">
        <v>809</v>
      </c>
      <c r="AL75" s="81" t="b">
        <v>0</v>
      </c>
      <c r="AM75" s="81">
        <v>287</v>
      </c>
      <c r="AN75" s="89" t="s">
        <v>805</v>
      </c>
      <c r="AO75" s="81" t="s">
        <v>813</v>
      </c>
      <c r="AP75" s="81" t="b">
        <v>0</v>
      </c>
      <c r="AQ75" s="89" t="s">
        <v>805</v>
      </c>
      <c r="AR75" s="81"/>
      <c r="AS75" s="81">
        <v>1</v>
      </c>
      <c r="AT75" s="81">
        <v>0</v>
      </c>
      <c r="AU75" s="81"/>
      <c r="AV75" s="81"/>
      <c r="AW75" s="81"/>
      <c r="AX75" s="81"/>
      <c r="AY75" s="81"/>
      <c r="AZ75" s="81"/>
      <c r="BA75" s="81"/>
      <c r="BB75" s="81"/>
      <c r="BC75">
        <v>1</v>
      </c>
      <c r="BD75" s="80" t="str">
        <f>REPLACE(INDEX(GroupVertices[Group],MATCH(Edges27[[#This Row],[Vertex 1]],GroupVertices[Vertex],0)),1,1,"")</f>
        <v>1</v>
      </c>
      <c r="BE75" s="80" t="str">
        <f>REPLACE(INDEX(GroupVertices[Group],MATCH(Edges27[[#This Row],[Vertex 2]],GroupVertices[Vertex],0)),1,1,"")</f>
        <v>1</v>
      </c>
      <c r="BF75" s="49">
        <v>2</v>
      </c>
      <c r="BG75" s="50">
        <v>4.545454545454546</v>
      </c>
      <c r="BH75" s="49">
        <v>0</v>
      </c>
      <c r="BI75" s="50">
        <v>0</v>
      </c>
      <c r="BJ75" s="49">
        <v>0</v>
      </c>
      <c r="BK75" s="50">
        <v>0</v>
      </c>
      <c r="BL75" s="49">
        <v>42</v>
      </c>
      <c r="BM75" s="50">
        <v>95.45454545454545</v>
      </c>
      <c r="BN75" s="49">
        <v>44</v>
      </c>
    </row>
    <row r="76" spans="1:66" ht="15">
      <c r="A76" s="65" t="s">
        <v>306</v>
      </c>
      <c r="B76" s="65" t="s">
        <v>420</v>
      </c>
      <c r="C76" s="66"/>
      <c r="D76" s="67"/>
      <c r="E76" s="68"/>
      <c r="F76" s="69"/>
      <c r="G76" s="66"/>
      <c r="H76" s="70"/>
      <c r="I76" s="71"/>
      <c r="J76" s="71"/>
      <c r="K76" s="35" t="s">
        <v>65</v>
      </c>
      <c r="L76" s="79">
        <v>76</v>
      </c>
      <c r="M76" s="79"/>
      <c r="N76" s="73"/>
      <c r="O76" s="81" t="s">
        <v>423</v>
      </c>
      <c r="P76" s="83">
        <v>44117.81364583333</v>
      </c>
      <c r="Q76" s="81" t="s">
        <v>424</v>
      </c>
      <c r="R76" s="85" t="str">
        <f>HYPERLINK("https://developer.cisco.com/devnetcreate/2020?utm_campaign=devnetcreate21&amp;utm_source=mediabuy&amp;utm_medium=mediabuy-devvie")</f>
        <v>https://developer.cisco.com/devnetcreate/2020?utm_campaign=devnetcreate21&amp;utm_source=mediabuy&amp;utm_medium=mediabuy-devvie</v>
      </c>
      <c r="S76" s="81" t="s">
        <v>427</v>
      </c>
      <c r="T76" s="81" t="s">
        <v>429</v>
      </c>
      <c r="U76" s="81"/>
      <c r="V76" s="85" t="str">
        <f>HYPERLINK("https://pbs.twimg.com/profile_images/1068112527316451328/oRspDdVI_normal.jpg")</f>
        <v>https://pbs.twimg.com/profile_images/1068112527316451328/oRspDdVI_normal.jpg</v>
      </c>
      <c r="W76" s="83">
        <v>44117.81364583333</v>
      </c>
      <c r="X76" s="87">
        <v>44117</v>
      </c>
      <c r="Y76" s="89" t="s">
        <v>502</v>
      </c>
      <c r="Z76" s="85" t="str">
        <f>HYPERLINK("https://twitter.com/sulaimonakinye3/status/1316099298799558657")</f>
        <v>https://twitter.com/sulaimonakinye3/status/1316099298799558657</v>
      </c>
      <c r="AA76" s="81"/>
      <c r="AB76" s="81"/>
      <c r="AC76" s="89" t="s">
        <v>691</v>
      </c>
      <c r="AD76" s="81"/>
      <c r="AE76" s="81" t="b">
        <v>0</v>
      </c>
      <c r="AF76" s="81">
        <v>0</v>
      </c>
      <c r="AG76" s="89" t="s">
        <v>809</v>
      </c>
      <c r="AH76" s="81" t="b">
        <v>0</v>
      </c>
      <c r="AI76" s="81" t="s">
        <v>810</v>
      </c>
      <c r="AJ76" s="81"/>
      <c r="AK76" s="89" t="s">
        <v>809</v>
      </c>
      <c r="AL76" s="81" t="b">
        <v>0</v>
      </c>
      <c r="AM76" s="81">
        <v>287</v>
      </c>
      <c r="AN76" s="89" t="s">
        <v>805</v>
      </c>
      <c r="AO76" s="81" t="s">
        <v>815</v>
      </c>
      <c r="AP76" s="81" t="b">
        <v>0</v>
      </c>
      <c r="AQ76" s="89" t="s">
        <v>805</v>
      </c>
      <c r="AR76" s="81"/>
      <c r="AS76" s="81">
        <v>1</v>
      </c>
      <c r="AT76" s="81">
        <v>0</v>
      </c>
      <c r="AU76" s="81"/>
      <c r="AV76" s="81"/>
      <c r="AW76" s="81"/>
      <c r="AX76" s="81"/>
      <c r="AY76" s="81"/>
      <c r="AZ76" s="81"/>
      <c r="BA76" s="81"/>
      <c r="BB76" s="81"/>
      <c r="BC76">
        <v>1</v>
      </c>
      <c r="BD76" s="80" t="str">
        <f>REPLACE(INDEX(GroupVertices[Group],MATCH(Edges27[[#This Row],[Vertex 1]],GroupVertices[Vertex],0)),1,1,"")</f>
        <v>1</v>
      </c>
      <c r="BE76" s="80" t="str">
        <f>REPLACE(INDEX(GroupVertices[Group],MATCH(Edges27[[#This Row],[Vertex 2]],GroupVertices[Vertex],0)),1,1,"")</f>
        <v>1</v>
      </c>
      <c r="BF76" s="49">
        <v>2</v>
      </c>
      <c r="BG76" s="50">
        <v>4.545454545454546</v>
      </c>
      <c r="BH76" s="49">
        <v>0</v>
      </c>
      <c r="BI76" s="50">
        <v>0</v>
      </c>
      <c r="BJ76" s="49">
        <v>0</v>
      </c>
      <c r="BK76" s="50">
        <v>0</v>
      </c>
      <c r="BL76" s="49">
        <v>42</v>
      </c>
      <c r="BM76" s="50">
        <v>95.45454545454545</v>
      </c>
      <c r="BN76" s="49">
        <v>44</v>
      </c>
    </row>
    <row r="77" spans="1:66" ht="15">
      <c r="A77" s="65" t="s">
        <v>307</v>
      </c>
      <c r="B77" s="65" t="s">
        <v>420</v>
      </c>
      <c r="C77" s="66"/>
      <c r="D77" s="67"/>
      <c r="E77" s="68"/>
      <c r="F77" s="69"/>
      <c r="G77" s="66"/>
      <c r="H77" s="70"/>
      <c r="I77" s="71"/>
      <c r="J77" s="71"/>
      <c r="K77" s="35" t="s">
        <v>65</v>
      </c>
      <c r="L77" s="79">
        <v>77</v>
      </c>
      <c r="M77" s="79"/>
      <c r="N77" s="73"/>
      <c r="O77" s="81" t="s">
        <v>423</v>
      </c>
      <c r="P77" s="83">
        <v>44118.030706018515</v>
      </c>
      <c r="Q77" s="81" t="s">
        <v>424</v>
      </c>
      <c r="R77" s="85" t="str">
        <f>HYPERLINK("https://developer.cisco.com/devnetcreate/2020?utm_campaign=devnetcreate21&amp;utm_source=mediabuy&amp;utm_medium=mediabuy-devvie")</f>
        <v>https://developer.cisco.com/devnetcreate/2020?utm_campaign=devnetcreate21&amp;utm_source=mediabuy&amp;utm_medium=mediabuy-devvie</v>
      </c>
      <c r="S77" s="81" t="s">
        <v>427</v>
      </c>
      <c r="T77" s="81" t="s">
        <v>429</v>
      </c>
      <c r="U77" s="81"/>
      <c r="V77" s="85" t="str">
        <f>HYPERLINK("https://abs.twimg.com/sticky/default_profile_images/default_profile_normal.png")</f>
        <v>https://abs.twimg.com/sticky/default_profile_images/default_profile_normal.png</v>
      </c>
      <c r="W77" s="83">
        <v>44118.030706018515</v>
      </c>
      <c r="X77" s="87">
        <v>44118</v>
      </c>
      <c r="Y77" s="89" t="s">
        <v>503</v>
      </c>
      <c r="Z77" s="85" t="str">
        <f>HYPERLINK("https://twitter.com/thinhvn12/status/1316177957224734720")</f>
        <v>https://twitter.com/thinhvn12/status/1316177957224734720</v>
      </c>
      <c r="AA77" s="81"/>
      <c r="AB77" s="81"/>
      <c r="AC77" s="89" t="s">
        <v>692</v>
      </c>
      <c r="AD77" s="81"/>
      <c r="AE77" s="81" t="b">
        <v>0</v>
      </c>
      <c r="AF77" s="81">
        <v>0</v>
      </c>
      <c r="AG77" s="89" t="s">
        <v>809</v>
      </c>
      <c r="AH77" s="81" t="b">
        <v>0</v>
      </c>
      <c r="AI77" s="81" t="s">
        <v>810</v>
      </c>
      <c r="AJ77" s="81"/>
      <c r="AK77" s="89" t="s">
        <v>809</v>
      </c>
      <c r="AL77" s="81" t="b">
        <v>0</v>
      </c>
      <c r="AM77" s="81">
        <v>287</v>
      </c>
      <c r="AN77" s="89" t="s">
        <v>805</v>
      </c>
      <c r="AO77" s="81" t="s">
        <v>813</v>
      </c>
      <c r="AP77" s="81" t="b">
        <v>0</v>
      </c>
      <c r="AQ77" s="89" t="s">
        <v>805</v>
      </c>
      <c r="AR77" s="81"/>
      <c r="AS77" s="81">
        <v>1</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2</v>
      </c>
      <c r="BG77" s="50">
        <v>4.545454545454546</v>
      </c>
      <c r="BH77" s="49">
        <v>0</v>
      </c>
      <c r="BI77" s="50">
        <v>0</v>
      </c>
      <c r="BJ77" s="49">
        <v>0</v>
      </c>
      <c r="BK77" s="50">
        <v>0</v>
      </c>
      <c r="BL77" s="49">
        <v>42</v>
      </c>
      <c r="BM77" s="50">
        <v>95.45454545454545</v>
      </c>
      <c r="BN77" s="49">
        <v>44</v>
      </c>
    </row>
    <row r="78" spans="1:66" ht="15">
      <c r="A78" s="65" t="s">
        <v>308</v>
      </c>
      <c r="B78" s="65" t="s">
        <v>420</v>
      </c>
      <c r="C78" s="66"/>
      <c r="D78" s="67"/>
      <c r="E78" s="68"/>
      <c r="F78" s="69"/>
      <c r="G78" s="66"/>
      <c r="H78" s="70"/>
      <c r="I78" s="71"/>
      <c r="J78" s="71"/>
      <c r="K78" s="35" t="s">
        <v>65</v>
      </c>
      <c r="L78" s="79">
        <v>78</v>
      </c>
      <c r="M78" s="79"/>
      <c r="N78" s="73"/>
      <c r="O78" s="81" t="s">
        <v>423</v>
      </c>
      <c r="P78" s="83">
        <v>44118.09054398148</v>
      </c>
      <c r="Q78" s="81" t="s">
        <v>424</v>
      </c>
      <c r="R78" s="85" t="str">
        <f>HYPERLINK("https://developer.cisco.com/devnetcreate/2020?utm_campaign=devnetcreate21&amp;utm_source=mediabuy&amp;utm_medium=mediabuy-devvie")</f>
        <v>https://developer.cisco.com/devnetcreate/2020?utm_campaign=devnetcreate21&amp;utm_source=mediabuy&amp;utm_medium=mediabuy-devvie</v>
      </c>
      <c r="S78" s="81" t="s">
        <v>427</v>
      </c>
      <c r="T78" s="81" t="s">
        <v>429</v>
      </c>
      <c r="U78" s="81"/>
      <c r="V78" s="85" t="str">
        <f>HYPERLINK("https://pbs.twimg.com/profile_images/1215068323391528962/JePHN6dh_normal.jpg")</f>
        <v>https://pbs.twimg.com/profile_images/1215068323391528962/JePHN6dh_normal.jpg</v>
      </c>
      <c r="W78" s="83">
        <v>44118.09054398148</v>
      </c>
      <c r="X78" s="87">
        <v>44118</v>
      </c>
      <c r="Y78" s="89" t="s">
        <v>504</v>
      </c>
      <c r="Z78" s="85" t="str">
        <f>HYPERLINK("https://twitter.com/laxmipr20576289/status/1316199645408755712")</f>
        <v>https://twitter.com/laxmipr20576289/status/1316199645408755712</v>
      </c>
      <c r="AA78" s="81"/>
      <c r="AB78" s="81"/>
      <c r="AC78" s="89" t="s">
        <v>693</v>
      </c>
      <c r="AD78" s="81"/>
      <c r="AE78" s="81" t="b">
        <v>0</v>
      </c>
      <c r="AF78" s="81">
        <v>0</v>
      </c>
      <c r="AG78" s="89" t="s">
        <v>809</v>
      </c>
      <c r="AH78" s="81" t="b">
        <v>0</v>
      </c>
      <c r="AI78" s="81" t="s">
        <v>810</v>
      </c>
      <c r="AJ78" s="81"/>
      <c r="AK78" s="89" t="s">
        <v>809</v>
      </c>
      <c r="AL78" s="81" t="b">
        <v>0</v>
      </c>
      <c r="AM78" s="81">
        <v>287</v>
      </c>
      <c r="AN78" s="89" t="s">
        <v>805</v>
      </c>
      <c r="AO78" s="81" t="s">
        <v>814</v>
      </c>
      <c r="AP78" s="81" t="b">
        <v>0</v>
      </c>
      <c r="AQ78" s="89" t="s">
        <v>805</v>
      </c>
      <c r="AR78" s="81"/>
      <c r="AS78" s="81">
        <v>1</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v>2</v>
      </c>
      <c r="BG78" s="50">
        <v>4.545454545454546</v>
      </c>
      <c r="BH78" s="49">
        <v>0</v>
      </c>
      <c r="BI78" s="50">
        <v>0</v>
      </c>
      <c r="BJ78" s="49">
        <v>0</v>
      </c>
      <c r="BK78" s="50">
        <v>0</v>
      </c>
      <c r="BL78" s="49">
        <v>42</v>
      </c>
      <c r="BM78" s="50">
        <v>95.45454545454545</v>
      </c>
      <c r="BN78" s="49">
        <v>44</v>
      </c>
    </row>
    <row r="79" spans="1:66" ht="15">
      <c r="A79" s="65" t="s">
        <v>309</v>
      </c>
      <c r="B79" s="65" t="s">
        <v>420</v>
      </c>
      <c r="C79" s="66"/>
      <c r="D79" s="67"/>
      <c r="E79" s="68"/>
      <c r="F79" s="69"/>
      <c r="G79" s="66"/>
      <c r="H79" s="70"/>
      <c r="I79" s="71"/>
      <c r="J79" s="71"/>
      <c r="K79" s="35" t="s">
        <v>65</v>
      </c>
      <c r="L79" s="79">
        <v>79</v>
      </c>
      <c r="M79" s="79"/>
      <c r="N79" s="73"/>
      <c r="O79" s="81" t="s">
        <v>423</v>
      </c>
      <c r="P79" s="83">
        <v>44118.10980324074</v>
      </c>
      <c r="Q79" s="81" t="s">
        <v>424</v>
      </c>
      <c r="R79" s="85" t="str">
        <f>HYPERLINK("https://developer.cisco.com/devnetcreate/2020?utm_campaign=devnetcreate21&amp;utm_source=mediabuy&amp;utm_medium=mediabuy-devvie")</f>
        <v>https://developer.cisco.com/devnetcreate/2020?utm_campaign=devnetcreate21&amp;utm_source=mediabuy&amp;utm_medium=mediabuy-devvie</v>
      </c>
      <c r="S79" s="81" t="s">
        <v>427</v>
      </c>
      <c r="T79" s="81" t="s">
        <v>429</v>
      </c>
      <c r="U79" s="81"/>
      <c r="V79" s="85" t="str">
        <f>HYPERLINK("https://pbs.twimg.com/profile_images/1177068849759432704/46WYkWtd_normal.jpg")</f>
        <v>https://pbs.twimg.com/profile_images/1177068849759432704/46WYkWtd_normal.jpg</v>
      </c>
      <c r="W79" s="83">
        <v>44118.10980324074</v>
      </c>
      <c r="X79" s="87">
        <v>44118</v>
      </c>
      <c r="Y79" s="89" t="s">
        <v>505</v>
      </c>
      <c r="Z79" s="85" t="str">
        <f>HYPERLINK("https://twitter.com/rosaroma2011/status/1316206624701177856")</f>
        <v>https://twitter.com/rosaroma2011/status/1316206624701177856</v>
      </c>
      <c r="AA79" s="81"/>
      <c r="AB79" s="81"/>
      <c r="AC79" s="89" t="s">
        <v>694</v>
      </c>
      <c r="AD79" s="81"/>
      <c r="AE79" s="81" t="b">
        <v>0</v>
      </c>
      <c r="AF79" s="81">
        <v>0</v>
      </c>
      <c r="AG79" s="89" t="s">
        <v>809</v>
      </c>
      <c r="AH79" s="81" t="b">
        <v>0</v>
      </c>
      <c r="AI79" s="81" t="s">
        <v>810</v>
      </c>
      <c r="AJ79" s="81"/>
      <c r="AK79" s="89" t="s">
        <v>809</v>
      </c>
      <c r="AL79" s="81" t="b">
        <v>0</v>
      </c>
      <c r="AM79" s="81">
        <v>287</v>
      </c>
      <c r="AN79" s="89" t="s">
        <v>805</v>
      </c>
      <c r="AO79" s="81" t="s">
        <v>815</v>
      </c>
      <c r="AP79" s="81" t="b">
        <v>0</v>
      </c>
      <c r="AQ79" s="89" t="s">
        <v>805</v>
      </c>
      <c r="AR79" s="81"/>
      <c r="AS79" s="81">
        <v>1</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1</v>
      </c>
      <c r="BF79" s="49">
        <v>2</v>
      </c>
      <c r="BG79" s="50">
        <v>4.545454545454546</v>
      </c>
      <c r="BH79" s="49">
        <v>0</v>
      </c>
      <c r="BI79" s="50">
        <v>0</v>
      </c>
      <c r="BJ79" s="49">
        <v>0</v>
      </c>
      <c r="BK79" s="50">
        <v>0</v>
      </c>
      <c r="BL79" s="49">
        <v>42</v>
      </c>
      <c r="BM79" s="50">
        <v>95.45454545454545</v>
      </c>
      <c r="BN79" s="49">
        <v>44</v>
      </c>
    </row>
    <row r="80" spans="1:66" ht="15">
      <c r="A80" s="65" t="s">
        <v>310</v>
      </c>
      <c r="B80" s="65" t="s">
        <v>420</v>
      </c>
      <c r="C80" s="66"/>
      <c r="D80" s="67"/>
      <c r="E80" s="68"/>
      <c r="F80" s="69"/>
      <c r="G80" s="66"/>
      <c r="H80" s="70"/>
      <c r="I80" s="71"/>
      <c r="J80" s="71"/>
      <c r="K80" s="35" t="s">
        <v>65</v>
      </c>
      <c r="L80" s="79">
        <v>80</v>
      </c>
      <c r="M80" s="79"/>
      <c r="N80" s="73"/>
      <c r="O80" s="81" t="s">
        <v>423</v>
      </c>
      <c r="P80" s="83">
        <v>44118.1327662037</v>
      </c>
      <c r="Q80" s="81" t="s">
        <v>424</v>
      </c>
      <c r="R80" s="85" t="str">
        <f>HYPERLINK("https://developer.cisco.com/devnetcreate/2020?utm_campaign=devnetcreate21&amp;utm_source=mediabuy&amp;utm_medium=mediabuy-devvie")</f>
        <v>https://developer.cisco.com/devnetcreate/2020?utm_campaign=devnetcreate21&amp;utm_source=mediabuy&amp;utm_medium=mediabuy-devvie</v>
      </c>
      <c r="S80" s="81" t="s">
        <v>427</v>
      </c>
      <c r="T80" s="81" t="s">
        <v>429</v>
      </c>
      <c r="U80" s="81"/>
      <c r="V80" s="85" t="str">
        <f>HYPERLINK("https://pbs.twimg.com/profile_images/1312964306099609600/dsWc_ri5_normal.jpg")</f>
        <v>https://pbs.twimg.com/profile_images/1312964306099609600/dsWc_ri5_normal.jpg</v>
      </c>
      <c r="W80" s="83">
        <v>44118.1327662037</v>
      </c>
      <c r="X80" s="87">
        <v>44118</v>
      </c>
      <c r="Y80" s="89" t="s">
        <v>506</v>
      </c>
      <c r="Z80" s="85" t="str">
        <f>HYPERLINK("https://twitter.com/stngsuhx/status/1316214946422644736")</f>
        <v>https://twitter.com/stngsuhx/status/1316214946422644736</v>
      </c>
      <c r="AA80" s="81"/>
      <c r="AB80" s="81"/>
      <c r="AC80" s="89" t="s">
        <v>695</v>
      </c>
      <c r="AD80" s="81"/>
      <c r="AE80" s="81" t="b">
        <v>0</v>
      </c>
      <c r="AF80" s="81">
        <v>0</v>
      </c>
      <c r="AG80" s="89" t="s">
        <v>809</v>
      </c>
      <c r="AH80" s="81" t="b">
        <v>0</v>
      </c>
      <c r="AI80" s="81" t="s">
        <v>810</v>
      </c>
      <c r="AJ80" s="81"/>
      <c r="AK80" s="89" t="s">
        <v>809</v>
      </c>
      <c r="AL80" s="81" t="b">
        <v>0</v>
      </c>
      <c r="AM80" s="81">
        <v>287</v>
      </c>
      <c r="AN80" s="89" t="s">
        <v>805</v>
      </c>
      <c r="AO80" s="81" t="s">
        <v>813</v>
      </c>
      <c r="AP80" s="81" t="b">
        <v>0</v>
      </c>
      <c r="AQ80" s="89" t="s">
        <v>805</v>
      </c>
      <c r="AR80" s="81"/>
      <c r="AS80" s="81">
        <v>1</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v>2</v>
      </c>
      <c r="BG80" s="50">
        <v>4.545454545454546</v>
      </c>
      <c r="BH80" s="49">
        <v>0</v>
      </c>
      <c r="BI80" s="50">
        <v>0</v>
      </c>
      <c r="BJ80" s="49">
        <v>0</v>
      </c>
      <c r="BK80" s="50">
        <v>0</v>
      </c>
      <c r="BL80" s="49">
        <v>42</v>
      </c>
      <c r="BM80" s="50">
        <v>95.45454545454545</v>
      </c>
      <c r="BN80" s="49">
        <v>44</v>
      </c>
    </row>
    <row r="81" spans="1:66" ht="15">
      <c r="A81" s="65" t="s">
        <v>311</v>
      </c>
      <c r="B81" s="65" t="s">
        <v>420</v>
      </c>
      <c r="C81" s="66"/>
      <c r="D81" s="67"/>
      <c r="E81" s="68"/>
      <c r="F81" s="69"/>
      <c r="G81" s="66"/>
      <c r="H81" s="70"/>
      <c r="I81" s="71"/>
      <c r="J81" s="71"/>
      <c r="K81" s="35" t="s">
        <v>65</v>
      </c>
      <c r="L81" s="79">
        <v>81</v>
      </c>
      <c r="M81" s="79"/>
      <c r="N81" s="73"/>
      <c r="O81" s="81" t="s">
        <v>423</v>
      </c>
      <c r="P81" s="83">
        <v>44118.23049768519</v>
      </c>
      <c r="Q81" s="81" t="s">
        <v>424</v>
      </c>
      <c r="R81" s="85" t="str">
        <f>HYPERLINK("https://developer.cisco.com/devnetcreate/2020?utm_campaign=devnetcreate21&amp;utm_source=mediabuy&amp;utm_medium=mediabuy-devvie")</f>
        <v>https://developer.cisco.com/devnetcreate/2020?utm_campaign=devnetcreate21&amp;utm_source=mediabuy&amp;utm_medium=mediabuy-devvie</v>
      </c>
      <c r="S81" s="81" t="s">
        <v>427</v>
      </c>
      <c r="T81" s="81" t="s">
        <v>429</v>
      </c>
      <c r="U81" s="81"/>
      <c r="V81" s="85" t="str">
        <f>HYPERLINK("https://pbs.twimg.com/profile_images/1294294469999616001/EvcvIPPR_normal.jpg")</f>
        <v>https://pbs.twimg.com/profile_images/1294294469999616001/EvcvIPPR_normal.jpg</v>
      </c>
      <c r="W81" s="83">
        <v>44118.23049768519</v>
      </c>
      <c r="X81" s="87">
        <v>44118</v>
      </c>
      <c r="Y81" s="89" t="s">
        <v>507</v>
      </c>
      <c r="Z81" s="85" t="str">
        <f>HYPERLINK("https://twitter.com/incrediblesale1/status/1316250360973946887")</f>
        <v>https://twitter.com/incrediblesale1/status/1316250360973946887</v>
      </c>
      <c r="AA81" s="81"/>
      <c r="AB81" s="81"/>
      <c r="AC81" s="89" t="s">
        <v>696</v>
      </c>
      <c r="AD81" s="81"/>
      <c r="AE81" s="81" t="b">
        <v>0</v>
      </c>
      <c r="AF81" s="81">
        <v>0</v>
      </c>
      <c r="AG81" s="89" t="s">
        <v>809</v>
      </c>
      <c r="AH81" s="81" t="b">
        <v>0</v>
      </c>
      <c r="AI81" s="81" t="s">
        <v>810</v>
      </c>
      <c r="AJ81" s="81"/>
      <c r="AK81" s="89" t="s">
        <v>809</v>
      </c>
      <c r="AL81" s="81" t="b">
        <v>0</v>
      </c>
      <c r="AM81" s="81">
        <v>287</v>
      </c>
      <c r="AN81" s="89" t="s">
        <v>805</v>
      </c>
      <c r="AO81" s="81" t="s">
        <v>813</v>
      </c>
      <c r="AP81" s="81" t="b">
        <v>0</v>
      </c>
      <c r="AQ81" s="89" t="s">
        <v>805</v>
      </c>
      <c r="AR81" s="81"/>
      <c r="AS81" s="81">
        <v>1</v>
      </c>
      <c r="AT81" s="81">
        <v>0</v>
      </c>
      <c r="AU81" s="81"/>
      <c r="AV81" s="81"/>
      <c r="AW81" s="81"/>
      <c r="AX81" s="81"/>
      <c r="AY81" s="81"/>
      <c r="AZ81" s="81"/>
      <c r="BA81" s="81"/>
      <c r="BB81" s="81"/>
      <c r="BC81">
        <v>1</v>
      </c>
      <c r="BD81" s="80" t="str">
        <f>REPLACE(INDEX(GroupVertices[Group],MATCH(Edges27[[#This Row],[Vertex 1]],GroupVertices[Vertex],0)),1,1,"")</f>
        <v>1</v>
      </c>
      <c r="BE81" s="80" t="str">
        <f>REPLACE(INDEX(GroupVertices[Group],MATCH(Edges27[[#This Row],[Vertex 2]],GroupVertices[Vertex],0)),1,1,"")</f>
        <v>1</v>
      </c>
      <c r="BF81" s="49">
        <v>2</v>
      </c>
      <c r="BG81" s="50">
        <v>4.545454545454546</v>
      </c>
      <c r="BH81" s="49">
        <v>0</v>
      </c>
      <c r="BI81" s="50">
        <v>0</v>
      </c>
      <c r="BJ81" s="49">
        <v>0</v>
      </c>
      <c r="BK81" s="50">
        <v>0</v>
      </c>
      <c r="BL81" s="49">
        <v>42</v>
      </c>
      <c r="BM81" s="50">
        <v>95.45454545454545</v>
      </c>
      <c r="BN81" s="49">
        <v>44</v>
      </c>
    </row>
    <row r="82" spans="1:66" ht="15">
      <c r="A82" s="65" t="s">
        <v>312</v>
      </c>
      <c r="B82" s="65" t="s">
        <v>420</v>
      </c>
      <c r="C82" s="66"/>
      <c r="D82" s="67"/>
      <c r="E82" s="68"/>
      <c r="F82" s="69"/>
      <c r="G82" s="66"/>
      <c r="H82" s="70"/>
      <c r="I82" s="71"/>
      <c r="J82" s="71"/>
      <c r="K82" s="35" t="s">
        <v>65</v>
      </c>
      <c r="L82" s="79">
        <v>82</v>
      </c>
      <c r="M82" s="79"/>
      <c r="N82" s="73"/>
      <c r="O82" s="81" t="s">
        <v>423</v>
      </c>
      <c r="P82" s="83">
        <v>44118.59122685185</v>
      </c>
      <c r="Q82" s="81" t="s">
        <v>424</v>
      </c>
      <c r="R82" s="85" t="str">
        <f>HYPERLINK("https://developer.cisco.com/devnetcreate/2020?utm_campaign=devnetcreate21&amp;utm_source=mediabuy&amp;utm_medium=mediabuy-devvie")</f>
        <v>https://developer.cisco.com/devnetcreate/2020?utm_campaign=devnetcreate21&amp;utm_source=mediabuy&amp;utm_medium=mediabuy-devvie</v>
      </c>
      <c r="S82" s="81" t="s">
        <v>427</v>
      </c>
      <c r="T82" s="81" t="s">
        <v>429</v>
      </c>
      <c r="U82" s="81"/>
      <c r="V82" s="85" t="str">
        <f>HYPERLINK("https://pbs.twimg.com/profile_images/1307537538261741568/UVY1M8sG_normal.jpg")</f>
        <v>https://pbs.twimg.com/profile_images/1307537538261741568/UVY1M8sG_normal.jpg</v>
      </c>
      <c r="W82" s="83">
        <v>44118.59122685185</v>
      </c>
      <c r="X82" s="87">
        <v>44118</v>
      </c>
      <c r="Y82" s="89" t="s">
        <v>508</v>
      </c>
      <c r="Z82" s="85" t="str">
        <f>HYPERLINK("https://twitter.com/aarushv19388480/status/1316381084347637761")</f>
        <v>https://twitter.com/aarushv19388480/status/1316381084347637761</v>
      </c>
      <c r="AA82" s="81"/>
      <c r="AB82" s="81"/>
      <c r="AC82" s="89" t="s">
        <v>697</v>
      </c>
      <c r="AD82" s="81"/>
      <c r="AE82" s="81" t="b">
        <v>0</v>
      </c>
      <c r="AF82" s="81">
        <v>0</v>
      </c>
      <c r="AG82" s="89" t="s">
        <v>809</v>
      </c>
      <c r="AH82" s="81" t="b">
        <v>0</v>
      </c>
      <c r="AI82" s="81" t="s">
        <v>810</v>
      </c>
      <c r="AJ82" s="81"/>
      <c r="AK82" s="89" t="s">
        <v>809</v>
      </c>
      <c r="AL82" s="81" t="b">
        <v>0</v>
      </c>
      <c r="AM82" s="81">
        <v>287</v>
      </c>
      <c r="AN82" s="89" t="s">
        <v>805</v>
      </c>
      <c r="AO82" s="81" t="s">
        <v>813</v>
      </c>
      <c r="AP82" s="81" t="b">
        <v>0</v>
      </c>
      <c r="AQ82" s="89" t="s">
        <v>805</v>
      </c>
      <c r="AR82" s="81"/>
      <c r="AS82" s="81">
        <v>1</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2</v>
      </c>
      <c r="BG82" s="50">
        <v>4.545454545454546</v>
      </c>
      <c r="BH82" s="49">
        <v>0</v>
      </c>
      <c r="BI82" s="50">
        <v>0</v>
      </c>
      <c r="BJ82" s="49">
        <v>0</v>
      </c>
      <c r="BK82" s="50">
        <v>0</v>
      </c>
      <c r="BL82" s="49">
        <v>42</v>
      </c>
      <c r="BM82" s="50">
        <v>95.45454545454545</v>
      </c>
      <c r="BN82" s="49">
        <v>44</v>
      </c>
    </row>
    <row r="83" spans="1:66" ht="15">
      <c r="A83" s="65" t="s">
        <v>313</v>
      </c>
      <c r="B83" s="65" t="s">
        <v>420</v>
      </c>
      <c r="C83" s="66"/>
      <c r="D83" s="67"/>
      <c r="E83" s="68"/>
      <c r="F83" s="69"/>
      <c r="G83" s="66"/>
      <c r="H83" s="70"/>
      <c r="I83" s="71"/>
      <c r="J83" s="71"/>
      <c r="K83" s="35" t="s">
        <v>65</v>
      </c>
      <c r="L83" s="79">
        <v>83</v>
      </c>
      <c r="M83" s="79"/>
      <c r="N83" s="73"/>
      <c r="O83" s="81" t="s">
        <v>423</v>
      </c>
      <c r="P83" s="83">
        <v>44119.29958333333</v>
      </c>
      <c r="Q83" s="81" t="s">
        <v>424</v>
      </c>
      <c r="R83" s="85" t="str">
        <f>HYPERLINK("https://developer.cisco.com/devnetcreate/2020?utm_campaign=devnetcreate21&amp;utm_source=mediabuy&amp;utm_medium=mediabuy-devvie")</f>
        <v>https://developer.cisco.com/devnetcreate/2020?utm_campaign=devnetcreate21&amp;utm_source=mediabuy&amp;utm_medium=mediabuy-devvie</v>
      </c>
      <c r="S83" s="81" t="s">
        <v>427</v>
      </c>
      <c r="T83" s="81" t="s">
        <v>429</v>
      </c>
      <c r="U83" s="81"/>
      <c r="V83" s="85" t="str">
        <f>HYPERLINK("https://pbs.twimg.com/profile_images/1256442658353868801/N-4ATPqt_normal.jpg")</f>
        <v>https://pbs.twimg.com/profile_images/1256442658353868801/N-4ATPqt_normal.jpg</v>
      </c>
      <c r="W83" s="83">
        <v>44119.29958333333</v>
      </c>
      <c r="X83" s="87">
        <v>44119</v>
      </c>
      <c r="Y83" s="89" t="s">
        <v>509</v>
      </c>
      <c r="Z83" s="85" t="str">
        <f>HYPERLINK("https://twitter.com/aalanperfume/status/1316637782802984961")</f>
        <v>https://twitter.com/aalanperfume/status/1316637782802984961</v>
      </c>
      <c r="AA83" s="81"/>
      <c r="AB83" s="81"/>
      <c r="AC83" s="89" t="s">
        <v>698</v>
      </c>
      <c r="AD83" s="81"/>
      <c r="AE83" s="81" t="b">
        <v>0</v>
      </c>
      <c r="AF83" s="81">
        <v>0</v>
      </c>
      <c r="AG83" s="89" t="s">
        <v>809</v>
      </c>
      <c r="AH83" s="81" t="b">
        <v>0</v>
      </c>
      <c r="AI83" s="81" t="s">
        <v>810</v>
      </c>
      <c r="AJ83" s="81"/>
      <c r="AK83" s="89" t="s">
        <v>809</v>
      </c>
      <c r="AL83" s="81" t="b">
        <v>0</v>
      </c>
      <c r="AM83" s="81">
        <v>287</v>
      </c>
      <c r="AN83" s="89" t="s">
        <v>805</v>
      </c>
      <c r="AO83" s="81" t="s">
        <v>815</v>
      </c>
      <c r="AP83" s="81" t="b">
        <v>0</v>
      </c>
      <c r="AQ83" s="89" t="s">
        <v>805</v>
      </c>
      <c r="AR83" s="81"/>
      <c r="AS83" s="81">
        <v>1</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1</v>
      </c>
      <c r="BF83" s="49">
        <v>2</v>
      </c>
      <c r="BG83" s="50">
        <v>4.545454545454546</v>
      </c>
      <c r="BH83" s="49">
        <v>0</v>
      </c>
      <c r="BI83" s="50">
        <v>0</v>
      </c>
      <c r="BJ83" s="49">
        <v>0</v>
      </c>
      <c r="BK83" s="50">
        <v>0</v>
      </c>
      <c r="BL83" s="49">
        <v>42</v>
      </c>
      <c r="BM83" s="50">
        <v>95.45454545454545</v>
      </c>
      <c r="BN83" s="49">
        <v>44</v>
      </c>
    </row>
    <row r="84" spans="1:66" ht="15">
      <c r="A84" s="65" t="s">
        <v>314</v>
      </c>
      <c r="B84" s="65" t="s">
        <v>420</v>
      </c>
      <c r="C84" s="66"/>
      <c r="D84" s="67"/>
      <c r="E84" s="68"/>
      <c r="F84" s="69"/>
      <c r="G84" s="66"/>
      <c r="H84" s="70"/>
      <c r="I84" s="71"/>
      <c r="J84" s="71"/>
      <c r="K84" s="35" t="s">
        <v>65</v>
      </c>
      <c r="L84" s="79">
        <v>84</v>
      </c>
      <c r="M84" s="79"/>
      <c r="N84" s="73"/>
      <c r="O84" s="81" t="s">
        <v>423</v>
      </c>
      <c r="P84" s="83">
        <v>44119.41006944444</v>
      </c>
      <c r="Q84" s="81" t="s">
        <v>424</v>
      </c>
      <c r="R84" s="85" t="str">
        <f>HYPERLINK("https://developer.cisco.com/devnetcreate/2020?utm_campaign=devnetcreate21&amp;utm_source=mediabuy&amp;utm_medium=mediabuy-devvie")</f>
        <v>https://developer.cisco.com/devnetcreate/2020?utm_campaign=devnetcreate21&amp;utm_source=mediabuy&amp;utm_medium=mediabuy-devvie</v>
      </c>
      <c r="S84" s="81" t="s">
        <v>427</v>
      </c>
      <c r="T84" s="81" t="s">
        <v>429</v>
      </c>
      <c r="U84" s="81"/>
      <c r="V84" s="85" t="str">
        <f>HYPERLINK("https://abs.twimg.com/sticky/default_profile_images/default_profile_normal.png")</f>
        <v>https://abs.twimg.com/sticky/default_profile_images/default_profile_normal.png</v>
      </c>
      <c r="W84" s="83">
        <v>44119.41006944444</v>
      </c>
      <c r="X84" s="87">
        <v>44119</v>
      </c>
      <c r="Y84" s="89" t="s">
        <v>510</v>
      </c>
      <c r="Z84" s="85" t="str">
        <f>HYPERLINK("https://twitter.com/sourabh81246305/status/1316677825479360512")</f>
        <v>https://twitter.com/sourabh81246305/status/1316677825479360512</v>
      </c>
      <c r="AA84" s="81"/>
      <c r="AB84" s="81"/>
      <c r="AC84" s="89" t="s">
        <v>699</v>
      </c>
      <c r="AD84" s="81"/>
      <c r="AE84" s="81" t="b">
        <v>0</v>
      </c>
      <c r="AF84" s="81">
        <v>0</v>
      </c>
      <c r="AG84" s="89" t="s">
        <v>809</v>
      </c>
      <c r="AH84" s="81" t="b">
        <v>0</v>
      </c>
      <c r="AI84" s="81" t="s">
        <v>810</v>
      </c>
      <c r="AJ84" s="81"/>
      <c r="AK84" s="89" t="s">
        <v>809</v>
      </c>
      <c r="AL84" s="81" t="b">
        <v>0</v>
      </c>
      <c r="AM84" s="81">
        <v>287</v>
      </c>
      <c r="AN84" s="89" t="s">
        <v>805</v>
      </c>
      <c r="AO84" s="81" t="s">
        <v>813</v>
      </c>
      <c r="AP84" s="81" t="b">
        <v>0</v>
      </c>
      <c r="AQ84" s="89" t="s">
        <v>805</v>
      </c>
      <c r="AR84" s="81"/>
      <c r="AS84" s="81">
        <v>1</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2</v>
      </c>
      <c r="BG84" s="50">
        <v>4.545454545454546</v>
      </c>
      <c r="BH84" s="49">
        <v>0</v>
      </c>
      <c r="BI84" s="50">
        <v>0</v>
      </c>
      <c r="BJ84" s="49">
        <v>0</v>
      </c>
      <c r="BK84" s="50">
        <v>0</v>
      </c>
      <c r="BL84" s="49">
        <v>42</v>
      </c>
      <c r="BM84" s="50">
        <v>95.45454545454545</v>
      </c>
      <c r="BN84" s="49">
        <v>44</v>
      </c>
    </row>
    <row r="85" spans="1:66" ht="15">
      <c r="A85" s="65" t="s">
        <v>315</v>
      </c>
      <c r="B85" s="65" t="s">
        <v>420</v>
      </c>
      <c r="C85" s="66"/>
      <c r="D85" s="67"/>
      <c r="E85" s="68"/>
      <c r="F85" s="69"/>
      <c r="G85" s="66"/>
      <c r="H85" s="70"/>
      <c r="I85" s="71"/>
      <c r="J85" s="71"/>
      <c r="K85" s="35" t="s">
        <v>65</v>
      </c>
      <c r="L85" s="79">
        <v>85</v>
      </c>
      <c r="M85" s="79"/>
      <c r="N85" s="73"/>
      <c r="O85" s="81" t="s">
        <v>423</v>
      </c>
      <c r="P85" s="83">
        <v>44119.43162037037</v>
      </c>
      <c r="Q85" s="81" t="s">
        <v>424</v>
      </c>
      <c r="R85" s="85" t="str">
        <f>HYPERLINK("https://developer.cisco.com/devnetcreate/2020?utm_campaign=devnetcreate21&amp;utm_source=mediabuy&amp;utm_medium=mediabuy-devvie")</f>
        <v>https://developer.cisco.com/devnetcreate/2020?utm_campaign=devnetcreate21&amp;utm_source=mediabuy&amp;utm_medium=mediabuy-devvie</v>
      </c>
      <c r="S85" s="81" t="s">
        <v>427</v>
      </c>
      <c r="T85" s="81" t="s">
        <v>429</v>
      </c>
      <c r="U85" s="81"/>
      <c r="V85" s="85" t="str">
        <f>HYPERLINK("https://pbs.twimg.com/profile_images/1310136581521457153/aBciJnZe_normal.jpg")</f>
        <v>https://pbs.twimg.com/profile_images/1310136581521457153/aBciJnZe_normal.jpg</v>
      </c>
      <c r="W85" s="83">
        <v>44119.43162037037</v>
      </c>
      <c r="X85" s="87">
        <v>44119</v>
      </c>
      <c r="Y85" s="89" t="s">
        <v>511</v>
      </c>
      <c r="Z85" s="85" t="str">
        <f>HYPERLINK("https://twitter.com/urmilad85732650/status/1316685635466403841")</f>
        <v>https://twitter.com/urmilad85732650/status/1316685635466403841</v>
      </c>
      <c r="AA85" s="81"/>
      <c r="AB85" s="81"/>
      <c r="AC85" s="89" t="s">
        <v>700</v>
      </c>
      <c r="AD85" s="81"/>
      <c r="AE85" s="81" t="b">
        <v>0</v>
      </c>
      <c r="AF85" s="81">
        <v>0</v>
      </c>
      <c r="AG85" s="89" t="s">
        <v>809</v>
      </c>
      <c r="AH85" s="81" t="b">
        <v>0</v>
      </c>
      <c r="AI85" s="81" t="s">
        <v>810</v>
      </c>
      <c r="AJ85" s="81"/>
      <c r="AK85" s="89" t="s">
        <v>809</v>
      </c>
      <c r="AL85" s="81" t="b">
        <v>0</v>
      </c>
      <c r="AM85" s="81">
        <v>287</v>
      </c>
      <c r="AN85" s="89" t="s">
        <v>805</v>
      </c>
      <c r="AO85" s="81" t="s">
        <v>813</v>
      </c>
      <c r="AP85" s="81" t="b">
        <v>0</v>
      </c>
      <c r="AQ85" s="89" t="s">
        <v>805</v>
      </c>
      <c r="AR85" s="81"/>
      <c r="AS85" s="81">
        <v>1</v>
      </c>
      <c r="AT85" s="81">
        <v>0</v>
      </c>
      <c r="AU85" s="81"/>
      <c r="AV85" s="81"/>
      <c r="AW85" s="81"/>
      <c r="AX85" s="81"/>
      <c r="AY85" s="81"/>
      <c r="AZ85" s="81"/>
      <c r="BA85" s="81"/>
      <c r="BB85" s="81"/>
      <c r="BC85">
        <v>1</v>
      </c>
      <c r="BD85" s="80" t="str">
        <f>REPLACE(INDEX(GroupVertices[Group],MATCH(Edges27[[#This Row],[Vertex 1]],GroupVertices[Vertex],0)),1,1,"")</f>
        <v>1</v>
      </c>
      <c r="BE85" s="80" t="str">
        <f>REPLACE(INDEX(GroupVertices[Group],MATCH(Edges27[[#This Row],[Vertex 2]],GroupVertices[Vertex],0)),1,1,"")</f>
        <v>1</v>
      </c>
      <c r="BF85" s="49">
        <v>2</v>
      </c>
      <c r="BG85" s="50">
        <v>4.545454545454546</v>
      </c>
      <c r="BH85" s="49">
        <v>0</v>
      </c>
      <c r="BI85" s="50">
        <v>0</v>
      </c>
      <c r="BJ85" s="49">
        <v>0</v>
      </c>
      <c r="BK85" s="50">
        <v>0</v>
      </c>
      <c r="BL85" s="49">
        <v>42</v>
      </c>
      <c r="BM85" s="50">
        <v>95.45454545454545</v>
      </c>
      <c r="BN85" s="49">
        <v>44</v>
      </c>
    </row>
    <row r="86" spans="1:66" ht="15">
      <c r="A86" s="65" t="s">
        <v>316</v>
      </c>
      <c r="B86" s="65" t="s">
        <v>420</v>
      </c>
      <c r="C86" s="66"/>
      <c r="D86" s="67"/>
      <c r="E86" s="68"/>
      <c r="F86" s="69"/>
      <c r="G86" s="66"/>
      <c r="H86" s="70"/>
      <c r="I86" s="71"/>
      <c r="J86" s="71"/>
      <c r="K86" s="35" t="s">
        <v>65</v>
      </c>
      <c r="L86" s="79">
        <v>86</v>
      </c>
      <c r="M86" s="79"/>
      <c r="N86" s="73"/>
      <c r="O86" s="81" t="s">
        <v>423</v>
      </c>
      <c r="P86" s="83">
        <v>44120.236550925925</v>
      </c>
      <c r="Q86" s="81" t="s">
        <v>424</v>
      </c>
      <c r="R86" s="85" t="str">
        <f>HYPERLINK("https://developer.cisco.com/devnetcreate/2020?utm_campaign=devnetcreate21&amp;utm_source=mediabuy&amp;utm_medium=mediabuy-devvie")</f>
        <v>https://developer.cisco.com/devnetcreate/2020?utm_campaign=devnetcreate21&amp;utm_source=mediabuy&amp;utm_medium=mediabuy-devvie</v>
      </c>
      <c r="S86" s="81" t="s">
        <v>427</v>
      </c>
      <c r="T86" s="81" t="s">
        <v>429</v>
      </c>
      <c r="U86" s="81"/>
      <c r="V86" s="85" t="str">
        <f>HYPERLINK("https://pbs.twimg.com/profile_images/1277609677790908416/1gNORGLP_normal.jpg")</f>
        <v>https://pbs.twimg.com/profile_images/1277609677790908416/1gNORGLP_normal.jpg</v>
      </c>
      <c r="W86" s="83">
        <v>44120.236550925925</v>
      </c>
      <c r="X86" s="87">
        <v>44120</v>
      </c>
      <c r="Y86" s="89" t="s">
        <v>512</v>
      </c>
      <c r="Z86" s="85" t="str">
        <f>HYPERLINK("https://twitter.com/jailaxmi_mpys/status/1316977332050165761")</f>
        <v>https://twitter.com/jailaxmi_mpys/status/1316977332050165761</v>
      </c>
      <c r="AA86" s="81"/>
      <c r="AB86" s="81"/>
      <c r="AC86" s="89" t="s">
        <v>701</v>
      </c>
      <c r="AD86" s="81"/>
      <c r="AE86" s="81" t="b">
        <v>0</v>
      </c>
      <c r="AF86" s="81">
        <v>0</v>
      </c>
      <c r="AG86" s="89" t="s">
        <v>809</v>
      </c>
      <c r="AH86" s="81" t="b">
        <v>0</v>
      </c>
      <c r="AI86" s="81" t="s">
        <v>810</v>
      </c>
      <c r="AJ86" s="81"/>
      <c r="AK86" s="89" t="s">
        <v>809</v>
      </c>
      <c r="AL86" s="81" t="b">
        <v>0</v>
      </c>
      <c r="AM86" s="81">
        <v>287</v>
      </c>
      <c r="AN86" s="89" t="s">
        <v>805</v>
      </c>
      <c r="AO86" s="81" t="s">
        <v>813</v>
      </c>
      <c r="AP86" s="81" t="b">
        <v>0</v>
      </c>
      <c r="AQ86" s="89" t="s">
        <v>805</v>
      </c>
      <c r="AR86" s="81"/>
      <c r="AS86" s="81">
        <v>1</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v>2</v>
      </c>
      <c r="BG86" s="50">
        <v>4.545454545454546</v>
      </c>
      <c r="BH86" s="49">
        <v>0</v>
      </c>
      <c r="BI86" s="50">
        <v>0</v>
      </c>
      <c r="BJ86" s="49">
        <v>0</v>
      </c>
      <c r="BK86" s="50">
        <v>0</v>
      </c>
      <c r="BL86" s="49">
        <v>42</v>
      </c>
      <c r="BM86" s="50">
        <v>95.45454545454545</v>
      </c>
      <c r="BN86" s="49">
        <v>44</v>
      </c>
    </row>
    <row r="87" spans="1:66" ht="15">
      <c r="A87" s="65" t="s">
        <v>317</v>
      </c>
      <c r="B87" s="65" t="s">
        <v>420</v>
      </c>
      <c r="C87" s="66"/>
      <c r="D87" s="67"/>
      <c r="E87" s="68"/>
      <c r="F87" s="69"/>
      <c r="G87" s="66"/>
      <c r="H87" s="70"/>
      <c r="I87" s="71"/>
      <c r="J87" s="71"/>
      <c r="K87" s="35" t="s">
        <v>65</v>
      </c>
      <c r="L87" s="79">
        <v>87</v>
      </c>
      <c r="M87" s="79"/>
      <c r="N87" s="73"/>
      <c r="O87" s="81" t="s">
        <v>423</v>
      </c>
      <c r="P87" s="83">
        <v>44120.38178240741</v>
      </c>
      <c r="Q87" s="81" t="s">
        <v>424</v>
      </c>
      <c r="R87" s="85" t="str">
        <f>HYPERLINK("https://developer.cisco.com/devnetcreate/2020?utm_campaign=devnetcreate21&amp;utm_source=mediabuy&amp;utm_medium=mediabuy-devvie")</f>
        <v>https://developer.cisco.com/devnetcreate/2020?utm_campaign=devnetcreate21&amp;utm_source=mediabuy&amp;utm_medium=mediabuy-devvie</v>
      </c>
      <c r="S87" s="81" t="s">
        <v>427</v>
      </c>
      <c r="T87" s="81" t="s">
        <v>429</v>
      </c>
      <c r="U87" s="81"/>
      <c r="V87" s="85" t="str">
        <f>HYPERLINK("https://abs.twimg.com/sticky/default_profile_images/default_profile_normal.png")</f>
        <v>https://abs.twimg.com/sticky/default_profile_images/default_profile_normal.png</v>
      </c>
      <c r="W87" s="83">
        <v>44120.38178240741</v>
      </c>
      <c r="X87" s="87">
        <v>44120</v>
      </c>
      <c r="Y87" s="89" t="s">
        <v>513</v>
      </c>
      <c r="Z87" s="85" t="str">
        <f>HYPERLINK("https://twitter.com/salmank01053497/status/1317029960733782021")</f>
        <v>https://twitter.com/salmank01053497/status/1317029960733782021</v>
      </c>
      <c r="AA87" s="81"/>
      <c r="AB87" s="81"/>
      <c r="AC87" s="89" t="s">
        <v>702</v>
      </c>
      <c r="AD87" s="81"/>
      <c r="AE87" s="81" t="b">
        <v>0</v>
      </c>
      <c r="AF87" s="81">
        <v>0</v>
      </c>
      <c r="AG87" s="89" t="s">
        <v>809</v>
      </c>
      <c r="AH87" s="81" t="b">
        <v>0</v>
      </c>
      <c r="AI87" s="81" t="s">
        <v>810</v>
      </c>
      <c r="AJ87" s="81"/>
      <c r="AK87" s="89" t="s">
        <v>809</v>
      </c>
      <c r="AL87" s="81" t="b">
        <v>0</v>
      </c>
      <c r="AM87" s="81">
        <v>287</v>
      </c>
      <c r="AN87" s="89" t="s">
        <v>805</v>
      </c>
      <c r="AO87" s="81" t="s">
        <v>813</v>
      </c>
      <c r="AP87" s="81" t="b">
        <v>0</v>
      </c>
      <c r="AQ87" s="89" t="s">
        <v>805</v>
      </c>
      <c r="AR87" s="81"/>
      <c r="AS87" s="81">
        <v>1</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1</v>
      </c>
      <c r="BF87" s="49">
        <v>2</v>
      </c>
      <c r="BG87" s="50">
        <v>4.545454545454546</v>
      </c>
      <c r="BH87" s="49">
        <v>0</v>
      </c>
      <c r="BI87" s="50">
        <v>0</v>
      </c>
      <c r="BJ87" s="49">
        <v>0</v>
      </c>
      <c r="BK87" s="50">
        <v>0</v>
      </c>
      <c r="BL87" s="49">
        <v>42</v>
      </c>
      <c r="BM87" s="50">
        <v>95.45454545454545</v>
      </c>
      <c r="BN87" s="49">
        <v>44</v>
      </c>
    </row>
    <row r="88" spans="1:66" ht="15">
      <c r="A88" s="65" t="s">
        <v>318</v>
      </c>
      <c r="B88" s="65" t="s">
        <v>420</v>
      </c>
      <c r="C88" s="66"/>
      <c r="D88" s="67"/>
      <c r="E88" s="68"/>
      <c r="F88" s="69"/>
      <c r="G88" s="66"/>
      <c r="H88" s="70"/>
      <c r="I88" s="71"/>
      <c r="J88" s="71"/>
      <c r="K88" s="35" t="s">
        <v>65</v>
      </c>
      <c r="L88" s="79">
        <v>88</v>
      </c>
      <c r="M88" s="79"/>
      <c r="N88" s="73"/>
      <c r="O88" s="81" t="s">
        <v>423</v>
      </c>
      <c r="P88" s="83">
        <v>44120.57232638889</v>
      </c>
      <c r="Q88" s="81" t="s">
        <v>424</v>
      </c>
      <c r="R88" s="85" t="str">
        <f>HYPERLINK("https://developer.cisco.com/devnetcreate/2020?utm_campaign=devnetcreate21&amp;utm_source=mediabuy&amp;utm_medium=mediabuy-devvie")</f>
        <v>https://developer.cisco.com/devnetcreate/2020?utm_campaign=devnetcreate21&amp;utm_source=mediabuy&amp;utm_medium=mediabuy-devvie</v>
      </c>
      <c r="S88" s="81" t="s">
        <v>427</v>
      </c>
      <c r="T88" s="81" t="s">
        <v>429</v>
      </c>
      <c r="U88" s="81"/>
      <c r="V88" s="85" t="str">
        <f>HYPERLINK("https://pbs.twimg.com/profile_images/1306483282155130880/C2v-XjNA_normal.jpg")</f>
        <v>https://pbs.twimg.com/profile_images/1306483282155130880/C2v-XjNA_normal.jpg</v>
      </c>
      <c r="W88" s="83">
        <v>44120.57232638889</v>
      </c>
      <c r="X88" s="87">
        <v>44120</v>
      </c>
      <c r="Y88" s="89" t="s">
        <v>514</v>
      </c>
      <c r="Z88" s="85" t="str">
        <f>HYPERLINK("https://twitter.com/dasireshmi/status/1317099010604240896")</f>
        <v>https://twitter.com/dasireshmi/status/1317099010604240896</v>
      </c>
      <c r="AA88" s="81"/>
      <c r="AB88" s="81"/>
      <c r="AC88" s="89" t="s">
        <v>703</v>
      </c>
      <c r="AD88" s="81"/>
      <c r="AE88" s="81" t="b">
        <v>0</v>
      </c>
      <c r="AF88" s="81">
        <v>0</v>
      </c>
      <c r="AG88" s="89" t="s">
        <v>809</v>
      </c>
      <c r="AH88" s="81" t="b">
        <v>0</v>
      </c>
      <c r="AI88" s="81" t="s">
        <v>810</v>
      </c>
      <c r="AJ88" s="81"/>
      <c r="AK88" s="89" t="s">
        <v>809</v>
      </c>
      <c r="AL88" s="81" t="b">
        <v>0</v>
      </c>
      <c r="AM88" s="81">
        <v>287</v>
      </c>
      <c r="AN88" s="89" t="s">
        <v>805</v>
      </c>
      <c r="AO88" s="81" t="s">
        <v>813</v>
      </c>
      <c r="AP88" s="81" t="b">
        <v>0</v>
      </c>
      <c r="AQ88" s="89" t="s">
        <v>805</v>
      </c>
      <c r="AR88" s="81"/>
      <c r="AS88" s="81">
        <v>1</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v>2</v>
      </c>
      <c r="BG88" s="50">
        <v>4.545454545454546</v>
      </c>
      <c r="BH88" s="49">
        <v>0</v>
      </c>
      <c r="BI88" s="50">
        <v>0</v>
      </c>
      <c r="BJ88" s="49">
        <v>0</v>
      </c>
      <c r="BK88" s="50">
        <v>0</v>
      </c>
      <c r="BL88" s="49">
        <v>42</v>
      </c>
      <c r="BM88" s="50">
        <v>95.45454545454545</v>
      </c>
      <c r="BN88" s="49">
        <v>44</v>
      </c>
    </row>
    <row r="89" spans="1:66" ht="15">
      <c r="A89" s="65" t="s">
        <v>319</v>
      </c>
      <c r="B89" s="65" t="s">
        <v>420</v>
      </c>
      <c r="C89" s="66"/>
      <c r="D89" s="67"/>
      <c r="E89" s="68"/>
      <c r="F89" s="69"/>
      <c r="G89" s="66"/>
      <c r="H89" s="70"/>
      <c r="I89" s="71"/>
      <c r="J89" s="71"/>
      <c r="K89" s="35" t="s">
        <v>65</v>
      </c>
      <c r="L89" s="79">
        <v>89</v>
      </c>
      <c r="M89" s="79"/>
      <c r="N89" s="73"/>
      <c r="O89" s="81" t="s">
        <v>423</v>
      </c>
      <c r="P89" s="83">
        <v>44121.01020833333</v>
      </c>
      <c r="Q89" s="81" t="s">
        <v>424</v>
      </c>
      <c r="R89" s="85" t="str">
        <f>HYPERLINK("https://developer.cisco.com/devnetcreate/2020?utm_campaign=devnetcreate21&amp;utm_source=mediabuy&amp;utm_medium=mediabuy-devvie")</f>
        <v>https://developer.cisco.com/devnetcreate/2020?utm_campaign=devnetcreate21&amp;utm_source=mediabuy&amp;utm_medium=mediabuy-devvie</v>
      </c>
      <c r="S89" s="81" t="s">
        <v>427</v>
      </c>
      <c r="T89" s="81" t="s">
        <v>429</v>
      </c>
      <c r="U89" s="81"/>
      <c r="V89" s="85" t="str">
        <f>HYPERLINK("https://pbs.twimg.com/profile_images/697379209757364224/17Hxawy7_normal.png")</f>
        <v>https://pbs.twimg.com/profile_images/697379209757364224/17Hxawy7_normal.png</v>
      </c>
      <c r="W89" s="83">
        <v>44121.01020833333</v>
      </c>
      <c r="X89" s="87">
        <v>44121</v>
      </c>
      <c r="Y89" s="89" t="s">
        <v>515</v>
      </c>
      <c r="Z89" s="85" t="str">
        <f>HYPERLINK("https://twitter.com/graeme_stirling/status/1317257692445085696")</f>
        <v>https://twitter.com/graeme_stirling/status/1317257692445085696</v>
      </c>
      <c r="AA89" s="81"/>
      <c r="AB89" s="81"/>
      <c r="AC89" s="89" t="s">
        <v>704</v>
      </c>
      <c r="AD89" s="81"/>
      <c r="AE89" s="81" t="b">
        <v>0</v>
      </c>
      <c r="AF89" s="81">
        <v>0</v>
      </c>
      <c r="AG89" s="89" t="s">
        <v>809</v>
      </c>
      <c r="AH89" s="81" t="b">
        <v>0</v>
      </c>
      <c r="AI89" s="81" t="s">
        <v>810</v>
      </c>
      <c r="AJ89" s="81"/>
      <c r="AK89" s="89" t="s">
        <v>809</v>
      </c>
      <c r="AL89" s="81" t="b">
        <v>0</v>
      </c>
      <c r="AM89" s="81">
        <v>287</v>
      </c>
      <c r="AN89" s="89" t="s">
        <v>805</v>
      </c>
      <c r="AO89" s="81" t="s">
        <v>816</v>
      </c>
      <c r="AP89" s="81" t="b">
        <v>0</v>
      </c>
      <c r="AQ89" s="89" t="s">
        <v>805</v>
      </c>
      <c r="AR89" s="81"/>
      <c r="AS89" s="81">
        <v>1</v>
      </c>
      <c r="AT89" s="81">
        <v>0</v>
      </c>
      <c r="AU89" s="81"/>
      <c r="AV89" s="81"/>
      <c r="AW89" s="81"/>
      <c r="AX89" s="81"/>
      <c r="AY89" s="81"/>
      <c r="AZ89" s="81"/>
      <c r="BA89" s="81"/>
      <c r="BB89" s="81"/>
      <c r="BC89">
        <v>1</v>
      </c>
      <c r="BD89" s="80" t="str">
        <f>REPLACE(INDEX(GroupVertices[Group],MATCH(Edges27[[#This Row],[Vertex 1]],GroupVertices[Vertex],0)),1,1,"")</f>
        <v>1</v>
      </c>
      <c r="BE89" s="80" t="str">
        <f>REPLACE(INDEX(GroupVertices[Group],MATCH(Edges27[[#This Row],[Vertex 2]],GroupVertices[Vertex],0)),1,1,"")</f>
        <v>1</v>
      </c>
      <c r="BF89" s="49">
        <v>2</v>
      </c>
      <c r="BG89" s="50">
        <v>4.545454545454546</v>
      </c>
      <c r="BH89" s="49">
        <v>0</v>
      </c>
      <c r="BI89" s="50">
        <v>0</v>
      </c>
      <c r="BJ89" s="49">
        <v>0</v>
      </c>
      <c r="BK89" s="50">
        <v>0</v>
      </c>
      <c r="BL89" s="49">
        <v>42</v>
      </c>
      <c r="BM89" s="50">
        <v>95.45454545454545</v>
      </c>
      <c r="BN89" s="49">
        <v>44</v>
      </c>
    </row>
    <row r="90" spans="1:66" ht="15">
      <c r="A90" s="65" t="s">
        <v>320</v>
      </c>
      <c r="B90" s="65" t="s">
        <v>420</v>
      </c>
      <c r="C90" s="66"/>
      <c r="D90" s="67"/>
      <c r="E90" s="68"/>
      <c r="F90" s="69"/>
      <c r="G90" s="66"/>
      <c r="H90" s="70"/>
      <c r="I90" s="71"/>
      <c r="J90" s="71"/>
      <c r="K90" s="35" t="s">
        <v>65</v>
      </c>
      <c r="L90" s="79">
        <v>90</v>
      </c>
      <c r="M90" s="79"/>
      <c r="N90" s="73"/>
      <c r="O90" s="81" t="s">
        <v>423</v>
      </c>
      <c r="P90" s="83">
        <v>44121.68303240741</v>
      </c>
      <c r="Q90" s="81" t="s">
        <v>424</v>
      </c>
      <c r="R90" s="85" t="str">
        <f>HYPERLINK("https://developer.cisco.com/devnetcreate/2020?utm_campaign=devnetcreate21&amp;utm_source=mediabuy&amp;utm_medium=mediabuy-devvie")</f>
        <v>https://developer.cisco.com/devnetcreate/2020?utm_campaign=devnetcreate21&amp;utm_source=mediabuy&amp;utm_medium=mediabuy-devvie</v>
      </c>
      <c r="S90" s="81" t="s">
        <v>427</v>
      </c>
      <c r="T90" s="81" t="s">
        <v>429</v>
      </c>
      <c r="U90" s="81"/>
      <c r="V90" s="85" t="str">
        <f>HYPERLINK("https://pbs.twimg.com/profile_images/1268110525814190080/YtZFB4Kl_normal.jpg")</f>
        <v>https://pbs.twimg.com/profile_images/1268110525814190080/YtZFB4Kl_normal.jpg</v>
      </c>
      <c r="W90" s="83">
        <v>44121.68303240741</v>
      </c>
      <c r="X90" s="87">
        <v>44121</v>
      </c>
      <c r="Y90" s="89" t="s">
        <v>516</v>
      </c>
      <c r="Z90" s="85" t="str">
        <f>HYPERLINK("https://twitter.com/sankets29758789/status/1317501516530450433")</f>
        <v>https://twitter.com/sankets29758789/status/1317501516530450433</v>
      </c>
      <c r="AA90" s="81"/>
      <c r="AB90" s="81"/>
      <c r="AC90" s="89" t="s">
        <v>705</v>
      </c>
      <c r="AD90" s="81"/>
      <c r="AE90" s="81" t="b">
        <v>0</v>
      </c>
      <c r="AF90" s="81">
        <v>0</v>
      </c>
      <c r="AG90" s="89" t="s">
        <v>809</v>
      </c>
      <c r="AH90" s="81" t="b">
        <v>0</v>
      </c>
      <c r="AI90" s="81" t="s">
        <v>810</v>
      </c>
      <c r="AJ90" s="81"/>
      <c r="AK90" s="89" t="s">
        <v>809</v>
      </c>
      <c r="AL90" s="81" t="b">
        <v>0</v>
      </c>
      <c r="AM90" s="81">
        <v>287</v>
      </c>
      <c r="AN90" s="89" t="s">
        <v>805</v>
      </c>
      <c r="AO90" s="81" t="s">
        <v>813</v>
      </c>
      <c r="AP90" s="81" t="b">
        <v>0</v>
      </c>
      <c r="AQ90" s="89" t="s">
        <v>805</v>
      </c>
      <c r="AR90" s="81"/>
      <c r="AS90" s="81">
        <v>1</v>
      </c>
      <c r="AT90" s="81">
        <v>0</v>
      </c>
      <c r="AU90" s="81"/>
      <c r="AV90" s="81"/>
      <c r="AW90" s="81"/>
      <c r="AX90" s="81"/>
      <c r="AY90" s="81"/>
      <c r="AZ90" s="81"/>
      <c r="BA90" s="81"/>
      <c r="BB90" s="81"/>
      <c r="BC90">
        <v>1</v>
      </c>
      <c r="BD90" s="80" t="str">
        <f>REPLACE(INDEX(GroupVertices[Group],MATCH(Edges27[[#This Row],[Vertex 1]],GroupVertices[Vertex],0)),1,1,"")</f>
        <v>1</v>
      </c>
      <c r="BE90" s="80" t="str">
        <f>REPLACE(INDEX(GroupVertices[Group],MATCH(Edges27[[#This Row],[Vertex 2]],GroupVertices[Vertex],0)),1,1,"")</f>
        <v>1</v>
      </c>
      <c r="BF90" s="49">
        <v>2</v>
      </c>
      <c r="BG90" s="50">
        <v>4.545454545454546</v>
      </c>
      <c r="BH90" s="49">
        <v>0</v>
      </c>
      <c r="BI90" s="50">
        <v>0</v>
      </c>
      <c r="BJ90" s="49">
        <v>0</v>
      </c>
      <c r="BK90" s="50">
        <v>0</v>
      </c>
      <c r="BL90" s="49">
        <v>42</v>
      </c>
      <c r="BM90" s="50">
        <v>95.45454545454545</v>
      </c>
      <c r="BN90" s="49">
        <v>44</v>
      </c>
    </row>
    <row r="91" spans="1:66" ht="15">
      <c r="A91" s="65" t="s">
        <v>321</v>
      </c>
      <c r="B91" s="65" t="s">
        <v>420</v>
      </c>
      <c r="C91" s="66"/>
      <c r="D91" s="67"/>
      <c r="E91" s="68"/>
      <c r="F91" s="69"/>
      <c r="G91" s="66"/>
      <c r="H91" s="70"/>
      <c r="I91" s="71"/>
      <c r="J91" s="71"/>
      <c r="K91" s="35" t="s">
        <v>65</v>
      </c>
      <c r="L91" s="79">
        <v>91</v>
      </c>
      <c r="M91" s="79"/>
      <c r="N91" s="73"/>
      <c r="O91" s="81" t="s">
        <v>423</v>
      </c>
      <c r="P91" s="83">
        <v>44124.482615740744</v>
      </c>
      <c r="Q91" s="81" t="s">
        <v>424</v>
      </c>
      <c r="R91" s="85" t="str">
        <f>HYPERLINK("https://developer.cisco.com/devnetcreate/2020?utm_campaign=devnetcreate21&amp;utm_source=mediabuy&amp;utm_medium=mediabuy-devvie")</f>
        <v>https://developer.cisco.com/devnetcreate/2020?utm_campaign=devnetcreate21&amp;utm_source=mediabuy&amp;utm_medium=mediabuy-devvie</v>
      </c>
      <c r="S91" s="81" t="s">
        <v>427</v>
      </c>
      <c r="T91" s="81" t="s">
        <v>429</v>
      </c>
      <c r="U91" s="81"/>
      <c r="V91" s="85" t="str">
        <f>HYPERLINK("https://pbs.twimg.com/profile_images/1091224610346098688/2WhLsfko_normal.jpg")</f>
        <v>https://pbs.twimg.com/profile_images/1091224610346098688/2WhLsfko_normal.jpg</v>
      </c>
      <c r="W91" s="83">
        <v>44124.482615740744</v>
      </c>
      <c r="X91" s="87">
        <v>44124</v>
      </c>
      <c r="Y91" s="89" t="s">
        <v>517</v>
      </c>
      <c r="Z91" s="85" t="str">
        <f>HYPERLINK("https://twitter.com/webclerk2/status/1318516051882246147")</f>
        <v>https://twitter.com/webclerk2/status/1318516051882246147</v>
      </c>
      <c r="AA91" s="81"/>
      <c r="AB91" s="81"/>
      <c r="AC91" s="89" t="s">
        <v>706</v>
      </c>
      <c r="AD91" s="81"/>
      <c r="AE91" s="81" t="b">
        <v>0</v>
      </c>
      <c r="AF91" s="81">
        <v>0</v>
      </c>
      <c r="AG91" s="89" t="s">
        <v>809</v>
      </c>
      <c r="AH91" s="81" t="b">
        <v>0</v>
      </c>
      <c r="AI91" s="81" t="s">
        <v>810</v>
      </c>
      <c r="AJ91" s="81"/>
      <c r="AK91" s="89" t="s">
        <v>809</v>
      </c>
      <c r="AL91" s="81" t="b">
        <v>0</v>
      </c>
      <c r="AM91" s="81">
        <v>287</v>
      </c>
      <c r="AN91" s="89" t="s">
        <v>805</v>
      </c>
      <c r="AO91" s="81" t="s">
        <v>813</v>
      </c>
      <c r="AP91" s="81" t="b">
        <v>0</v>
      </c>
      <c r="AQ91" s="89" t="s">
        <v>805</v>
      </c>
      <c r="AR91" s="81"/>
      <c r="AS91" s="81">
        <v>1</v>
      </c>
      <c r="AT91" s="81">
        <v>0</v>
      </c>
      <c r="AU91" s="81"/>
      <c r="AV91" s="81"/>
      <c r="AW91" s="81"/>
      <c r="AX91" s="81"/>
      <c r="AY91" s="81"/>
      <c r="AZ91" s="81"/>
      <c r="BA91" s="81"/>
      <c r="BB91" s="81"/>
      <c r="BC91">
        <v>1</v>
      </c>
      <c r="BD91" s="80" t="str">
        <f>REPLACE(INDEX(GroupVertices[Group],MATCH(Edges27[[#This Row],[Vertex 1]],GroupVertices[Vertex],0)),1,1,"")</f>
        <v>1</v>
      </c>
      <c r="BE91" s="80" t="str">
        <f>REPLACE(INDEX(GroupVertices[Group],MATCH(Edges27[[#This Row],[Vertex 2]],GroupVertices[Vertex],0)),1,1,"")</f>
        <v>1</v>
      </c>
      <c r="BF91" s="49">
        <v>2</v>
      </c>
      <c r="BG91" s="50">
        <v>4.545454545454546</v>
      </c>
      <c r="BH91" s="49">
        <v>0</v>
      </c>
      <c r="BI91" s="50">
        <v>0</v>
      </c>
      <c r="BJ91" s="49">
        <v>0</v>
      </c>
      <c r="BK91" s="50">
        <v>0</v>
      </c>
      <c r="BL91" s="49">
        <v>42</v>
      </c>
      <c r="BM91" s="50">
        <v>95.45454545454545</v>
      </c>
      <c r="BN91" s="49">
        <v>44</v>
      </c>
    </row>
    <row r="92" spans="1:66" ht="15">
      <c r="A92" s="65" t="s">
        <v>322</v>
      </c>
      <c r="B92" s="65" t="s">
        <v>420</v>
      </c>
      <c r="C92" s="66"/>
      <c r="D92" s="67"/>
      <c r="E92" s="68"/>
      <c r="F92" s="69"/>
      <c r="G92" s="66"/>
      <c r="H92" s="70"/>
      <c r="I92" s="71"/>
      <c r="J92" s="71"/>
      <c r="K92" s="35" t="s">
        <v>65</v>
      </c>
      <c r="L92" s="79">
        <v>92</v>
      </c>
      <c r="M92" s="79"/>
      <c r="N92" s="73"/>
      <c r="O92" s="81" t="s">
        <v>423</v>
      </c>
      <c r="P92" s="83">
        <v>44089.835625</v>
      </c>
      <c r="Q92" s="81" t="s">
        <v>425</v>
      </c>
      <c r="R92" s="85" t="str">
        <f>HYPERLINK("https://mkto.cisco.com/devnet-create.html?utm_campaign=devnetcreate21&amp;utm_source=mediabuy&amp;utm_medium=ptwitter-dn-africa")</f>
        <v>https://mkto.cisco.com/devnet-create.html?utm_campaign=devnetcreate21&amp;utm_source=mediabuy&amp;utm_medium=ptwitter-dn-africa</v>
      </c>
      <c r="S92" s="81" t="s">
        <v>427</v>
      </c>
      <c r="T92" s="81" t="s">
        <v>429</v>
      </c>
      <c r="U92" s="81"/>
      <c r="V92" s="85" t="str">
        <f>HYPERLINK("https://pbs.twimg.com/profile_images/1294690250816737280/lPhozJPo_normal.jpg")</f>
        <v>https://pbs.twimg.com/profile_images/1294690250816737280/lPhozJPo_normal.jpg</v>
      </c>
      <c r="W92" s="83">
        <v>44089.835625</v>
      </c>
      <c r="X92" s="87">
        <v>44089</v>
      </c>
      <c r="Y92" s="89" t="s">
        <v>518</v>
      </c>
      <c r="Z92" s="85" t="str">
        <f>HYPERLINK("https://twitter.com/benitorayes007/status/1305960404846366723")</f>
        <v>https://twitter.com/benitorayes007/status/1305960404846366723</v>
      </c>
      <c r="AA92" s="81"/>
      <c r="AB92" s="81"/>
      <c r="AC92" s="89" t="s">
        <v>707</v>
      </c>
      <c r="AD92" s="81"/>
      <c r="AE92" s="81" t="b">
        <v>0</v>
      </c>
      <c r="AF92" s="81">
        <v>0</v>
      </c>
      <c r="AG92" s="89" t="s">
        <v>809</v>
      </c>
      <c r="AH92" s="81" t="b">
        <v>0</v>
      </c>
      <c r="AI92" s="81" t="s">
        <v>810</v>
      </c>
      <c r="AJ92" s="81"/>
      <c r="AK92" s="89" t="s">
        <v>809</v>
      </c>
      <c r="AL92" s="81" t="b">
        <v>0</v>
      </c>
      <c r="AM92" s="81">
        <v>245</v>
      </c>
      <c r="AN92" s="89" t="s">
        <v>806</v>
      </c>
      <c r="AO92" s="81" t="s">
        <v>813</v>
      </c>
      <c r="AP92" s="81" t="b">
        <v>0</v>
      </c>
      <c r="AQ92" s="89" t="s">
        <v>806</v>
      </c>
      <c r="AR92" s="81"/>
      <c r="AS92" s="81">
        <v>1</v>
      </c>
      <c r="AT92" s="81">
        <v>0</v>
      </c>
      <c r="AU92" s="81"/>
      <c r="AV92" s="81"/>
      <c r="AW92" s="81"/>
      <c r="AX92" s="81"/>
      <c r="AY92" s="81"/>
      <c r="AZ92" s="81"/>
      <c r="BA92" s="81"/>
      <c r="BB92" s="81"/>
      <c r="BC92">
        <v>1</v>
      </c>
      <c r="BD92" s="80" t="str">
        <f>REPLACE(INDEX(GroupVertices[Group],MATCH(Edges27[[#This Row],[Vertex 1]],GroupVertices[Vertex],0)),1,1,"")</f>
        <v>1</v>
      </c>
      <c r="BE92" s="80" t="str">
        <f>REPLACE(INDEX(GroupVertices[Group],MATCH(Edges27[[#This Row],[Vertex 2]],GroupVertices[Vertex],0)),1,1,"")</f>
        <v>1</v>
      </c>
      <c r="BF92" s="49">
        <v>1</v>
      </c>
      <c r="BG92" s="50">
        <v>2.5</v>
      </c>
      <c r="BH92" s="49">
        <v>0</v>
      </c>
      <c r="BI92" s="50">
        <v>0</v>
      </c>
      <c r="BJ92" s="49">
        <v>0</v>
      </c>
      <c r="BK92" s="50">
        <v>0</v>
      </c>
      <c r="BL92" s="49">
        <v>39</v>
      </c>
      <c r="BM92" s="50">
        <v>97.5</v>
      </c>
      <c r="BN92" s="49">
        <v>40</v>
      </c>
    </row>
    <row r="93" spans="1:66" ht="15">
      <c r="A93" s="65" t="s">
        <v>323</v>
      </c>
      <c r="B93" s="65" t="s">
        <v>420</v>
      </c>
      <c r="C93" s="66"/>
      <c r="D93" s="67"/>
      <c r="E93" s="68"/>
      <c r="F93" s="69"/>
      <c r="G93" s="66"/>
      <c r="H93" s="70"/>
      <c r="I93" s="71"/>
      <c r="J93" s="71"/>
      <c r="K93" s="35" t="s">
        <v>65</v>
      </c>
      <c r="L93" s="79">
        <v>93</v>
      </c>
      <c r="M93" s="79"/>
      <c r="N93" s="73"/>
      <c r="O93" s="81" t="s">
        <v>423</v>
      </c>
      <c r="P93" s="83">
        <v>44089.84512731482</v>
      </c>
      <c r="Q93" s="81" t="s">
        <v>425</v>
      </c>
      <c r="R93" s="85" t="str">
        <f>HYPERLINK("https://mkto.cisco.com/devnet-create.html?utm_campaign=devnetcreate21&amp;utm_source=mediabuy&amp;utm_medium=ptwitter-dn-africa")</f>
        <v>https://mkto.cisco.com/devnet-create.html?utm_campaign=devnetcreate21&amp;utm_source=mediabuy&amp;utm_medium=ptwitter-dn-africa</v>
      </c>
      <c r="S93" s="81" t="s">
        <v>427</v>
      </c>
      <c r="T93" s="81" t="s">
        <v>429</v>
      </c>
      <c r="U93" s="81"/>
      <c r="V93" s="85" t="str">
        <f>HYPERLINK("https://pbs.twimg.com/profile_images/1296881087239598087/czg-b_lR_normal.jpg")</f>
        <v>https://pbs.twimg.com/profile_images/1296881087239598087/czg-b_lR_normal.jpg</v>
      </c>
      <c r="W93" s="83">
        <v>44089.84512731482</v>
      </c>
      <c r="X93" s="87">
        <v>44089</v>
      </c>
      <c r="Y93" s="89" t="s">
        <v>519</v>
      </c>
      <c r="Z93" s="85" t="str">
        <f>HYPERLINK("https://twitter.com/michael31903843/status/1305963845735899138")</f>
        <v>https://twitter.com/michael31903843/status/1305963845735899138</v>
      </c>
      <c r="AA93" s="81"/>
      <c r="AB93" s="81"/>
      <c r="AC93" s="89" t="s">
        <v>708</v>
      </c>
      <c r="AD93" s="81"/>
      <c r="AE93" s="81" t="b">
        <v>0</v>
      </c>
      <c r="AF93" s="81">
        <v>0</v>
      </c>
      <c r="AG93" s="89" t="s">
        <v>809</v>
      </c>
      <c r="AH93" s="81" t="b">
        <v>0</v>
      </c>
      <c r="AI93" s="81" t="s">
        <v>810</v>
      </c>
      <c r="AJ93" s="81"/>
      <c r="AK93" s="89" t="s">
        <v>809</v>
      </c>
      <c r="AL93" s="81" t="b">
        <v>0</v>
      </c>
      <c r="AM93" s="81">
        <v>245</v>
      </c>
      <c r="AN93" s="89" t="s">
        <v>806</v>
      </c>
      <c r="AO93" s="81" t="s">
        <v>815</v>
      </c>
      <c r="AP93" s="81" t="b">
        <v>0</v>
      </c>
      <c r="AQ93" s="89" t="s">
        <v>806</v>
      </c>
      <c r="AR93" s="81"/>
      <c r="AS93" s="81">
        <v>1</v>
      </c>
      <c r="AT93" s="81">
        <v>0</v>
      </c>
      <c r="AU93" s="81"/>
      <c r="AV93" s="81"/>
      <c r="AW93" s="81"/>
      <c r="AX93" s="81"/>
      <c r="AY93" s="81"/>
      <c r="AZ93" s="81"/>
      <c r="BA93" s="81"/>
      <c r="BB93" s="81"/>
      <c r="BC93">
        <v>1</v>
      </c>
      <c r="BD93" s="80" t="str">
        <f>REPLACE(INDEX(GroupVertices[Group],MATCH(Edges27[[#This Row],[Vertex 1]],GroupVertices[Vertex],0)),1,1,"")</f>
        <v>1</v>
      </c>
      <c r="BE93" s="80" t="str">
        <f>REPLACE(INDEX(GroupVertices[Group],MATCH(Edges27[[#This Row],[Vertex 2]],GroupVertices[Vertex],0)),1,1,"")</f>
        <v>1</v>
      </c>
      <c r="BF93" s="49">
        <v>1</v>
      </c>
      <c r="BG93" s="50">
        <v>2.5</v>
      </c>
      <c r="BH93" s="49">
        <v>0</v>
      </c>
      <c r="BI93" s="50">
        <v>0</v>
      </c>
      <c r="BJ93" s="49">
        <v>0</v>
      </c>
      <c r="BK93" s="50">
        <v>0</v>
      </c>
      <c r="BL93" s="49">
        <v>39</v>
      </c>
      <c r="BM93" s="50">
        <v>97.5</v>
      </c>
      <c r="BN93" s="49">
        <v>40</v>
      </c>
    </row>
    <row r="94" spans="1:66" ht="15">
      <c r="A94" s="65" t="s">
        <v>324</v>
      </c>
      <c r="B94" s="65" t="s">
        <v>420</v>
      </c>
      <c r="C94" s="66"/>
      <c r="D94" s="67"/>
      <c r="E94" s="68"/>
      <c r="F94" s="69"/>
      <c r="G94" s="66"/>
      <c r="H94" s="70"/>
      <c r="I94" s="71"/>
      <c r="J94" s="71"/>
      <c r="K94" s="35" t="s">
        <v>65</v>
      </c>
      <c r="L94" s="79">
        <v>94</v>
      </c>
      <c r="M94" s="79"/>
      <c r="N94" s="73"/>
      <c r="O94" s="81" t="s">
        <v>423</v>
      </c>
      <c r="P94" s="83">
        <v>44089.8669212963</v>
      </c>
      <c r="Q94" s="81" t="s">
        <v>425</v>
      </c>
      <c r="R94" s="85" t="str">
        <f>HYPERLINK("https://mkto.cisco.com/devnet-create.html?utm_campaign=devnetcreate21&amp;utm_source=mediabuy&amp;utm_medium=ptwitter-dn-africa")</f>
        <v>https://mkto.cisco.com/devnet-create.html?utm_campaign=devnetcreate21&amp;utm_source=mediabuy&amp;utm_medium=ptwitter-dn-africa</v>
      </c>
      <c r="S94" s="81" t="s">
        <v>427</v>
      </c>
      <c r="T94" s="81" t="s">
        <v>429</v>
      </c>
      <c r="U94" s="81"/>
      <c r="V94" s="85" t="str">
        <f>HYPERLINK("https://pbs.twimg.com/profile_images/1309983971468607489/6AnV2QIz_normal.jpg")</f>
        <v>https://pbs.twimg.com/profile_images/1309983971468607489/6AnV2QIz_normal.jpg</v>
      </c>
      <c r="W94" s="83">
        <v>44089.8669212963</v>
      </c>
      <c r="X94" s="87">
        <v>44089</v>
      </c>
      <c r="Y94" s="89" t="s">
        <v>520</v>
      </c>
      <c r="Z94" s="85" t="str">
        <f>HYPERLINK("https://twitter.com/akosuaagyeiwaad/status/1305971745694928898")</f>
        <v>https://twitter.com/akosuaagyeiwaad/status/1305971745694928898</v>
      </c>
      <c r="AA94" s="81"/>
      <c r="AB94" s="81"/>
      <c r="AC94" s="89" t="s">
        <v>709</v>
      </c>
      <c r="AD94" s="81"/>
      <c r="AE94" s="81" t="b">
        <v>0</v>
      </c>
      <c r="AF94" s="81">
        <v>0</v>
      </c>
      <c r="AG94" s="89" t="s">
        <v>809</v>
      </c>
      <c r="AH94" s="81" t="b">
        <v>0</v>
      </c>
      <c r="AI94" s="81" t="s">
        <v>810</v>
      </c>
      <c r="AJ94" s="81"/>
      <c r="AK94" s="89" t="s">
        <v>809</v>
      </c>
      <c r="AL94" s="81" t="b">
        <v>0</v>
      </c>
      <c r="AM94" s="81">
        <v>245</v>
      </c>
      <c r="AN94" s="89" t="s">
        <v>806</v>
      </c>
      <c r="AO94" s="81" t="s">
        <v>813</v>
      </c>
      <c r="AP94" s="81" t="b">
        <v>0</v>
      </c>
      <c r="AQ94" s="89" t="s">
        <v>806</v>
      </c>
      <c r="AR94" s="81"/>
      <c r="AS94" s="81">
        <v>1</v>
      </c>
      <c r="AT94" s="81">
        <v>0</v>
      </c>
      <c r="AU94" s="81"/>
      <c r="AV94" s="81"/>
      <c r="AW94" s="81"/>
      <c r="AX94" s="81"/>
      <c r="AY94" s="81"/>
      <c r="AZ94" s="81"/>
      <c r="BA94" s="81"/>
      <c r="BB94" s="81"/>
      <c r="BC94">
        <v>1</v>
      </c>
      <c r="BD94" s="80" t="str">
        <f>REPLACE(INDEX(GroupVertices[Group],MATCH(Edges27[[#This Row],[Vertex 1]],GroupVertices[Vertex],0)),1,1,"")</f>
        <v>1</v>
      </c>
      <c r="BE94" s="80" t="str">
        <f>REPLACE(INDEX(GroupVertices[Group],MATCH(Edges27[[#This Row],[Vertex 2]],GroupVertices[Vertex],0)),1,1,"")</f>
        <v>1</v>
      </c>
      <c r="BF94" s="49">
        <v>1</v>
      </c>
      <c r="BG94" s="50">
        <v>2.5</v>
      </c>
      <c r="BH94" s="49">
        <v>0</v>
      </c>
      <c r="BI94" s="50">
        <v>0</v>
      </c>
      <c r="BJ94" s="49">
        <v>0</v>
      </c>
      <c r="BK94" s="50">
        <v>0</v>
      </c>
      <c r="BL94" s="49">
        <v>39</v>
      </c>
      <c r="BM94" s="50">
        <v>97.5</v>
      </c>
      <c r="BN94" s="49">
        <v>40</v>
      </c>
    </row>
    <row r="95" spans="1:66" ht="15">
      <c r="A95" s="65" t="s">
        <v>325</v>
      </c>
      <c r="B95" s="65" t="s">
        <v>420</v>
      </c>
      <c r="C95" s="66"/>
      <c r="D95" s="67"/>
      <c r="E95" s="68"/>
      <c r="F95" s="69"/>
      <c r="G95" s="66"/>
      <c r="H95" s="70"/>
      <c r="I95" s="71"/>
      <c r="J95" s="71"/>
      <c r="K95" s="35" t="s">
        <v>65</v>
      </c>
      <c r="L95" s="79">
        <v>95</v>
      </c>
      <c r="M95" s="79"/>
      <c r="N95" s="73"/>
      <c r="O95" s="81" t="s">
        <v>423</v>
      </c>
      <c r="P95" s="83">
        <v>44089.884780092594</v>
      </c>
      <c r="Q95" s="81" t="s">
        <v>425</v>
      </c>
      <c r="R95" s="85" t="str">
        <f>HYPERLINK("https://mkto.cisco.com/devnet-create.html?utm_campaign=devnetcreate21&amp;utm_source=mediabuy&amp;utm_medium=ptwitter-dn-africa")</f>
        <v>https://mkto.cisco.com/devnet-create.html?utm_campaign=devnetcreate21&amp;utm_source=mediabuy&amp;utm_medium=ptwitter-dn-africa</v>
      </c>
      <c r="S95" s="81" t="s">
        <v>427</v>
      </c>
      <c r="T95" s="81" t="s">
        <v>429</v>
      </c>
      <c r="U95" s="81"/>
      <c r="V95" s="85" t="str">
        <f>HYPERLINK("https://pbs.twimg.com/profile_images/1274001147083345923/vNbSB1Ov_normal.jpg")</f>
        <v>https://pbs.twimg.com/profile_images/1274001147083345923/vNbSB1Ov_normal.jpg</v>
      </c>
      <c r="W95" s="83">
        <v>44089.884780092594</v>
      </c>
      <c r="X95" s="87">
        <v>44089</v>
      </c>
      <c r="Y95" s="89" t="s">
        <v>521</v>
      </c>
      <c r="Z95" s="85" t="str">
        <f>HYPERLINK("https://twitter.com/yalkharizmi/status/1305978217614979072")</f>
        <v>https://twitter.com/yalkharizmi/status/1305978217614979072</v>
      </c>
      <c r="AA95" s="81"/>
      <c r="AB95" s="81"/>
      <c r="AC95" s="89" t="s">
        <v>710</v>
      </c>
      <c r="AD95" s="81"/>
      <c r="AE95" s="81" t="b">
        <v>0</v>
      </c>
      <c r="AF95" s="81">
        <v>0</v>
      </c>
      <c r="AG95" s="89" t="s">
        <v>809</v>
      </c>
      <c r="AH95" s="81" t="b">
        <v>0</v>
      </c>
      <c r="AI95" s="81" t="s">
        <v>810</v>
      </c>
      <c r="AJ95" s="81"/>
      <c r="AK95" s="89" t="s">
        <v>809</v>
      </c>
      <c r="AL95" s="81" t="b">
        <v>0</v>
      </c>
      <c r="AM95" s="81">
        <v>245</v>
      </c>
      <c r="AN95" s="89" t="s">
        <v>806</v>
      </c>
      <c r="AO95" s="81" t="s">
        <v>813</v>
      </c>
      <c r="AP95" s="81" t="b">
        <v>0</v>
      </c>
      <c r="AQ95" s="89" t="s">
        <v>806</v>
      </c>
      <c r="AR95" s="81"/>
      <c r="AS95" s="81">
        <v>1</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v>1</v>
      </c>
      <c r="BG95" s="50">
        <v>2.5</v>
      </c>
      <c r="BH95" s="49">
        <v>0</v>
      </c>
      <c r="BI95" s="50">
        <v>0</v>
      </c>
      <c r="BJ95" s="49">
        <v>0</v>
      </c>
      <c r="BK95" s="50">
        <v>0</v>
      </c>
      <c r="BL95" s="49">
        <v>39</v>
      </c>
      <c r="BM95" s="50">
        <v>97.5</v>
      </c>
      <c r="BN95" s="49">
        <v>40</v>
      </c>
    </row>
    <row r="96" spans="1:66" ht="15">
      <c r="A96" s="65" t="s">
        <v>326</v>
      </c>
      <c r="B96" s="65" t="s">
        <v>420</v>
      </c>
      <c r="C96" s="66"/>
      <c r="D96" s="67"/>
      <c r="E96" s="68"/>
      <c r="F96" s="69"/>
      <c r="G96" s="66"/>
      <c r="H96" s="70"/>
      <c r="I96" s="71"/>
      <c r="J96" s="71"/>
      <c r="K96" s="35" t="s">
        <v>65</v>
      </c>
      <c r="L96" s="79">
        <v>96</v>
      </c>
      <c r="M96" s="79"/>
      <c r="N96" s="73"/>
      <c r="O96" s="81" t="s">
        <v>423</v>
      </c>
      <c r="P96" s="83">
        <v>44089.918703703705</v>
      </c>
      <c r="Q96" s="81" t="s">
        <v>425</v>
      </c>
      <c r="R96" s="85" t="str">
        <f>HYPERLINK("https://mkto.cisco.com/devnet-create.html?utm_campaign=devnetcreate21&amp;utm_source=mediabuy&amp;utm_medium=ptwitter-dn-africa")</f>
        <v>https://mkto.cisco.com/devnet-create.html?utm_campaign=devnetcreate21&amp;utm_source=mediabuy&amp;utm_medium=ptwitter-dn-africa</v>
      </c>
      <c r="S96" s="81" t="s">
        <v>427</v>
      </c>
      <c r="T96" s="81" t="s">
        <v>429</v>
      </c>
      <c r="U96" s="81"/>
      <c r="V96" s="85" t="str">
        <f>HYPERLINK("https://pbs.twimg.com/profile_images/1308458608926093313/hZS4yTee_normal.jpg")</f>
        <v>https://pbs.twimg.com/profile_images/1308458608926093313/hZS4yTee_normal.jpg</v>
      </c>
      <c r="W96" s="83">
        <v>44089.918703703705</v>
      </c>
      <c r="X96" s="87">
        <v>44089</v>
      </c>
      <c r="Y96" s="89" t="s">
        <v>522</v>
      </c>
      <c r="Z96" s="85" t="str">
        <f>HYPERLINK("https://twitter.com/tobi_aiyelokun/status/1305990509626785793")</f>
        <v>https://twitter.com/tobi_aiyelokun/status/1305990509626785793</v>
      </c>
      <c r="AA96" s="81"/>
      <c r="AB96" s="81"/>
      <c r="AC96" s="89" t="s">
        <v>711</v>
      </c>
      <c r="AD96" s="81"/>
      <c r="AE96" s="81" t="b">
        <v>0</v>
      </c>
      <c r="AF96" s="81">
        <v>0</v>
      </c>
      <c r="AG96" s="89" t="s">
        <v>809</v>
      </c>
      <c r="AH96" s="81" t="b">
        <v>0</v>
      </c>
      <c r="AI96" s="81" t="s">
        <v>810</v>
      </c>
      <c r="AJ96" s="81"/>
      <c r="AK96" s="89" t="s">
        <v>809</v>
      </c>
      <c r="AL96" s="81" t="b">
        <v>0</v>
      </c>
      <c r="AM96" s="81">
        <v>245</v>
      </c>
      <c r="AN96" s="89" t="s">
        <v>806</v>
      </c>
      <c r="AO96" s="81" t="s">
        <v>813</v>
      </c>
      <c r="AP96" s="81" t="b">
        <v>0</v>
      </c>
      <c r="AQ96" s="89" t="s">
        <v>806</v>
      </c>
      <c r="AR96" s="81"/>
      <c r="AS96" s="81">
        <v>1</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1</v>
      </c>
      <c r="BG96" s="50">
        <v>2.5</v>
      </c>
      <c r="BH96" s="49">
        <v>0</v>
      </c>
      <c r="BI96" s="50">
        <v>0</v>
      </c>
      <c r="BJ96" s="49">
        <v>0</v>
      </c>
      <c r="BK96" s="50">
        <v>0</v>
      </c>
      <c r="BL96" s="49">
        <v>39</v>
      </c>
      <c r="BM96" s="50">
        <v>97.5</v>
      </c>
      <c r="BN96" s="49">
        <v>40</v>
      </c>
    </row>
    <row r="97" spans="1:66" ht="15">
      <c r="A97" s="65" t="s">
        <v>327</v>
      </c>
      <c r="B97" s="65" t="s">
        <v>420</v>
      </c>
      <c r="C97" s="66"/>
      <c r="D97" s="67"/>
      <c r="E97" s="68"/>
      <c r="F97" s="69"/>
      <c r="G97" s="66"/>
      <c r="H97" s="70"/>
      <c r="I97" s="71"/>
      <c r="J97" s="71"/>
      <c r="K97" s="35" t="s">
        <v>65</v>
      </c>
      <c r="L97" s="79">
        <v>97</v>
      </c>
      <c r="M97" s="79"/>
      <c r="N97" s="73"/>
      <c r="O97" s="81" t="s">
        <v>423</v>
      </c>
      <c r="P97" s="83">
        <v>44089.927037037036</v>
      </c>
      <c r="Q97" s="81" t="s">
        <v>425</v>
      </c>
      <c r="R97" s="85" t="str">
        <f>HYPERLINK("https://mkto.cisco.com/devnet-create.html?utm_campaign=devnetcreate21&amp;utm_source=mediabuy&amp;utm_medium=ptwitter-dn-africa")</f>
        <v>https://mkto.cisco.com/devnet-create.html?utm_campaign=devnetcreate21&amp;utm_source=mediabuy&amp;utm_medium=ptwitter-dn-africa</v>
      </c>
      <c r="S97" s="81" t="s">
        <v>427</v>
      </c>
      <c r="T97" s="81" t="s">
        <v>429</v>
      </c>
      <c r="U97" s="81"/>
      <c r="V97" s="85" t="str">
        <f>HYPERLINK("https://pbs.twimg.com/profile_images/1318978343799296002/YUOhBdQ6_normal.jpg")</f>
        <v>https://pbs.twimg.com/profile_images/1318978343799296002/YUOhBdQ6_normal.jpg</v>
      </c>
      <c r="W97" s="83">
        <v>44089.927037037036</v>
      </c>
      <c r="X97" s="87">
        <v>44089</v>
      </c>
      <c r="Y97" s="89" t="s">
        <v>523</v>
      </c>
      <c r="Z97" s="85" t="str">
        <f>HYPERLINK("https://twitter.com/jay_b_jayson/status/1305993531081789442")</f>
        <v>https://twitter.com/jay_b_jayson/status/1305993531081789442</v>
      </c>
      <c r="AA97" s="81"/>
      <c r="AB97" s="81"/>
      <c r="AC97" s="89" t="s">
        <v>712</v>
      </c>
      <c r="AD97" s="81"/>
      <c r="AE97" s="81" t="b">
        <v>0</v>
      </c>
      <c r="AF97" s="81">
        <v>0</v>
      </c>
      <c r="AG97" s="89" t="s">
        <v>809</v>
      </c>
      <c r="AH97" s="81" t="b">
        <v>0</v>
      </c>
      <c r="AI97" s="81" t="s">
        <v>810</v>
      </c>
      <c r="AJ97" s="81"/>
      <c r="AK97" s="89" t="s">
        <v>809</v>
      </c>
      <c r="AL97" s="81" t="b">
        <v>0</v>
      </c>
      <c r="AM97" s="81">
        <v>245</v>
      </c>
      <c r="AN97" s="89" t="s">
        <v>806</v>
      </c>
      <c r="AO97" s="81" t="s">
        <v>813</v>
      </c>
      <c r="AP97" s="81" t="b">
        <v>0</v>
      </c>
      <c r="AQ97" s="89" t="s">
        <v>806</v>
      </c>
      <c r="AR97" s="81"/>
      <c r="AS97" s="81">
        <v>1</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v>1</v>
      </c>
      <c r="BG97" s="50">
        <v>2.5</v>
      </c>
      <c r="BH97" s="49">
        <v>0</v>
      </c>
      <c r="BI97" s="50">
        <v>0</v>
      </c>
      <c r="BJ97" s="49">
        <v>0</v>
      </c>
      <c r="BK97" s="50">
        <v>0</v>
      </c>
      <c r="BL97" s="49">
        <v>39</v>
      </c>
      <c r="BM97" s="50">
        <v>97.5</v>
      </c>
      <c r="BN97" s="49">
        <v>40</v>
      </c>
    </row>
    <row r="98" spans="1:66" ht="15">
      <c r="A98" s="65" t="s">
        <v>328</v>
      </c>
      <c r="B98" s="65" t="s">
        <v>420</v>
      </c>
      <c r="C98" s="66"/>
      <c r="D98" s="67"/>
      <c r="E98" s="68"/>
      <c r="F98" s="69"/>
      <c r="G98" s="66"/>
      <c r="H98" s="70"/>
      <c r="I98" s="71"/>
      <c r="J98" s="71"/>
      <c r="K98" s="35" t="s">
        <v>65</v>
      </c>
      <c r="L98" s="79">
        <v>98</v>
      </c>
      <c r="M98" s="79"/>
      <c r="N98" s="73"/>
      <c r="O98" s="81" t="s">
        <v>423</v>
      </c>
      <c r="P98" s="83">
        <v>44089.933854166666</v>
      </c>
      <c r="Q98" s="81" t="s">
        <v>425</v>
      </c>
      <c r="R98" s="85" t="str">
        <f>HYPERLINK("https://mkto.cisco.com/devnet-create.html?utm_campaign=devnetcreate21&amp;utm_source=mediabuy&amp;utm_medium=ptwitter-dn-africa")</f>
        <v>https://mkto.cisco.com/devnet-create.html?utm_campaign=devnetcreate21&amp;utm_source=mediabuy&amp;utm_medium=ptwitter-dn-africa</v>
      </c>
      <c r="S98" s="81" t="s">
        <v>427</v>
      </c>
      <c r="T98" s="81" t="s">
        <v>429</v>
      </c>
      <c r="U98" s="81"/>
      <c r="V98" s="85" t="str">
        <f>HYPERLINK("https://pbs.twimg.com/profile_images/1316415976821358599/Lmkrue2I_normal.jpg")</f>
        <v>https://pbs.twimg.com/profile_images/1316415976821358599/Lmkrue2I_normal.jpg</v>
      </c>
      <c r="W98" s="83">
        <v>44089.933854166666</v>
      </c>
      <c r="X98" s="87">
        <v>44089</v>
      </c>
      <c r="Y98" s="89" t="s">
        <v>524</v>
      </c>
      <c r="Z98" s="85" t="str">
        <f>HYPERLINK("https://twitter.com/pro_ahmad_/status/1305996002785193984")</f>
        <v>https://twitter.com/pro_ahmad_/status/1305996002785193984</v>
      </c>
      <c r="AA98" s="81"/>
      <c r="AB98" s="81"/>
      <c r="AC98" s="89" t="s">
        <v>713</v>
      </c>
      <c r="AD98" s="81"/>
      <c r="AE98" s="81" t="b">
        <v>0</v>
      </c>
      <c r="AF98" s="81">
        <v>0</v>
      </c>
      <c r="AG98" s="89" t="s">
        <v>809</v>
      </c>
      <c r="AH98" s="81" t="b">
        <v>0</v>
      </c>
      <c r="AI98" s="81" t="s">
        <v>810</v>
      </c>
      <c r="AJ98" s="81"/>
      <c r="AK98" s="89" t="s">
        <v>809</v>
      </c>
      <c r="AL98" s="81" t="b">
        <v>0</v>
      </c>
      <c r="AM98" s="81">
        <v>245</v>
      </c>
      <c r="AN98" s="89" t="s">
        <v>806</v>
      </c>
      <c r="AO98" s="81" t="s">
        <v>815</v>
      </c>
      <c r="AP98" s="81" t="b">
        <v>0</v>
      </c>
      <c r="AQ98" s="89" t="s">
        <v>806</v>
      </c>
      <c r="AR98" s="81"/>
      <c r="AS98" s="81">
        <v>1</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v>1</v>
      </c>
      <c r="BG98" s="50">
        <v>2.5</v>
      </c>
      <c r="BH98" s="49">
        <v>0</v>
      </c>
      <c r="BI98" s="50">
        <v>0</v>
      </c>
      <c r="BJ98" s="49">
        <v>0</v>
      </c>
      <c r="BK98" s="50">
        <v>0</v>
      </c>
      <c r="BL98" s="49">
        <v>39</v>
      </c>
      <c r="BM98" s="50">
        <v>97.5</v>
      </c>
      <c r="BN98" s="49">
        <v>40</v>
      </c>
    </row>
    <row r="99" spans="1:66" ht="15">
      <c r="A99" s="65" t="s">
        <v>329</v>
      </c>
      <c r="B99" s="65" t="s">
        <v>420</v>
      </c>
      <c r="C99" s="66"/>
      <c r="D99" s="67"/>
      <c r="E99" s="68"/>
      <c r="F99" s="69"/>
      <c r="G99" s="66"/>
      <c r="H99" s="70"/>
      <c r="I99" s="71"/>
      <c r="J99" s="71"/>
      <c r="K99" s="35" t="s">
        <v>65</v>
      </c>
      <c r="L99" s="79">
        <v>99</v>
      </c>
      <c r="M99" s="79"/>
      <c r="N99" s="73"/>
      <c r="O99" s="81" t="s">
        <v>423</v>
      </c>
      <c r="P99" s="83">
        <v>44089.948125</v>
      </c>
      <c r="Q99" s="81" t="s">
        <v>425</v>
      </c>
      <c r="R99" s="85" t="str">
        <f>HYPERLINK("https://mkto.cisco.com/devnet-create.html?utm_campaign=devnetcreate21&amp;utm_source=mediabuy&amp;utm_medium=ptwitter-dn-africa")</f>
        <v>https://mkto.cisco.com/devnet-create.html?utm_campaign=devnetcreate21&amp;utm_source=mediabuy&amp;utm_medium=ptwitter-dn-africa</v>
      </c>
      <c r="S99" s="81" t="s">
        <v>427</v>
      </c>
      <c r="T99" s="81" t="s">
        <v>429</v>
      </c>
      <c r="U99" s="81"/>
      <c r="V99" s="85" t="str">
        <f>HYPERLINK("https://pbs.twimg.com/profile_images/1200766315528704000/jEG6wgzu_normal.jpg")</f>
        <v>https://pbs.twimg.com/profile_images/1200766315528704000/jEG6wgzu_normal.jpg</v>
      </c>
      <c r="W99" s="83">
        <v>44089.948125</v>
      </c>
      <c r="X99" s="87">
        <v>44089</v>
      </c>
      <c r="Y99" s="89" t="s">
        <v>525</v>
      </c>
      <c r="Z99" s="85" t="str">
        <f>HYPERLINK("https://twitter.com/badboyshamo911/status/1306001174106198023")</f>
        <v>https://twitter.com/badboyshamo911/status/1306001174106198023</v>
      </c>
      <c r="AA99" s="81"/>
      <c r="AB99" s="81"/>
      <c r="AC99" s="89" t="s">
        <v>714</v>
      </c>
      <c r="AD99" s="81"/>
      <c r="AE99" s="81" t="b">
        <v>0</v>
      </c>
      <c r="AF99" s="81">
        <v>0</v>
      </c>
      <c r="AG99" s="89" t="s">
        <v>809</v>
      </c>
      <c r="AH99" s="81" t="b">
        <v>0</v>
      </c>
      <c r="AI99" s="81" t="s">
        <v>810</v>
      </c>
      <c r="AJ99" s="81"/>
      <c r="AK99" s="89" t="s">
        <v>809</v>
      </c>
      <c r="AL99" s="81" t="b">
        <v>0</v>
      </c>
      <c r="AM99" s="81">
        <v>245</v>
      </c>
      <c r="AN99" s="89" t="s">
        <v>806</v>
      </c>
      <c r="AO99" s="81" t="s">
        <v>815</v>
      </c>
      <c r="AP99" s="81" t="b">
        <v>0</v>
      </c>
      <c r="AQ99" s="89" t="s">
        <v>806</v>
      </c>
      <c r="AR99" s="81"/>
      <c r="AS99" s="81">
        <v>1</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v>1</v>
      </c>
      <c r="BG99" s="50">
        <v>2.5</v>
      </c>
      <c r="BH99" s="49">
        <v>0</v>
      </c>
      <c r="BI99" s="50">
        <v>0</v>
      </c>
      <c r="BJ99" s="49">
        <v>0</v>
      </c>
      <c r="BK99" s="50">
        <v>0</v>
      </c>
      <c r="BL99" s="49">
        <v>39</v>
      </c>
      <c r="BM99" s="50">
        <v>97.5</v>
      </c>
      <c r="BN99" s="49">
        <v>40</v>
      </c>
    </row>
    <row r="100" spans="1:66" ht="15">
      <c r="A100" s="65" t="s">
        <v>330</v>
      </c>
      <c r="B100" s="65" t="s">
        <v>420</v>
      </c>
      <c r="C100" s="66"/>
      <c r="D100" s="67"/>
      <c r="E100" s="68"/>
      <c r="F100" s="69"/>
      <c r="G100" s="66"/>
      <c r="H100" s="70"/>
      <c r="I100" s="71"/>
      <c r="J100" s="71"/>
      <c r="K100" s="35" t="s">
        <v>65</v>
      </c>
      <c r="L100" s="79">
        <v>100</v>
      </c>
      <c r="M100" s="79"/>
      <c r="N100" s="73"/>
      <c r="O100" s="81" t="s">
        <v>423</v>
      </c>
      <c r="P100" s="83">
        <v>44089.969143518516</v>
      </c>
      <c r="Q100" s="81" t="s">
        <v>425</v>
      </c>
      <c r="R100" s="85" t="str">
        <f>HYPERLINK("https://mkto.cisco.com/devnet-create.html?utm_campaign=devnetcreate21&amp;utm_source=mediabuy&amp;utm_medium=ptwitter-dn-africa")</f>
        <v>https://mkto.cisco.com/devnet-create.html?utm_campaign=devnetcreate21&amp;utm_source=mediabuy&amp;utm_medium=ptwitter-dn-africa</v>
      </c>
      <c r="S100" s="81" t="s">
        <v>427</v>
      </c>
      <c r="T100" s="81" t="s">
        <v>429</v>
      </c>
      <c r="U100" s="81"/>
      <c r="V100" s="85" t="str">
        <f>HYPERLINK("https://pbs.twimg.com/profile_images/1271789323378135040/5ME_dfoF_normal.jpg")</f>
        <v>https://pbs.twimg.com/profile_images/1271789323378135040/5ME_dfoF_normal.jpg</v>
      </c>
      <c r="W100" s="83">
        <v>44089.969143518516</v>
      </c>
      <c r="X100" s="87">
        <v>44089</v>
      </c>
      <c r="Y100" s="89" t="s">
        <v>526</v>
      </c>
      <c r="Z100" s="85" t="str">
        <f>HYPERLINK("https://twitter.com/sandras65417869/status/1306008788609241089")</f>
        <v>https://twitter.com/sandras65417869/status/1306008788609241089</v>
      </c>
      <c r="AA100" s="81"/>
      <c r="AB100" s="81"/>
      <c r="AC100" s="89" t="s">
        <v>715</v>
      </c>
      <c r="AD100" s="81"/>
      <c r="AE100" s="81" t="b">
        <v>0</v>
      </c>
      <c r="AF100" s="81">
        <v>0</v>
      </c>
      <c r="AG100" s="89" t="s">
        <v>809</v>
      </c>
      <c r="AH100" s="81" t="b">
        <v>0</v>
      </c>
      <c r="AI100" s="81" t="s">
        <v>810</v>
      </c>
      <c r="AJ100" s="81"/>
      <c r="AK100" s="89" t="s">
        <v>809</v>
      </c>
      <c r="AL100" s="81" t="b">
        <v>0</v>
      </c>
      <c r="AM100" s="81">
        <v>245</v>
      </c>
      <c r="AN100" s="89" t="s">
        <v>806</v>
      </c>
      <c r="AO100" s="81" t="s">
        <v>813</v>
      </c>
      <c r="AP100" s="81" t="b">
        <v>0</v>
      </c>
      <c r="AQ100" s="89" t="s">
        <v>806</v>
      </c>
      <c r="AR100" s="81"/>
      <c r="AS100" s="81">
        <v>1</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1</v>
      </c>
      <c r="BG100" s="50">
        <v>2.5</v>
      </c>
      <c r="BH100" s="49">
        <v>0</v>
      </c>
      <c r="BI100" s="50">
        <v>0</v>
      </c>
      <c r="BJ100" s="49">
        <v>0</v>
      </c>
      <c r="BK100" s="50">
        <v>0</v>
      </c>
      <c r="BL100" s="49">
        <v>39</v>
      </c>
      <c r="BM100" s="50">
        <v>97.5</v>
      </c>
      <c r="BN100" s="49">
        <v>40</v>
      </c>
    </row>
    <row r="101" spans="1:66" ht="15">
      <c r="A101" s="65" t="s">
        <v>331</v>
      </c>
      <c r="B101" s="65" t="s">
        <v>420</v>
      </c>
      <c r="C101" s="66"/>
      <c r="D101" s="67"/>
      <c r="E101" s="68"/>
      <c r="F101" s="69"/>
      <c r="G101" s="66"/>
      <c r="H101" s="70"/>
      <c r="I101" s="71"/>
      <c r="J101" s="71"/>
      <c r="K101" s="35" t="s">
        <v>65</v>
      </c>
      <c r="L101" s="79">
        <v>101</v>
      </c>
      <c r="M101" s="79"/>
      <c r="N101" s="73"/>
      <c r="O101" s="81" t="s">
        <v>423</v>
      </c>
      <c r="P101" s="83">
        <v>44089.972407407404</v>
      </c>
      <c r="Q101" s="81" t="s">
        <v>425</v>
      </c>
      <c r="R101" s="85" t="str">
        <f>HYPERLINK("https://mkto.cisco.com/devnet-create.html?utm_campaign=devnetcreate21&amp;utm_source=mediabuy&amp;utm_medium=ptwitter-dn-africa")</f>
        <v>https://mkto.cisco.com/devnet-create.html?utm_campaign=devnetcreate21&amp;utm_source=mediabuy&amp;utm_medium=ptwitter-dn-africa</v>
      </c>
      <c r="S101" s="81" t="s">
        <v>427</v>
      </c>
      <c r="T101" s="81" t="s">
        <v>429</v>
      </c>
      <c r="U101" s="81"/>
      <c r="V101" s="85" t="str">
        <f>HYPERLINK("https://pbs.twimg.com/profile_images/1272473924597698562/G5ThYDtE_normal.jpg")</f>
        <v>https://pbs.twimg.com/profile_images/1272473924597698562/G5ThYDtE_normal.jpg</v>
      </c>
      <c r="W101" s="83">
        <v>44089.972407407404</v>
      </c>
      <c r="X101" s="87">
        <v>44089</v>
      </c>
      <c r="Y101" s="89" t="s">
        <v>527</v>
      </c>
      <c r="Z101" s="85" t="str">
        <f>HYPERLINK("https://twitter.com/everythingghgh/status/1306009973860823040")</f>
        <v>https://twitter.com/everythingghgh/status/1306009973860823040</v>
      </c>
      <c r="AA101" s="81"/>
      <c r="AB101" s="81"/>
      <c r="AC101" s="89" t="s">
        <v>716</v>
      </c>
      <c r="AD101" s="81"/>
      <c r="AE101" s="81" t="b">
        <v>0</v>
      </c>
      <c r="AF101" s="81">
        <v>0</v>
      </c>
      <c r="AG101" s="89" t="s">
        <v>809</v>
      </c>
      <c r="AH101" s="81" t="b">
        <v>0</v>
      </c>
      <c r="AI101" s="81" t="s">
        <v>810</v>
      </c>
      <c r="AJ101" s="81"/>
      <c r="AK101" s="89" t="s">
        <v>809</v>
      </c>
      <c r="AL101" s="81" t="b">
        <v>0</v>
      </c>
      <c r="AM101" s="81">
        <v>245</v>
      </c>
      <c r="AN101" s="89" t="s">
        <v>806</v>
      </c>
      <c r="AO101" s="81" t="s">
        <v>813</v>
      </c>
      <c r="AP101" s="81" t="b">
        <v>0</v>
      </c>
      <c r="AQ101" s="89" t="s">
        <v>806</v>
      </c>
      <c r="AR101" s="81"/>
      <c r="AS101" s="81">
        <v>1</v>
      </c>
      <c r="AT101" s="81">
        <v>0</v>
      </c>
      <c r="AU101" s="81"/>
      <c r="AV101" s="81"/>
      <c r="AW101" s="81"/>
      <c r="AX101" s="81"/>
      <c r="AY101" s="81"/>
      <c r="AZ101" s="81"/>
      <c r="BA101" s="81"/>
      <c r="BB101" s="81"/>
      <c r="BC101">
        <v>1</v>
      </c>
      <c r="BD101" s="80" t="str">
        <f>REPLACE(INDEX(GroupVertices[Group],MATCH(Edges27[[#This Row],[Vertex 1]],GroupVertices[Vertex],0)),1,1,"")</f>
        <v>1</v>
      </c>
      <c r="BE101" s="80" t="str">
        <f>REPLACE(INDEX(GroupVertices[Group],MATCH(Edges27[[#This Row],[Vertex 2]],GroupVertices[Vertex],0)),1,1,"")</f>
        <v>1</v>
      </c>
      <c r="BF101" s="49">
        <v>1</v>
      </c>
      <c r="BG101" s="50">
        <v>2.5</v>
      </c>
      <c r="BH101" s="49">
        <v>0</v>
      </c>
      <c r="BI101" s="50">
        <v>0</v>
      </c>
      <c r="BJ101" s="49">
        <v>0</v>
      </c>
      <c r="BK101" s="50">
        <v>0</v>
      </c>
      <c r="BL101" s="49">
        <v>39</v>
      </c>
      <c r="BM101" s="50">
        <v>97.5</v>
      </c>
      <c r="BN101" s="49">
        <v>40</v>
      </c>
    </row>
    <row r="102" spans="1:66" ht="15">
      <c r="A102" s="65" t="s">
        <v>332</v>
      </c>
      <c r="B102" s="65" t="s">
        <v>420</v>
      </c>
      <c r="C102" s="66"/>
      <c r="D102" s="67"/>
      <c r="E102" s="68"/>
      <c r="F102" s="69"/>
      <c r="G102" s="66"/>
      <c r="H102" s="70"/>
      <c r="I102" s="71"/>
      <c r="J102" s="71"/>
      <c r="K102" s="35" t="s">
        <v>65</v>
      </c>
      <c r="L102" s="79">
        <v>102</v>
      </c>
      <c r="M102" s="79"/>
      <c r="N102" s="73"/>
      <c r="O102" s="81" t="s">
        <v>423</v>
      </c>
      <c r="P102" s="83">
        <v>44089.972453703704</v>
      </c>
      <c r="Q102" s="81" t="s">
        <v>425</v>
      </c>
      <c r="R102" s="85" t="str">
        <f>HYPERLINK("https://mkto.cisco.com/devnet-create.html?utm_campaign=devnetcreate21&amp;utm_source=mediabuy&amp;utm_medium=ptwitter-dn-africa")</f>
        <v>https://mkto.cisco.com/devnet-create.html?utm_campaign=devnetcreate21&amp;utm_source=mediabuy&amp;utm_medium=ptwitter-dn-africa</v>
      </c>
      <c r="S102" s="81" t="s">
        <v>427</v>
      </c>
      <c r="T102" s="81" t="s">
        <v>429</v>
      </c>
      <c r="U102" s="81"/>
      <c r="V102" s="85" t="str">
        <f>HYPERLINK("https://pbs.twimg.com/profile_images/1298333206891114496/DoWV1IXV_normal.jpg")</f>
        <v>https://pbs.twimg.com/profile_images/1298333206891114496/DoWV1IXV_normal.jpg</v>
      </c>
      <c r="W102" s="83">
        <v>44089.972453703704</v>
      </c>
      <c r="X102" s="87">
        <v>44089</v>
      </c>
      <c r="Y102" s="89" t="s">
        <v>528</v>
      </c>
      <c r="Z102" s="85" t="str">
        <f>HYPERLINK("https://twitter.com/cradle08484711/status/1306009988251484163")</f>
        <v>https://twitter.com/cradle08484711/status/1306009988251484163</v>
      </c>
      <c r="AA102" s="81"/>
      <c r="AB102" s="81"/>
      <c r="AC102" s="89" t="s">
        <v>717</v>
      </c>
      <c r="AD102" s="81"/>
      <c r="AE102" s="81" t="b">
        <v>0</v>
      </c>
      <c r="AF102" s="81">
        <v>0</v>
      </c>
      <c r="AG102" s="89" t="s">
        <v>809</v>
      </c>
      <c r="AH102" s="81" t="b">
        <v>0</v>
      </c>
      <c r="AI102" s="81" t="s">
        <v>810</v>
      </c>
      <c r="AJ102" s="81"/>
      <c r="AK102" s="89" t="s">
        <v>809</v>
      </c>
      <c r="AL102" s="81" t="b">
        <v>0</v>
      </c>
      <c r="AM102" s="81">
        <v>245</v>
      </c>
      <c r="AN102" s="89" t="s">
        <v>806</v>
      </c>
      <c r="AO102" s="81" t="s">
        <v>813</v>
      </c>
      <c r="AP102" s="81" t="b">
        <v>0</v>
      </c>
      <c r="AQ102" s="89" t="s">
        <v>806</v>
      </c>
      <c r="AR102" s="81"/>
      <c r="AS102" s="81">
        <v>1</v>
      </c>
      <c r="AT102" s="81">
        <v>0</v>
      </c>
      <c r="AU102" s="81"/>
      <c r="AV102" s="81"/>
      <c r="AW102" s="81"/>
      <c r="AX102" s="81"/>
      <c r="AY102" s="81"/>
      <c r="AZ102" s="81"/>
      <c r="BA102" s="81"/>
      <c r="BB102" s="81"/>
      <c r="BC102">
        <v>1</v>
      </c>
      <c r="BD102" s="80" t="str">
        <f>REPLACE(INDEX(GroupVertices[Group],MATCH(Edges27[[#This Row],[Vertex 1]],GroupVertices[Vertex],0)),1,1,"")</f>
        <v>1</v>
      </c>
      <c r="BE102" s="80" t="str">
        <f>REPLACE(INDEX(GroupVertices[Group],MATCH(Edges27[[#This Row],[Vertex 2]],GroupVertices[Vertex],0)),1,1,"")</f>
        <v>1</v>
      </c>
      <c r="BF102" s="49">
        <v>1</v>
      </c>
      <c r="BG102" s="50">
        <v>2.5</v>
      </c>
      <c r="BH102" s="49">
        <v>0</v>
      </c>
      <c r="BI102" s="50">
        <v>0</v>
      </c>
      <c r="BJ102" s="49">
        <v>0</v>
      </c>
      <c r="BK102" s="50">
        <v>0</v>
      </c>
      <c r="BL102" s="49">
        <v>39</v>
      </c>
      <c r="BM102" s="50">
        <v>97.5</v>
      </c>
      <c r="BN102" s="49">
        <v>40</v>
      </c>
    </row>
    <row r="103" spans="1:66" ht="15">
      <c r="A103" s="65" t="s">
        <v>333</v>
      </c>
      <c r="B103" s="65" t="s">
        <v>420</v>
      </c>
      <c r="C103" s="66"/>
      <c r="D103" s="67"/>
      <c r="E103" s="68"/>
      <c r="F103" s="69"/>
      <c r="G103" s="66"/>
      <c r="H103" s="70"/>
      <c r="I103" s="71"/>
      <c r="J103" s="71"/>
      <c r="K103" s="35" t="s">
        <v>65</v>
      </c>
      <c r="L103" s="79">
        <v>103</v>
      </c>
      <c r="M103" s="79"/>
      <c r="N103" s="73"/>
      <c r="O103" s="81" t="s">
        <v>423</v>
      </c>
      <c r="P103" s="83">
        <v>44090.00340277778</v>
      </c>
      <c r="Q103" s="81" t="s">
        <v>425</v>
      </c>
      <c r="R103" s="85" t="str">
        <f>HYPERLINK("https://mkto.cisco.com/devnet-create.html?utm_campaign=devnetcreate21&amp;utm_source=mediabuy&amp;utm_medium=ptwitter-dn-africa")</f>
        <v>https://mkto.cisco.com/devnet-create.html?utm_campaign=devnetcreate21&amp;utm_source=mediabuy&amp;utm_medium=ptwitter-dn-africa</v>
      </c>
      <c r="S103" s="81" t="s">
        <v>427</v>
      </c>
      <c r="T103" s="81" t="s">
        <v>429</v>
      </c>
      <c r="U103" s="81"/>
      <c r="V103" s="85" t="str">
        <f>HYPERLINK("https://pbs.twimg.com/profile_images/1270775946249977858/OQbjPIfS_normal.jpg")</f>
        <v>https://pbs.twimg.com/profile_images/1270775946249977858/OQbjPIfS_normal.jpg</v>
      </c>
      <c r="W103" s="83">
        <v>44090.00340277778</v>
      </c>
      <c r="X103" s="87">
        <v>44090</v>
      </c>
      <c r="Y103" s="89" t="s">
        <v>529</v>
      </c>
      <c r="Z103" s="85" t="str">
        <f>HYPERLINK("https://twitter.com/theophilusagbo7/status/1306021202566221824")</f>
        <v>https://twitter.com/theophilusagbo7/status/1306021202566221824</v>
      </c>
      <c r="AA103" s="81"/>
      <c r="AB103" s="81"/>
      <c r="AC103" s="89" t="s">
        <v>718</v>
      </c>
      <c r="AD103" s="81"/>
      <c r="AE103" s="81" t="b">
        <v>0</v>
      </c>
      <c r="AF103" s="81">
        <v>0</v>
      </c>
      <c r="AG103" s="89" t="s">
        <v>809</v>
      </c>
      <c r="AH103" s="81" t="b">
        <v>0</v>
      </c>
      <c r="AI103" s="81" t="s">
        <v>810</v>
      </c>
      <c r="AJ103" s="81"/>
      <c r="AK103" s="89" t="s">
        <v>809</v>
      </c>
      <c r="AL103" s="81" t="b">
        <v>0</v>
      </c>
      <c r="AM103" s="81">
        <v>245</v>
      </c>
      <c r="AN103" s="89" t="s">
        <v>806</v>
      </c>
      <c r="AO103" s="81" t="s">
        <v>813</v>
      </c>
      <c r="AP103" s="81" t="b">
        <v>0</v>
      </c>
      <c r="AQ103" s="89" t="s">
        <v>806</v>
      </c>
      <c r="AR103" s="81"/>
      <c r="AS103" s="81">
        <v>1</v>
      </c>
      <c r="AT103" s="81">
        <v>0</v>
      </c>
      <c r="AU103" s="81"/>
      <c r="AV103" s="81"/>
      <c r="AW103" s="81"/>
      <c r="AX103" s="81"/>
      <c r="AY103" s="81"/>
      <c r="AZ103" s="81"/>
      <c r="BA103" s="81"/>
      <c r="BB103" s="81"/>
      <c r="BC103">
        <v>1</v>
      </c>
      <c r="BD103" s="80" t="str">
        <f>REPLACE(INDEX(GroupVertices[Group],MATCH(Edges27[[#This Row],[Vertex 1]],GroupVertices[Vertex],0)),1,1,"")</f>
        <v>1</v>
      </c>
      <c r="BE103" s="80" t="str">
        <f>REPLACE(INDEX(GroupVertices[Group],MATCH(Edges27[[#This Row],[Vertex 2]],GroupVertices[Vertex],0)),1,1,"")</f>
        <v>1</v>
      </c>
      <c r="BF103" s="49">
        <v>1</v>
      </c>
      <c r="BG103" s="50">
        <v>2.5</v>
      </c>
      <c r="BH103" s="49">
        <v>0</v>
      </c>
      <c r="BI103" s="50">
        <v>0</v>
      </c>
      <c r="BJ103" s="49">
        <v>0</v>
      </c>
      <c r="BK103" s="50">
        <v>0</v>
      </c>
      <c r="BL103" s="49">
        <v>39</v>
      </c>
      <c r="BM103" s="50">
        <v>97.5</v>
      </c>
      <c r="BN103" s="49">
        <v>40</v>
      </c>
    </row>
    <row r="104" spans="1:66" ht="15">
      <c r="A104" s="65" t="s">
        <v>334</v>
      </c>
      <c r="B104" s="65" t="s">
        <v>420</v>
      </c>
      <c r="C104" s="66"/>
      <c r="D104" s="67"/>
      <c r="E104" s="68"/>
      <c r="F104" s="69"/>
      <c r="G104" s="66"/>
      <c r="H104" s="70"/>
      <c r="I104" s="71"/>
      <c r="J104" s="71"/>
      <c r="K104" s="35" t="s">
        <v>65</v>
      </c>
      <c r="L104" s="79">
        <v>104</v>
      </c>
      <c r="M104" s="79"/>
      <c r="N104" s="73"/>
      <c r="O104" s="81" t="s">
        <v>423</v>
      </c>
      <c r="P104" s="83">
        <v>44090.10041666667</v>
      </c>
      <c r="Q104" s="81" t="s">
        <v>425</v>
      </c>
      <c r="R104" s="85" t="str">
        <f>HYPERLINK("https://mkto.cisco.com/devnet-create.html?utm_campaign=devnetcreate21&amp;utm_source=mediabuy&amp;utm_medium=ptwitter-dn-africa")</f>
        <v>https://mkto.cisco.com/devnet-create.html?utm_campaign=devnetcreate21&amp;utm_source=mediabuy&amp;utm_medium=ptwitter-dn-africa</v>
      </c>
      <c r="S104" s="81" t="s">
        <v>427</v>
      </c>
      <c r="T104" s="81" t="s">
        <v>429</v>
      </c>
      <c r="U104" s="81"/>
      <c r="V104" s="85" t="str">
        <f>HYPERLINK("https://pbs.twimg.com/profile_images/1171741502336360448/VidNsciV_normal.jpg")</f>
        <v>https://pbs.twimg.com/profile_images/1171741502336360448/VidNsciV_normal.jpg</v>
      </c>
      <c r="W104" s="83">
        <v>44090.10041666667</v>
      </c>
      <c r="X104" s="87">
        <v>44090</v>
      </c>
      <c r="Y104" s="89" t="s">
        <v>530</v>
      </c>
      <c r="Z104" s="85" t="str">
        <f>HYPERLINK("https://twitter.com/wegomakeit/status/1306056359549509632")</f>
        <v>https://twitter.com/wegomakeit/status/1306056359549509632</v>
      </c>
      <c r="AA104" s="81"/>
      <c r="AB104" s="81"/>
      <c r="AC104" s="89" t="s">
        <v>719</v>
      </c>
      <c r="AD104" s="81"/>
      <c r="AE104" s="81" t="b">
        <v>0</v>
      </c>
      <c r="AF104" s="81">
        <v>0</v>
      </c>
      <c r="AG104" s="89" t="s">
        <v>809</v>
      </c>
      <c r="AH104" s="81" t="b">
        <v>0</v>
      </c>
      <c r="AI104" s="81" t="s">
        <v>810</v>
      </c>
      <c r="AJ104" s="81"/>
      <c r="AK104" s="89" t="s">
        <v>809</v>
      </c>
      <c r="AL104" s="81" t="b">
        <v>0</v>
      </c>
      <c r="AM104" s="81">
        <v>245</v>
      </c>
      <c r="AN104" s="89" t="s">
        <v>806</v>
      </c>
      <c r="AO104" s="81" t="s">
        <v>815</v>
      </c>
      <c r="AP104" s="81" t="b">
        <v>0</v>
      </c>
      <c r="AQ104" s="89" t="s">
        <v>806</v>
      </c>
      <c r="AR104" s="81"/>
      <c r="AS104" s="81">
        <v>1</v>
      </c>
      <c r="AT104" s="81">
        <v>0</v>
      </c>
      <c r="AU104" s="81"/>
      <c r="AV104" s="81"/>
      <c r="AW104" s="81"/>
      <c r="AX104" s="81"/>
      <c r="AY104" s="81"/>
      <c r="AZ104" s="81"/>
      <c r="BA104" s="81"/>
      <c r="BB104" s="81"/>
      <c r="BC104">
        <v>1</v>
      </c>
      <c r="BD104" s="80" t="str">
        <f>REPLACE(INDEX(GroupVertices[Group],MATCH(Edges27[[#This Row],[Vertex 1]],GroupVertices[Vertex],0)),1,1,"")</f>
        <v>1</v>
      </c>
      <c r="BE104" s="80" t="str">
        <f>REPLACE(INDEX(GroupVertices[Group],MATCH(Edges27[[#This Row],[Vertex 2]],GroupVertices[Vertex],0)),1,1,"")</f>
        <v>1</v>
      </c>
      <c r="BF104" s="49">
        <v>1</v>
      </c>
      <c r="BG104" s="50">
        <v>2.5</v>
      </c>
      <c r="BH104" s="49">
        <v>0</v>
      </c>
      <c r="BI104" s="50">
        <v>0</v>
      </c>
      <c r="BJ104" s="49">
        <v>0</v>
      </c>
      <c r="BK104" s="50">
        <v>0</v>
      </c>
      <c r="BL104" s="49">
        <v>39</v>
      </c>
      <c r="BM104" s="50">
        <v>97.5</v>
      </c>
      <c r="BN104" s="49">
        <v>40</v>
      </c>
    </row>
    <row r="105" spans="1:66" ht="15">
      <c r="A105" s="65" t="s">
        <v>335</v>
      </c>
      <c r="B105" s="65" t="s">
        <v>420</v>
      </c>
      <c r="C105" s="66"/>
      <c r="D105" s="67"/>
      <c r="E105" s="68"/>
      <c r="F105" s="69"/>
      <c r="G105" s="66"/>
      <c r="H105" s="70"/>
      <c r="I105" s="71"/>
      <c r="J105" s="71"/>
      <c r="K105" s="35" t="s">
        <v>65</v>
      </c>
      <c r="L105" s="79">
        <v>105</v>
      </c>
      <c r="M105" s="79"/>
      <c r="N105" s="73"/>
      <c r="O105" s="81" t="s">
        <v>423</v>
      </c>
      <c r="P105" s="83">
        <v>44090.144849537035</v>
      </c>
      <c r="Q105" s="81" t="s">
        <v>425</v>
      </c>
      <c r="R105" s="85" t="str">
        <f>HYPERLINK("https://mkto.cisco.com/devnet-create.html?utm_campaign=devnetcreate21&amp;utm_source=mediabuy&amp;utm_medium=ptwitter-dn-africa")</f>
        <v>https://mkto.cisco.com/devnet-create.html?utm_campaign=devnetcreate21&amp;utm_source=mediabuy&amp;utm_medium=ptwitter-dn-africa</v>
      </c>
      <c r="S105" s="81" t="s">
        <v>427</v>
      </c>
      <c r="T105" s="81" t="s">
        <v>429</v>
      </c>
      <c r="U105" s="81"/>
      <c r="V105" s="85" t="str">
        <f>HYPERLINK("https://pbs.twimg.com/profile_images/1137404982788014080/tYFOzETN_normal.jpg")</f>
        <v>https://pbs.twimg.com/profile_images/1137404982788014080/tYFOzETN_normal.jpg</v>
      </c>
      <c r="W105" s="83">
        <v>44090.144849537035</v>
      </c>
      <c r="X105" s="87">
        <v>44090</v>
      </c>
      <c r="Y105" s="89" t="s">
        <v>531</v>
      </c>
      <c r="Z105" s="85" t="str">
        <f>HYPERLINK("https://twitter.com/bradley_saili/status/1306072461872594945")</f>
        <v>https://twitter.com/bradley_saili/status/1306072461872594945</v>
      </c>
      <c r="AA105" s="81"/>
      <c r="AB105" s="81"/>
      <c r="AC105" s="89" t="s">
        <v>720</v>
      </c>
      <c r="AD105" s="81"/>
      <c r="AE105" s="81" t="b">
        <v>0</v>
      </c>
      <c r="AF105" s="81">
        <v>0</v>
      </c>
      <c r="AG105" s="89" t="s">
        <v>809</v>
      </c>
      <c r="AH105" s="81" t="b">
        <v>0</v>
      </c>
      <c r="AI105" s="81" t="s">
        <v>810</v>
      </c>
      <c r="AJ105" s="81"/>
      <c r="AK105" s="89" t="s">
        <v>809</v>
      </c>
      <c r="AL105" s="81" t="b">
        <v>0</v>
      </c>
      <c r="AM105" s="81">
        <v>245</v>
      </c>
      <c r="AN105" s="89" t="s">
        <v>806</v>
      </c>
      <c r="AO105" s="81" t="s">
        <v>813</v>
      </c>
      <c r="AP105" s="81" t="b">
        <v>0</v>
      </c>
      <c r="AQ105" s="89" t="s">
        <v>806</v>
      </c>
      <c r="AR105" s="81"/>
      <c r="AS105" s="81">
        <v>1</v>
      </c>
      <c r="AT105" s="81">
        <v>0</v>
      </c>
      <c r="AU105" s="81"/>
      <c r="AV105" s="81"/>
      <c r="AW105" s="81"/>
      <c r="AX105" s="81"/>
      <c r="AY105" s="81"/>
      <c r="AZ105" s="81"/>
      <c r="BA105" s="81"/>
      <c r="BB105" s="81"/>
      <c r="BC105">
        <v>1</v>
      </c>
      <c r="BD105" s="80" t="str">
        <f>REPLACE(INDEX(GroupVertices[Group],MATCH(Edges27[[#This Row],[Vertex 1]],GroupVertices[Vertex],0)),1,1,"")</f>
        <v>1</v>
      </c>
      <c r="BE105" s="80" t="str">
        <f>REPLACE(INDEX(GroupVertices[Group],MATCH(Edges27[[#This Row],[Vertex 2]],GroupVertices[Vertex],0)),1,1,"")</f>
        <v>1</v>
      </c>
      <c r="BF105" s="49">
        <v>1</v>
      </c>
      <c r="BG105" s="50">
        <v>2.5</v>
      </c>
      <c r="BH105" s="49">
        <v>0</v>
      </c>
      <c r="BI105" s="50">
        <v>0</v>
      </c>
      <c r="BJ105" s="49">
        <v>0</v>
      </c>
      <c r="BK105" s="50">
        <v>0</v>
      </c>
      <c r="BL105" s="49">
        <v>39</v>
      </c>
      <c r="BM105" s="50">
        <v>97.5</v>
      </c>
      <c r="BN105" s="49">
        <v>40</v>
      </c>
    </row>
    <row r="106" spans="1:66" ht="15">
      <c r="A106" s="65" t="s">
        <v>336</v>
      </c>
      <c r="B106" s="65" t="s">
        <v>420</v>
      </c>
      <c r="C106" s="66"/>
      <c r="D106" s="67"/>
      <c r="E106" s="68"/>
      <c r="F106" s="69"/>
      <c r="G106" s="66"/>
      <c r="H106" s="70"/>
      <c r="I106" s="71"/>
      <c r="J106" s="71"/>
      <c r="K106" s="35" t="s">
        <v>65</v>
      </c>
      <c r="L106" s="79">
        <v>106</v>
      </c>
      <c r="M106" s="79"/>
      <c r="N106" s="73"/>
      <c r="O106" s="81" t="s">
        <v>423</v>
      </c>
      <c r="P106" s="83">
        <v>44090.16694444444</v>
      </c>
      <c r="Q106" s="81" t="s">
        <v>425</v>
      </c>
      <c r="R106" s="85" t="str">
        <f>HYPERLINK("https://mkto.cisco.com/devnet-create.html?utm_campaign=devnetcreate21&amp;utm_source=mediabuy&amp;utm_medium=ptwitter-dn-africa")</f>
        <v>https://mkto.cisco.com/devnet-create.html?utm_campaign=devnetcreate21&amp;utm_source=mediabuy&amp;utm_medium=ptwitter-dn-africa</v>
      </c>
      <c r="S106" s="81" t="s">
        <v>427</v>
      </c>
      <c r="T106" s="81" t="s">
        <v>429</v>
      </c>
      <c r="U106" s="81"/>
      <c r="V106" s="85" t="str">
        <f>HYPERLINK("https://pbs.twimg.com/profile_images/1307064370682376192/Si8q7Bzp_normal.jpg")</f>
        <v>https://pbs.twimg.com/profile_images/1307064370682376192/Si8q7Bzp_normal.jpg</v>
      </c>
      <c r="W106" s="83">
        <v>44090.16694444444</v>
      </c>
      <c r="X106" s="87">
        <v>44090</v>
      </c>
      <c r="Y106" s="89" t="s">
        <v>532</v>
      </c>
      <c r="Z106" s="85" t="str">
        <f>HYPERLINK("https://twitter.com/remajac87142097/status/1306080471894437892")</f>
        <v>https://twitter.com/remajac87142097/status/1306080471894437892</v>
      </c>
      <c r="AA106" s="81"/>
      <c r="AB106" s="81"/>
      <c r="AC106" s="89" t="s">
        <v>721</v>
      </c>
      <c r="AD106" s="81"/>
      <c r="AE106" s="81" t="b">
        <v>0</v>
      </c>
      <c r="AF106" s="81">
        <v>0</v>
      </c>
      <c r="AG106" s="89" t="s">
        <v>809</v>
      </c>
      <c r="AH106" s="81" t="b">
        <v>0</v>
      </c>
      <c r="AI106" s="81" t="s">
        <v>810</v>
      </c>
      <c r="AJ106" s="81"/>
      <c r="AK106" s="89" t="s">
        <v>809</v>
      </c>
      <c r="AL106" s="81" t="b">
        <v>0</v>
      </c>
      <c r="AM106" s="81">
        <v>245</v>
      </c>
      <c r="AN106" s="89" t="s">
        <v>806</v>
      </c>
      <c r="AO106" s="81" t="s">
        <v>813</v>
      </c>
      <c r="AP106" s="81" t="b">
        <v>0</v>
      </c>
      <c r="AQ106" s="89" t="s">
        <v>806</v>
      </c>
      <c r="AR106" s="81"/>
      <c r="AS106" s="81">
        <v>1</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v>1</v>
      </c>
      <c r="BG106" s="50">
        <v>2.5</v>
      </c>
      <c r="BH106" s="49">
        <v>0</v>
      </c>
      <c r="BI106" s="50">
        <v>0</v>
      </c>
      <c r="BJ106" s="49">
        <v>0</v>
      </c>
      <c r="BK106" s="50">
        <v>0</v>
      </c>
      <c r="BL106" s="49">
        <v>39</v>
      </c>
      <c r="BM106" s="50">
        <v>97.5</v>
      </c>
      <c r="BN106" s="49">
        <v>40</v>
      </c>
    </row>
    <row r="107" spans="1:66" ht="15">
      <c r="A107" s="65" t="s">
        <v>337</v>
      </c>
      <c r="B107" s="65" t="s">
        <v>420</v>
      </c>
      <c r="C107" s="66"/>
      <c r="D107" s="67"/>
      <c r="E107" s="68"/>
      <c r="F107" s="69"/>
      <c r="G107" s="66"/>
      <c r="H107" s="70"/>
      <c r="I107" s="71"/>
      <c r="J107" s="71"/>
      <c r="K107" s="35" t="s">
        <v>65</v>
      </c>
      <c r="L107" s="79">
        <v>107</v>
      </c>
      <c r="M107" s="79"/>
      <c r="N107" s="73"/>
      <c r="O107" s="81" t="s">
        <v>423</v>
      </c>
      <c r="P107" s="83">
        <v>44090.19664351852</v>
      </c>
      <c r="Q107" s="81" t="s">
        <v>425</v>
      </c>
      <c r="R107" s="85" t="str">
        <f>HYPERLINK("https://mkto.cisco.com/devnet-create.html?utm_campaign=devnetcreate21&amp;utm_source=mediabuy&amp;utm_medium=ptwitter-dn-africa")</f>
        <v>https://mkto.cisco.com/devnet-create.html?utm_campaign=devnetcreate21&amp;utm_source=mediabuy&amp;utm_medium=ptwitter-dn-africa</v>
      </c>
      <c r="S107" s="81" t="s">
        <v>427</v>
      </c>
      <c r="T107" s="81" t="s">
        <v>429</v>
      </c>
      <c r="U107" s="81"/>
      <c r="V107" s="85" t="str">
        <f>HYPERLINK("https://pbs.twimg.com/profile_images/1258245345840152576/IcHs0gnB_normal.jpg")</f>
        <v>https://pbs.twimg.com/profile_images/1258245345840152576/IcHs0gnB_normal.jpg</v>
      </c>
      <c r="W107" s="83">
        <v>44090.19664351852</v>
      </c>
      <c r="X107" s="87">
        <v>44090</v>
      </c>
      <c r="Y107" s="89" t="s">
        <v>533</v>
      </c>
      <c r="Z107" s="85" t="str">
        <f>HYPERLINK("https://twitter.com/blessing_oe/status/1306091232662347776")</f>
        <v>https://twitter.com/blessing_oe/status/1306091232662347776</v>
      </c>
      <c r="AA107" s="81"/>
      <c r="AB107" s="81"/>
      <c r="AC107" s="89" t="s">
        <v>722</v>
      </c>
      <c r="AD107" s="81"/>
      <c r="AE107" s="81" t="b">
        <v>0</v>
      </c>
      <c r="AF107" s="81">
        <v>0</v>
      </c>
      <c r="AG107" s="89" t="s">
        <v>809</v>
      </c>
      <c r="AH107" s="81" t="b">
        <v>0</v>
      </c>
      <c r="AI107" s="81" t="s">
        <v>810</v>
      </c>
      <c r="AJ107" s="81"/>
      <c r="AK107" s="89" t="s">
        <v>809</v>
      </c>
      <c r="AL107" s="81" t="b">
        <v>0</v>
      </c>
      <c r="AM107" s="81">
        <v>245</v>
      </c>
      <c r="AN107" s="89" t="s">
        <v>806</v>
      </c>
      <c r="AO107" s="81" t="s">
        <v>814</v>
      </c>
      <c r="AP107" s="81" t="b">
        <v>0</v>
      </c>
      <c r="AQ107" s="89" t="s">
        <v>806</v>
      </c>
      <c r="AR107" s="81"/>
      <c r="AS107" s="81">
        <v>1</v>
      </c>
      <c r="AT107" s="81">
        <v>0</v>
      </c>
      <c r="AU107" s="81"/>
      <c r="AV107" s="81"/>
      <c r="AW107" s="81"/>
      <c r="AX107" s="81"/>
      <c r="AY107" s="81"/>
      <c r="AZ107" s="81"/>
      <c r="BA107" s="81"/>
      <c r="BB107" s="81"/>
      <c r="BC107">
        <v>1</v>
      </c>
      <c r="BD107" s="80" t="str">
        <f>REPLACE(INDEX(GroupVertices[Group],MATCH(Edges27[[#This Row],[Vertex 1]],GroupVertices[Vertex],0)),1,1,"")</f>
        <v>1</v>
      </c>
      <c r="BE107" s="80" t="str">
        <f>REPLACE(INDEX(GroupVertices[Group],MATCH(Edges27[[#This Row],[Vertex 2]],GroupVertices[Vertex],0)),1,1,"")</f>
        <v>1</v>
      </c>
      <c r="BF107" s="49">
        <v>1</v>
      </c>
      <c r="BG107" s="50">
        <v>2.5</v>
      </c>
      <c r="BH107" s="49">
        <v>0</v>
      </c>
      <c r="BI107" s="50">
        <v>0</v>
      </c>
      <c r="BJ107" s="49">
        <v>0</v>
      </c>
      <c r="BK107" s="50">
        <v>0</v>
      </c>
      <c r="BL107" s="49">
        <v>39</v>
      </c>
      <c r="BM107" s="50">
        <v>97.5</v>
      </c>
      <c r="BN107" s="49">
        <v>40</v>
      </c>
    </row>
    <row r="108" spans="1:66" ht="15">
      <c r="A108" s="65" t="s">
        <v>338</v>
      </c>
      <c r="B108" s="65" t="s">
        <v>420</v>
      </c>
      <c r="C108" s="66"/>
      <c r="D108" s="67"/>
      <c r="E108" s="68"/>
      <c r="F108" s="69"/>
      <c r="G108" s="66"/>
      <c r="H108" s="70"/>
      <c r="I108" s="71"/>
      <c r="J108" s="71"/>
      <c r="K108" s="35" t="s">
        <v>65</v>
      </c>
      <c r="L108" s="79">
        <v>108</v>
      </c>
      <c r="M108" s="79"/>
      <c r="N108" s="73"/>
      <c r="O108" s="81" t="s">
        <v>423</v>
      </c>
      <c r="P108" s="83">
        <v>44090.26084490741</v>
      </c>
      <c r="Q108" s="81" t="s">
        <v>425</v>
      </c>
      <c r="R108" s="85" t="str">
        <f>HYPERLINK("https://mkto.cisco.com/devnet-create.html?utm_campaign=devnetcreate21&amp;utm_source=mediabuy&amp;utm_medium=ptwitter-dn-africa")</f>
        <v>https://mkto.cisco.com/devnet-create.html?utm_campaign=devnetcreate21&amp;utm_source=mediabuy&amp;utm_medium=ptwitter-dn-africa</v>
      </c>
      <c r="S108" s="81" t="s">
        <v>427</v>
      </c>
      <c r="T108" s="81" t="s">
        <v>429</v>
      </c>
      <c r="U108" s="81"/>
      <c r="V108" s="85" t="str">
        <f>HYPERLINK("https://pbs.twimg.com/profile_images/1244171911258607617/eaa83rKF_normal.jpg")</f>
        <v>https://pbs.twimg.com/profile_images/1244171911258607617/eaa83rKF_normal.jpg</v>
      </c>
      <c r="W108" s="83">
        <v>44090.26084490741</v>
      </c>
      <c r="X108" s="87">
        <v>44090</v>
      </c>
      <c r="Y108" s="89" t="s">
        <v>534</v>
      </c>
      <c r="Z108" s="85" t="str">
        <f>HYPERLINK("https://twitter.com/jignesh_bhudiya/status/1306114498936352768")</f>
        <v>https://twitter.com/jignesh_bhudiya/status/1306114498936352768</v>
      </c>
      <c r="AA108" s="81"/>
      <c r="AB108" s="81"/>
      <c r="AC108" s="89" t="s">
        <v>723</v>
      </c>
      <c r="AD108" s="81"/>
      <c r="AE108" s="81" t="b">
        <v>0</v>
      </c>
      <c r="AF108" s="81">
        <v>0</v>
      </c>
      <c r="AG108" s="89" t="s">
        <v>809</v>
      </c>
      <c r="AH108" s="81" t="b">
        <v>0</v>
      </c>
      <c r="AI108" s="81" t="s">
        <v>810</v>
      </c>
      <c r="AJ108" s="81"/>
      <c r="AK108" s="89" t="s">
        <v>809</v>
      </c>
      <c r="AL108" s="81" t="b">
        <v>0</v>
      </c>
      <c r="AM108" s="81">
        <v>245</v>
      </c>
      <c r="AN108" s="89" t="s">
        <v>806</v>
      </c>
      <c r="AO108" s="81" t="s">
        <v>813</v>
      </c>
      <c r="AP108" s="81" t="b">
        <v>0</v>
      </c>
      <c r="AQ108" s="89" t="s">
        <v>806</v>
      </c>
      <c r="AR108" s="81"/>
      <c r="AS108" s="81">
        <v>1</v>
      </c>
      <c r="AT108" s="81">
        <v>0</v>
      </c>
      <c r="AU108" s="81"/>
      <c r="AV108" s="81"/>
      <c r="AW108" s="81"/>
      <c r="AX108" s="81"/>
      <c r="AY108" s="81"/>
      <c r="AZ108" s="81"/>
      <c r="BA108" s="81"/>
      <c r="BB108" s="81"/>
      <c r="BC108">
        <v>1</v>
      </c>
      <c r="BD108" s="80" t="str">
        <f>REPLACE(INDEX(GroupVertices[Group],MATCH(Edges27[[#This Row],[Vertex 1]],GroupVertices[Vertex],0)),1,1,"")</f>
        <v>1</v>
      </c>
      <c r="BE108" s="80" t="str">
        <f>REPLACE(INDEX(GroupVertices[Group],MATCH(Edges27[[#This Row],[Vertex 2]],GroupVertices[Vertex],0)),1,1,"")</f>
        <v>1</v>
      </c>
      <c r="BF108" s="49">
        <v>1</v>
      </c>
      <c r="BG108" s="50">
        <v>2.5</v>
      </c>
      <c r="BH108" s="49">
        <v>0</v>
      </c>
      <c r="BI108" s="50">
        <v>0</v>
      </c>
      <c r="BJ108" s="49">
        <v>0</v>
      </c>
      <c r="BK108" s="50">
        <v>0</v>
      </c>
      <c r="BL108" s="49">
        <v>39</v>
      </c>
      <c r="BM108" s="50">
        <v>97.5</v>
      </c>
      <c r="BN108" s="49">
        <v>40</v>
      </c>
    </row>
    <row r="109" spans="1:66" ht="15">
      <c r="A109" s="65" t="s">
        <v>339</v>
      </c>
      <c r="B109" s="65" t="s">
        <v>420</v>
      </c>
      <c r="C109" s="66"/>
      <c r="D109" s="67"/>
      <c r="E109" s="68"/>
      <c r="F109" s="69"/>
      <c r="G109" s="66"/>
      <c r="H109" s="70"/>
      <c r="I109" s="71"/>
      <c r="J109" s="71"/>
      <c r="K109" s="35" t="s">
        <v>65</v>
      </c>
      <c r="L109" s="79">
        <v>109</v>
      </c>
      <c r="M109" s="79"/>
      <c r="N109" s="73"/>
      <c r="O109" s="81" t="s">
        <v>423</v>
      </c>
      <c r="P109" s="83">
        <v>44090.27049768518</v>
      </c>
      <c r="Q109" s="81" t="s">
        <v>425</v>
      </c>
      <c r="R109" s="85" t="str">
        <f>HYPERLINK("https://mkto.cisco.com/devnet-create.html?utm_campaign=devnetcreate21&amp;utm_source=mediabuy&amp;utm_medium=ptwitter-dn-africa")</f>
        <v>https://mkto.cisco.com/devnet-create.html?utm_campaign=devnetcreate21&amp;utm_source=mediabuy&amp;utm_medium=ptwitter-dn-africa</v>
      </c>
      <c r="S109" s="81" t="s">
        <v>427</v>
      </c>
      <c r="T109" s="81" t="s">
        <v>429</v>
      </c>
      <c r="U109" s="81"/>
      <c r="V109" s="85" t="str">
        <f>HYPERLINK("https://pbs.twimg.com/profile_images/1302018335484375042/E97T19xN_normal.jpg")</f>
        <v>https://pbs.twimg.com/profile_images/1302018335484375042/E97T19xN_normal.jpg</v>
      </c>
      <c r="W109" s="83">
        <v>44090.27049768518</v>
      </c>
      <c r="X109" s="87">
        <v>44090</v>
      </c>
      <c r="Y109" s="89" t="s">
        <v>535</v>
      </c>
      <c r="Z109" s="85" t="str">
        <f>HYPERLINK("https://twitter.com/mridulkabra/status/1306117997652774918")</f>
        <v>https://twitter.com/mridulkabra/status/1306117997652774918</v>
      </c>
      <c r="AA109" s="81"/>
      <c r="AB109" s="81"/>
      <c r="AC109" s="89" t="s">
        <v>724</v>
      </c>
      <c r="AD109" s="81"/>
      <c r="AE109" s="81" t="b">
        <v>0</v>
      </c>
      <c r="AF109" s="81">
        <v>0</v>
      </c>
      <c r="AG109" s="89" t="s">
        <v>809</v>
      </c>
      <c r="AH109" s="81" t="b">
        <v>0</v>
      </c>
      <c r="AI109" s="81" t="s">
        <v>810</v>
      </c>
      <c r="AJ109" s="81"/>
      <c r="AK109" s="89" t="s">
        <v>809</v>
      </c>
      <c r="AL109" s="81" t="b">
        <v>0</v>
      </c>
      <c r="AM109" s="81">
        <v>245</v>
      </c>
      <c r="AN109" s="89" t="s">
        <v>806</v>
      </c>
      <c r="AO109" s="81" t="s">
        <v>814</v>
      </c>
      <c r="AP109" s="81" t="b">
        <v>0</v>
      </c>
      <c r="AQ109" s="89" t="s">
        <v>806</v>
      </c>
      <c r="AR109" s="81"/>
      <c r="AS109" s="81">
        <v>1</v>
      </c>
      <c r="AT109" s="81">
        <v>0</v>
      </c>
      <c r="AU109" s="81"/>
      <c r="AV109" s="81"/>
      <c r="AW109" s="81"/>
      <c r="AX109" s="81"/>
      <c r="AY109" s="81"/>
      <c r="AZ109" s="81"/>
      <c r="BA109" s="81"/>
      <c r="BB109" s="81"/>
      <c r="BC109">
        <v>1</v>
      </c>
      <c r="BD109" s="80" t="str">
        <f>REPLACE(INDEX(GroupVertices[Group],MATCH(Edges27[[#This Row],[Vertex 1]],GroupVertices[Vertex],0)),1,1,"")</f>
        <v>1</v>
      </c>
      <c r="BE109" s="80" t="str">
        <f>REPLACE(INDEX(GroupVertices[Group],MATCH(Edges27[[#This Row],[Vertex 2]],GroupVertices[Vertex],0)),1,1,"")</f>
        <v>1</v>
      </c>
      <c r="BF109" s="49">
        <v>1</v>
      </c>
      <c r="BG109" s="50">
        <v>2.5</v>
      </c>
      <c r="BH109" s="49">
        <v>0</v>
      </c>
      <c r="BI109" s="50">
        <v>0</v>
      </c>
      <c r="BJ109" s="49">
        <v>0</v>
      </c>
      <c r="BK109" s="50">
        <v>0</v>
      </c>
      <c r="BL109" s="49">
        <v>39</v>
      </c>
      <c r="BM109" s="50">
        <v>97.5</v>
      </c>
      <c r="BN109" s="49">
        <v>40</v>
      </c>
    </row>
    <row r="110" spans="1:66" ht="15">
      <c r="A110" s="65" t="s">
        <v>340</v>
      </c>
      <c r="B110" s="65" t="s">
        <v>420</v>
      </c>
      <c r="C110" s="66"/>
      <c r="D110" s="67"/>
      <c r="E110" s="68"/>
      <c r="F110" s="69"/>
      <c r="G110" s="66"/>
      <c r="H110" s="70"/>
      <c r="I110" s="71"/>
      <c r="J110" s="71"/>
      <c r="K110" s="35" t="s">
        <v>65</v>
      </c>
      <c r="L110" s="79">
        <v>110</v>
      </c>
      <c r="M110" s="79"/>
      <c r="N110" s="73"/>
      <c r="O110" s="81" t="s">
        <v>423</v>
      </c>
      <c r="P110" s="83">
        <v>44090.2794212963</v>
      </c>
      <c r="Q110" s="81" t="s">
        <v>425</v>
      </c>
      <c r="R110" s="85" t="str">
        <f>HYPERLINK("https://mkto.cisco.com/devnet-create.html?utm_campaign=devnetcreate21&amp;utm_source=mediabuy&amp;utm_medium=ptwitter-dn-africa")</f>
        <v>https://mkto.cisco.com/devnet-create.html?utm_campaign=devnetcreate21&amp;utm_source=mediabuy&amp;utm_medium=ptwitter-dn-africa</v>
      </c>
      <c r="S110" s="81" t="s">
        <v>427</v>
      </c>
      <c r="T110" s="81" t="s">
        <v>429</v>
      </c>
      <c r="U110" s="81"/>
      <c r="V110" s="85" t="str">
        <f>HYPERLINK("https://pbs.twimg.com/profile_images/1286054539548930050/WCfjRVkA_normal.jpg")</f>
        <v>https://pbs.twimg.com/profile_images/1286054539548930050/WCfjRVkA_normal.jpg</v>
      </c>
      <c r="W110" s="83">
        <v>44090.2794212963</v>
      </c>
      <c r="X110" s="87">
        <v>44090</v>
      </c>
      <c r="Y110" s="89" t="s">
        <v>536</v>
      </c>
      <c r="Z110" s="85" t="str">
        <f>HYPERLINK("https://twitter.com/pfazamoh/status/1306121228646789121")</f>
        <v>https://twitter.com/pfazamoh/status/1306121228646789121</v>
      </c>
      <c r="AA110" s="81"/>
      <c r="AB110" s="81"/>
      <c r="AC110" s="89" t="s">
        <v>725</v>
      </c>
      <c r="AD110" s="81"/>
      <c r="AE110" s="81" t="b">
        <v>0</v>
      </c>
      <c r="AF110" s="81">
        <v>0</v>
      </c>
      <c r="AG110" s="89" t="s">
        <v>809</v>
      </c>
      <c r="AH110" s="81" t="b">
        <v>0</v>
      </c>
      <c r="AI110" s="81" t="s">
        <v>810</v>
      </c>
      <c r="AJ110" s="81"/>
      <c r="AK110" s="89" t="s">
        <v>809</v>
      </c>
      <c r="AL110" s="81" t="b">
        <v>0</v>
      </c>
      <c r="AM110" s="81">
        <v>245</v>
      </c>
      <c r="AN110" s="89" t="s">
        <v>806</v>
      </c>
      <c r="AO110" s="81" t="s">
        <v>814</v>
      </c>
      <c r="AP110" s="81" t="b">
        <v>0</v>
      </c>
      <c r="AQ110" s="89" t="s">
        <v>806</v>
      </c>
      <c r="AR110" s="81"/>
      <c r="AS110" s="81">
        <v>1</v>
      </c>
      <c r="AT110" s="81">
        <v>0</v>
      </c>
      <c r="AU110" s="81"/>
      <c r="AV110" s="81"/>
      <c r="AW110" s="81"/>
      <c r="AX110" s="81"/>
      <c r="AY110" s="81"/>
      <c r="AZ110" s="81"/>
      <c r="BA110" s="81"/>
      <c r="BB110" s="81"/>
      <c r="BC110">
        <v>1</v>
      </c>
      <c r="BD110" s="80" t="str">
        <f>REPLACE(INDEX(GroupVertices[Group],MATCH(Edges27[[#This Row],[Vertex 1]],GroupVertices[Vertex],0)),1,1,"")</f>
        <v>1</v>
      </c>
      <c r="BE110" s="80" t="str">
        <f>REPLACE(INDEX(GroupVertices[Group],MATCH(Edges27[[#This Row],[Vertex 2]],GroupVertices[Vertex],0)),1,1,"")</f>
        <v>1</v>
      </c>
      <c r="BF110" s="49">
        <v>1</v>
      </c>
      <c r="BG110" s="50">
        <v>2.5</v>
      </c>
      <c r="BH110" s="49">
        <v>0</v>
      </c>
      <c r="BI110" s="50">
        <v>0</v>
      </c>
      <c r="BJ110" s="49">
        <v>0</v>
      </c>
      <c r="BK110" s="50">
        <v>0</v>
      </c>
      <c r="BL110" s="49">
        <v>39</v>
      </c>
      <c r="BM110" s="50">
        <v>97.5</v>
      </c>
      <c r="BN110" s="49">
        <v>40</v>
      </c>
    </row>
    <row r="111" spans="1:66" ht="15">
      <c r="A111" s="65" t="s">
        <v>341</v>
      </c>
      <c r="B111" s="65" t="s">
        <v>420</v>
      </c>
      <c r="C111" s="66"/>
      <c r="D111" s="67"/>
      <c r="E111" s="68"/>
      <c r="F111" s="69"/>
      <c r="G111" s="66"/>
      <c r="H111" s="70"/>
      <c r="I111" s="71"/>
      <c r="J111" s="71"/>
      <c r="K111" s="35" t="s">
        <v>65</v>
      </c>
      <c r="L111" s="79">
        <v>111</v>
      </c>
      <c r="M111" s="79"/>
      <c r="N111" s="73"/>
      <c r="O111" s="81" t="s">
        <v>423</v>
      </c>
      <c r="P111" s="83">
        <v>44090.281331018516</v>
      </c>
      <c r="Q111" s="81" t="s">
        <v>425</v>
      </c>
      <c r="R111" s="85" t="str">
        <f>HYPERLINK("https://mkto.cisco.com/devnet-create.html?utm_campaign=devnetcreate21&amp;utm_source=mediabuy&amp;utm_medium=ptwitter-dn-africa")</f>
        <v>https://mkto.cisco.com/devnet-create.html?utm_campaign=devnetcreate21&amp;utm_source=mediabuy&amp;utm_medium=ptwitter-dn-africa</v>
      </c>
      <c r="S111" s="81" t="s">
        <v>427</v>
      </c>
      <c r="T111" s="81" t="s">
        <v>429</v>
      </c>
      <c r="U111" s="81"/>
      <c r="V111" s="85" t="str">
        <f>HYPERLINK("https://pbs.twimg.com/profile_images/1255278963116650496/rlTZmqUC_normal.jpg")</f>
        <v>https://pbs.twimg.com/profile_images/1255278963116650496/rlTZmqUC_normal.jpg</v>
      </c>
      <c r="W111" s="83">
        <v>44090.281331018516</v>
      </c>
      <c r="X111" s="87">
        <v>44090</v>
      </c>
      <c r="Y111" s="89" t="s">
        <v>537</v>
      </c>
      <c r="Z111" s="85" t="str">
        <f>HYPERLINK("https://twitter.com/_rrw2/status/1306121921461915648")</f>
        <v>https://twitter.com/_rrw2/status/1306121921461915648</v>
      </c>
      <c r="AA111" s="81"/>
      <c r="AB111" s="81"/>
      <c r="AC111" s="89" t="s">
        <v>726</v>
      </c>
      <c r="AD111" s="81"/>
      <c r="AE111" s="81" t="b">
        <v>0</v>
      </c>
      <c r="AF111" s="81">
        <v>0</v>
      </c>
      <c r="AG111" s="89" t="s">
        <v>809</v>
      </c>
      <c r="AH111" s="81" t="b">
        <v>0</v>
      </c>
      <c r="AI111" s="81" t="s">
        <v>810</v>
      </c>
      <c r="AJ111" s="81"/>
      <c r="AK111" s="89" t="s">
        <v>809</v>
      </c>
      <c r="AL111" s="81" t="b">
        <v>0</v>
      </c>
      <c r="AM111" s="81">
        <v>245</v>
      </c>
      <c r="AN111" s="89" t="s">
        <v>806</v>
      </c>
      <c r="AO111" s="81" t="s">
        <v>813</v>
      </c>
      <c r="AP111" s="81" t="b">
        <v>0</v>
      </c>
      <c r="AQ111" s="89" t="s">
        <v>806</v>
      </c>
      <c r="AR111" s="81"/>
      <c r="AS111" s="81">
        <v>1</v>
      </c>
      <c r="AT111" s="81">
        <v>0</v>
      </c>
      <c r="AU111" s="81"/>
      <c r="AV111" s="81"/>
      <c r="AW111" s="81"/>
      <c r="AX111" s="81"/>
      <c r="AY111" s="81"/>
      <c r="AZ111" s="81"/>
      <c r="BA111" s="81"/>
      <c r="BB111" s="81"/>
      <c r="BC111">
        <v>1</v>
      </c>
      <c r="BD111" s="80" t="str">
        <f>REPLACE(INDEX(GroupVertices[Group],MATCH(Edges27[[#This Row],[Vertex 1]],GroupVertices[Vertex],0)),1,1,"")</f>
        <v>1</v>
      </c>
      <c r="BE111" s="80" t="str">
        <f>REPLACE(INDEX(GroupVertices[Group],MATCH(Edges27[[#This Row],[Vertex 2]],GroupVertices[Vertex],0)),1,1,"")</f>
        <v>1</v>
      </c>
      <c r="BF111" s="49">
        <v>1</v>
      </c>
      <c r="BG111" s="50">
        <v>2.5</v>
      </c>
      <c r="BH111" s="49">
        <v>0</v>
      </c>
      <c r="BI111" s="50">
        <v>0</v>
      </c>
      <c r="BJ111" s="49">
        <v>0</v>
      </c>
      <c r="BK111" s="50">
        <v>0</v>
      </c>
      <c r="BL111" s="49">
        <v>39</v>
      </c>
      <c r="BM111" s="50">
        <v>97.5</v>
      </c>
      <c r="BN111" s="49">
        <v>40</v>
      </c>
    </row>
    <row r="112" spans="1:66" ht="15">
      <c r="A112" s="65" t="s">
        <v>342</v>
      </c>
      <c r="B112" s="65" t="s">
        <v>420</v>
      </c>
      <c r="C112" s="66"/>
      <c r="D112" s="67"/>
      <c r="E112" s="68"/>
      <c r="F112" s="69"/>
      <c r="G112" s="66"/>
      <c r="H112" s="70"/>
      <c r="I112" s="71"/>
      <c r="J112" s="71"/>
      <c r="K112" s="35" t="s">
        <v>65</v>
      </c>
      <c r="L112" s="79">
        <v>112</v>
      </c>
      <c r="M112" s="79"/>
      <c r="N112" s="73"/>
      <c r="O112" s="81" t="s">
        <v>423</v>
      </c>
      <c r="P112" s="83">
        <v>44090.283229166664</v>
      </c>
      <c r="Q112" s="81" t="s">
        <v>425</v>
      </c>
      <c r="R112" s="85" t="str">
        <f>HYPERLINK("https://mkto.cisco.com/devnet-create.html?utm_campaign=devnetcreate21&amp;utm_source=mediabuy&amp;utm_medium=ptwitter-dn-africa")</f>
        <v>https://mkto.cisco.com/devnet-create.html?utm_campaign=devnetcreate21&amp;utm_source=mediabuy&amp;utm_medium=ptwitter-dn-africa</v>
      </c>
      <c r="S112" s="81" t="s">
        <v>427</v>
      </c>
      <c r="T112" s="81" t="s">
        <v>429</v>
      </c>
      <c r="U112" s="81"/>
      <c r="V112" s="85" t="str">
        <f>HYPERLINK("https://pbs.twimg.com/profile_images/1227528065904979969/2gmQfnIF_normal.jpg")</f>
        <v>https://pbs.twimg.com/profile_images/1227528065904979969/2gmQfnIF_normal.jpg</v>
      </c>
      <c r="W112" s="83">
        <v>44090.283229166664</v>
      </c>
      <c r="X112" s="87">
        <v>44090</v>
      </c>
      <c r="Y112" s="89" t="s">
        <v>538</v>
      </c>
      <c r="Z112" s="85" t="str">
        <f>HYPERLINK("https://twitter.com/bennkume/status/1306122611911467008")</f>
        <v>https://twitter.com/bennkume/status/1306122611911467008</v>
      </c>
      <c r="AA112" s="81"/>
      <c r="AB112" s="81"/>
      <c r="AC112" s="89" t="s">
        <v>727</v>
      </c>
      <c r="AD112" s="81"/>
      <c r="AE112" s="81" t="b">
        <v>0</v>
      </c>
      <c r="AF112" s="81">
        <v>0</v>
      </c>
      <c r="AG112" s="89" t="s">
        <v>809</v>
      </c>
      <c r="AH112" s="81" t="b">
        <v>0</v>
      </c>
      <c r="AI112" s="81" t="s">
        <v>810</v>
      </c>
      <c r="AJ112" s="81"/>
      <c r="AK112" s="89" t="s">
        <v>809</v>
      </c>
      <c r="AL112" s="81" t="b">
        <v>0</v>
      </c>
      <c r="AM112" s="81">
        <v>245</v>
      </c>
      <c r="AN112" s="89" t="s">
        <v>806</v>
      </c>
      <c r="AO112" s="81" t="s">
        <v>813</v>
      </c>
      <c r="AP112" s="81" t="b">
        <v>0</v>
      </c>
      <c r="AQ112" s="89" t="s">
        <v>806</v>
      </c>
      <c r="AR112" s="81"/>
      <c r="AS112" s="81">
        <v>1</v>
      </c>
      <c r="AT112" s="81">
        <v>0</v>
      </c>
      <c r="AU112" s="81"/>
      <c r="AV112" s="81"/>
      <c r="AW112" s="81"/>
      <c r="AX112" s="81"/>
      <c r="AY112" s="81"/>
      <c r="AZ112" s="81"/>
      <c r="BA112" s="81"/>
      <c r="BB112" s="81"/>
      <c r="BC112">
        <v>1</v>
      </c>
      <c r="BD112" s="80" t="str">
        <f>REPLACE(INDEX(GroupVertices[Group],MATCH(Edges27[[#This Row],[Vertex 1]],GroupVertices[Vertex],0)),1,1,"")</f>
        <v>1</v>
      </c>
      <c r="BE112" s="80" t="str">
        <f>REPLACE(INDEX(GroupVertices[Group],MATCH(Edges27[[#This Row],[Vertex 2]],GroupVertices[Vertex],0)),1,1,"")</f>
        <v>1</v>
      </c>
      <c r="BF112" s="49">
        <v>1</v>
      </c>
      <c r="BG112" s="50">
        <v>2.5</v>
      </c>
      <c r="BH112" s="49">
        <v>0</v>
      </c>
      <c r="BI112" s="50">
        <v>0</v>
      </c>
      <c r="BJ112" s="49">
        <v>0</v>
      </c>
      <c r="BK112" s="50">
        <v>0</v>
      </c>
      <c r="BL112" s="49">
        <v>39</v>
      </c>
      <c r="BM112" s="50">
        <v>97.5</v>
      </c>
      <c r="BN112" s="49">
        <v>40</v>
      </c>
    </row>
    <row r="113" spans="1:66" ht="15">
      <c r="A113" s="65" t="s">
        <v>343</v>
      </c>
      <c r="B113" s="65" t="s">
        <v>420</v>
      </c>
      <c r="C113" s="66"/>
      <c r="D113" s="67"/>
      <c r="E113" s="68"/>
      <c r="F113" s="69"/>
      <c r="G113" s="66"/>
      <c r="H113" s="70"/>
      <c r="I113" s="71"/>
      <c r="J113" s="71"/>
      <c r="K113" s="35" t="s">
        <v>65</v>
      </c>
      <c r="L113" s="79">
        <v>113</v>
      </c>
      <c r="M113" s="79"/>
      <c r="N113" s="73"/>
      <c r="O113" s="81" t="s">
        <v>423</v>
      </c>
      <c r="P113" s="83">
        <v>44090.28806712963</v>
      </c>
      <c r="Q113" s="81" t="s">
        <v>425</v>
      </c>
      <c r="R113" s="85" t="str">
        <f>HYPERLINK("https://mkto.cisco.com/devnet-create.html?utm_campaign=devnetcreate21&amp;utm_source=mediabuy&amp;utm_medium=ptwitter-dn-africa")</f>
        <v>https://mkto.cisco.com/devnet-create.html?utm_campaign=devnetcreate21&amp;utm_source=mediabuy&amp;utm_medium=ptwitter-dn-africa</v>
      </c>
      <c r="S113" s="81" t="s">
        <v>427</v>
      </c>
      <c r="T113" s="81" t="s">
        <v>429</v>
      </c>
      <c r="U113" s="81"/>
      <c r="V113" s="85" t="str">
        <f>HYPERLINK("https://pbs.twimg.com/profile_images/1304573098197495808/kGF5XiRB_normal.jpg")</f>
        <v>https://pbs.twimg.com/profile_images/1304573098197495808/kGF5XiRB_normal.jpg</v>
      </c>
      <c r="W113" s="83">
        <v>44090.28806712963</v>
      </c>
      <c r="X113" s="87">
        <v>44090</v>
      </c>
      <c r="Y113" s="89" t="s">
        <v>539</v>
      </c>
      <c r="Z113" s="85" t="str">
        <f>HYPERLINK("https://twitter.com/onedrew1/status/1306124361632567296")</f>
        <v>https://twitter.com/onedrew1/status/1306124361632567296</v>
      </c>
      <c r="AA113" s="81"/>
      <c r="AB113" s="81"/>
      <c r="AC113" s="89" t="s">
        <v>728</v>
      </c>
      <c r="AD113" s="81"/>
      <c r="AE113" s="81" t="b">
        <v>0</v>
      </c>
      <c r="AF113" s="81">
        <v>0</v>
      </c>
      <c r="AG113" s="89" t="s">
        <v>809</v>
      </c>
      <c r="AH113" s="81" t="b">
        <v>0</v>
      </c>
      <c r="AI113" s="81" t="s">
        <v>810</v>
      </c>
      <c r="AJ113" s="81"/>
      <c r="AK113" s="89" t="s">
        <v>809</v>
      </c>
      <c r="AL113" s="81" t="b">
        <v>0</v>
      </c>
      <c r="AM113" s="81">
        <v>245</v>
      </c>
      <c r="AN113" s="89" t="s">
        <v>806</v>
      </c>
      <c r="AO113" s="81" t="s">
        <v>813</v>
      </c>
      <c r="AP113" s="81" t="b">
        <v>0</v>
      </c>
      <c r="AQ113" s="89" t="s">
        <v>806</v>
      </c>
      <c r="AR113" s="81"/>
      <c r="AS113" s="81">
        <v>1</v>
      </c>
      <c r="AT113" s="81">
        <v>0</v>
      </c>
      <c r="AU113" s="81"/>
      <c r="AV113" s="81"/>
      <c r="AW113" s="81"/>
      <c r="AX113" s="81"/>
      <c r="AY113" s="81"/>
      <c r="AZ113" s="81"/>
      <c r="BA113" s="81"/>
      <c r="BB113" s="81"/>
      <c r="BC113">
        <v>1</v>
      </c>
      <c r="BD113" s="80" t="str">
        <f>REPLACE(INDEX(GroupVertices[Group],MATCH(Edges27[[#This Row],[Vertex 1]],GroupVertices[Vertex],0)),1,1,"")</f>
        <v>1</v>
      </c>
      <c r="BE113" s="80" t="str">
        <f>REPLACE(INDEX(GroupVertices[Group],MATCH(Edges27[[#This Row],[Vertex 2]],GroupVertices[Vertex],0)),1,1,"")</f>
        <v>1</v>
      </c>
      <c r="BF113" s="49">
        <v>1</v>
      </c>
      <c r="BG113" s="50">
        <v>2.5</v>
      </c>
      <c r="BH113" s="49">
        <v>0</v>
      </c>
      <c r="BI113" s="50">
        <v>0</v>
      </c>
      <c r="BJ113" s="49">
        <v>0</v>
      </c>
      <c r="BK113" s="50">
        <v>0</v>
      </c>
      <c r="BL113" s="49">
        <v>39</v>
      </c>
      <c r="BM113" s="50">
        <v>97.5</v>
      </c>
      <c r="BN113" s="49">
        <v>40</v>
      </c>
    </row>
    <row r="114" spans="1:66" ht="15">
      <c r="A114" s="65" t="s">
        <v>344</v>
      </c>
      <c r="B114" s="65" t="s">
        <v>420</v>
      </c>
      <c r="C114" s="66"/>
      <c r="D114" s="67"/>
      <c r="E114" s="68"/>
      <c r="F114" s="69"/>
      <c r="G114" s="66"/>
      <c r="H114" s="70"/>
      <c r="I114" s="71"/>
      <c r="J114" s="71"/>
      <c r="K114" s="35" t="s">
        <v>65</v>
      </c>
      <c r="L114" s="79">
        <v>114</v>
      </c>
      <c r="M114" s="79"/>
      <c r="N114" s="73"/>
      <c r="O114" s="81" t="s">
        <v>423</v>
      </c>
      <c r="P114" s="83">
        <v>44090.291134259256</v>
      </c>
      <c r="Q114" s="81" t="s">
        <v>425</v>
      </c>
      <c r="R114" s="85" t="str">
        <f>HYPERLINK("https://mkto.cisco.com/devnet-create.html?utm_campaign=devnetcreate21&amp;utm_source=mediabuy&amp;utm_medium=ptwitter-dn-africa")</f>
        <v>https://mkto.cisco.com/devnet-create.html?utm_campaign=devnetcreate21&amp;utm_source=mediabuy&amp;utm_medium=ptwitter-dn-africa</v>
      </c>
      <c r="S114" s="81" t="s">
        <v>427</v>
      </c>
      <c r="T114" s="81" t="s">
        <v>429</v>
      </c>
      <c r="U114" s="81"/>
      <c r="V114" s="85" t="str">
        <f>HYPERLINK("https://pbs.twimg.com/profile_images/1184517221294493699/4ZC6M6ps_normal.jpg")</f>
        <v>https://pbs.twimg.com/profile_images/1184517221294493699/4ZC6M6ps_normal.jpg</v>
      </c>
      <c r="W114" s="83">
        <v>44090.291134259256</v>
      </c>
      <c r="X114" s="87">
        <v>44090</v>
      </c>
      <c r="Y114" s="89" t="s">
        <v>540</v>
      </c>
      <c r="Z114" s="85" t="str">
        <f>HYPERLINK("https://twitter.com/okwaput_samuel/status/1306125476453404673")</f>
        <v>https://twitter.com/okwaput_samuel/status/1306125476453404673</v>
      </c>
      <c r="AA114" s="81"/>
      <c r="AB114" s="81"/>
      <c r="AC114" s="89" t="s">
        <v>729</v>
      </c>
      <c r="AD114" s="81"/>
      <c r="AE114" s="81" t="b">
        <v>0</v>
      </c>
      <c r="AF114" s="81">
        <v>0</v>
      </c>
      <c r="AG114" s="89" t="s">
        <v>809</v>
      </c>
      <c r="AH114" s="81" t="b">
        <v>0</v>
      </c>
      <c r="AI114" s="81" t="s">
        <v>810</v>
      </c>
      <c r="AJ114" s="81"/>
      <c r="AK114" s="89" t="s">
        <v>809</v>
      </c>
      <c r="AL114" s="81" t="b">
        <v>0</v>
      </c>
      <c r="AM114" s="81">
        <v>245</v>
      </c>
      <c r="AN114" s="89" t="s">
        <v>806</v>
      </c>
      <c r="AO114" s="81" t="s">
        <v>813</v>
      </c>
      <c r="AP114" s="81" t="b">
        <v>0</v>
      </c>
      <c r="AQ114" s="89" t="s">
        <v>806</v>
      </c>
      <c r="AR114" s="81"/>
      <c r="AS114" s="81">
        <v>1</v>
      </c>
      <c r="AT114" s="81">
        <v>0</v>
      </c>
      <c r="AU114" s="81"/>
      <c r="AV114" s="81"/>
      <c r="AW114" s="81"/>
      <c r="AX114" s="81"/>
      <c r="AY114" s="81"/>
      <c r="AZ114" s="81"/>
      <c r="BA114" s="81"/>
      <c r="BB114" s="81"/>
      <c r="BC114">
        <v>1</v>
      </c>
      <c r="BD114" s="80" t="str">
        <f>REPLACE(INDEX(GroupVertices[Group],MATCH(Edges27[[#This Row],[Vertex 1]],GroupVertices[Vertex],0)),1,1,"")</f>
        <v>1</v>
      </c>
      <c r="BE114" s="80" t="str">
        <f>REPLACE(INDEX(GroupVertices[Group],MATCH(Edges27[[#This Row],[Vertex 2]],GroupVertices[Vertex],0)),1,1,"")</f>
        <v>1</v>
      </c>
      <c r="BF114" s="49">
        <v>1</v>
      </c>
      <c r="BG114" s="50">
        <v>2.5</v>
      </c>
      <c r="BH114" s="49">
        <v>0</v>
      </c>
      <c r="BI114" s="50">
        <v>0</v>
      </c>
      <c r="BJ114" s="49">
        <v>0</v>
      </c>
      <c r="BK114" s="50">
        <v>0</v>
      </c>
      <c r="BL114" s="49">
        <v>39</v>
      </c>
      <c r="BM114" s="50">
        <v>97.5</v>
      </c>
      <c r="BN114" s="49">
        <v>40</v>
      </c>
    </row>
    <row r="115" spans="1:66" ht="15">
      <c r="A115" s="65" t="s">
        <v>345</v>
      </c>
      <c r="B115" s="65" t="s">
        <v>420</v>
      </c>
      <c r="C115" s="66"/>
      <c r="D115" s="67"/>
      <c r="E115" s="68"/>
      <c r="F115" s="69"/>
      <c r="G115" s="66"/>
      <c r="H115" s="70"/>
      <c r="I115" s="71"/>
      <c r="J115" s="71"/>
      <c r="K115" s="35" t="s">
        <v>65</v>
      </c>
      <c r="L115" s="79">
        <v>115</v>
      </c>
      <c r="M115" s="79"/>
      <c r="N115" s="73"/>
      <c r="O115" s="81" t="s">
        <v>423</v>
      </c>
      <c r="P115" s="83">
        <v>44090.29222222222</v>
      </c>
      <c r="Q115" s="81" t="s">
        <v>425</v>
      </c>
      <c r="R115" s="85" t="str">
        <f>HYPERLINK("https://mkto.cisco.com/devnet-create.html?utm_campaign=devnetcreate21&amp;utm_source=mediabuy&amp;utm_medium=ptwitter-dn-africa")</f>
        <v>https://mkto.cisco.com/devnet-create.html?utm_campaign=devnetcreate21&amp;utm_source=mediabuy&amp;utm_medium=ptwitter-dn-africa</v>
      </c>
      <c r="S115" s="81" t="s">
        <v>427</v>
      </c>
      <c r="T115" s="81" t="s">
        <v>429</v>
      </c>
      <c r="U115" s="81"/>
      <c r="V115" s="85" t="str">
        <f>HYPERLINK("https://pbs.twimg.com/profile_images/1272689989252460545/EXiufBmA_normal.jpg")</f>
        <v>https://pbs.twimg.com/profile_images/1272689989252460545/EXiufBmA_normal.jpg</v>
      </c>
      <c r="W115" s="83">
        <v>44090.29222222222</v>
      </c>
      <c r="X115" s="87">
        <v>44090</v>
      </c>
      <c r="Y115" s="89" t="s">
        <v>541</v>
      </c>
      <c r="Z115" s="85" t="str">
        <f>HYPERLINK("https://twitter.com/prosperadewale/status/1306125867752529920")</f>
        <v>https://twitter.com/prosperadewale/status/1306125867752529920</v>
      </c>
      <c r="AA115" s="81"/>
      <c r="AB115" s="81"/>
      <c r="AC115" s="89" t="s">
        <v>730</v>
      </c>
      <c r="AD115" s="81"/>
      <c r="AE115" s="81" t="b">
        <v>0</v>
      </c>
      <c r="AF115" s="81">
        <v>0</v>
      </c>
      <c r="AG115" s="89" t="s">
        <v>809</v>
      </c>
      <c r="AH115" s="81" t="b">
        <v>0</v>
      </c>
      <c r="AI115" s="81" t="s">
        <v>810</v>
      </c>
      <c r="AJ115" s="81"/>
      <c r="AK115" s="89" t="s">
        <v>809</v>
      </c>
      <c r="AL115" s="81" t="b">
        <v>0</v>
      </c>
      <c r="AM115" s="81">
        <v>245</v>
      </c>
      <c r="AN115" s="89" t="s">
        <v>806</v>
      </c>
      <c r="AO115" s="81" t="s">
        <v>813</v>
      </c>
      <c r="AP115" s="81" t="b">
        <v>0</v>
      </c>
      <c r="AQ115" s="89" t="s">
        <v>806</v>
      </c>
      <c r="AR115" s="81"/>
      <c r="AS115" s="81">
        <v>1</v>
      </c>
      <c r="AT115" s="81">
        <v>0</v>
      </c>
      <c r="AU115" s="81"/>
      <c r="AV115" s="81"/>
      <c r="AW115" s="81"/>
      <c r="AX115" s="81"/>
      <c r="AY115" s="81"/>
      <c r="AZ115" s="81"/>
      <c r="BA115" s="81"/>
      <c r="BB115" s="81"/>
      <c r="BC115">
        <v>1</v>
      </c>
      <c r="BD115" s="80" t="str">
        <f>REPLACE(INDEX(GroupVertices[Group],MATCH(Edges27[[#This Row],[Vertex 1]],GroupVertices[Vertex],0)),1,1,"")</f>
        <v>1</v>
      </c>
      <c r="BE115" s="80" t="str">
        <f>REPLACE(INDEX(GroupVertices[Group],MATCH(Edges27[[#This Row],[Vertex 2]],GroupVertices[Vertex],0)),1,1,"")</f>
        <v>1</v>
      </c>
      <c r="BF115" s="49">
        <v>1</v>
      </c>
      <c r="BG115" s="50">
        <v>2.5</v>
      </c>
      <c r="BH115" s="49">
        <v>0</v>
      </c>
      <c r="BI115" s="50">
        <v>0</v>
      </c>
      <c r="BJ115" s="49">
        <v>0</v>
      </c>
      <c r="BK115" s="50">
        <v>0</v>
      </c>
      <c r="BL115" s="49">
        <v>39</v>
      </c>
      <c r="BM115" s="50">
        <v>97.5</v>
      </c>
      <c r="BN115" s="49">
        <v>40</v>
      </c>
    </row>
    <row r="116" spans="1:66" ht="15">
      <c r="A116" s="65" t="s">
        <v>346</v>
      </c>
      <c r="B116" s="65" t="s">
        <v>420</v>
      </c>
      <c r="C116" s="66"/>
      <c r="D116" s="67"/>
      <c r="E116" s="68"/>
      <c r="F116" s="69"/>
      <c r="G116" s="66"/>
      <c r="H116" s="70"/>
      <c r="I116" s="71"/>
      <c r="J116" s="71"/>
      <c r="K116" s="35" t="s">
        <v>65</v>
      </c>
      <c r="L116" s="79">
        <v>116</v>
      </c>
      <c r="M116" s="79"/>
      <c r="N116" s="73"/>
      <c r="O116" s="81" t="s">
        <v>423</v>
      </c>
      <c r="P116" s="83">
        <v>44090.3393287037</v>
      </c>
      <c r="Q116" s="81" t="s">
        <v>425</v>
      </c>
      <c r="R116" s="85" t="str">
        <f>HYPERLINK("https://mkto.cisco.com/devnet-create.html?utm_campaign=devnetcreate21&amp;utm_source=mediabuy&amp;utm_medium=ptwitter-dn-africa")</f>
        <v>https://mkto.cisco.com/devnet-create.html?utm_campaign=devnetcreate21&amp;utm_source=mediabuy&amp;utm_medium=ptwitter-dn-africa</v>
      </c>
      <c r="S116" s="81" t="s">
        <v>427</v>
      </c>
      <c r="T116" s="81" t="s">
        <v>429</v>
      </c>
      <c r="U116" s="81"/>
      <c r="V116" s="85" t="str">
        <f>HYPERLINK("https://pbs.twimg.com/profile_images/1288214517231620107/xwUMdCBg_normal.jpg")</f>
        <v>https://pbs.twimg.com/profile_images/1288214517231620107/xwUMdCBg_normal.jpg</v>
      </c>
      <c r="W116" s="83">
        <v>44090.3393287037</v>
      </c>
      <c r="X116" s="87">
        <v>44090</v>
      </c>
      <c r="Y116" s="89" t="s">
        <v>542</v>
      </c>
      <c r="Z116" s="85" t="str">
        <f>HYPERLINK("https://twitter.com/crewedmichael/status/1306142940302106624")</f>
        <v>https://twitter.com/crewedmichael/status/1306142940302106624</v>
      </c>
      <c r="AA116" s="81"/>
      <c r="AB116" s="81"/>
      <c r="AC116" s="89" t="s">
        <v>731</v>
      </c>
      <c r="AD116" s="81"/>
      <c r="AE116" s="81" t="b">
        <v>0</v>
      </c>
      <c r="AF116" s="81">
        <v>0</v>
      </c>
      <c r="AG116" s="89" t="s">
        <v>809</v>
      </c>
      <c r="AH116" s="81" t="b">
        <v>0</v>
      </c>
      <c r="AI116" s="81" t="s">
        <v>810</v>
      </c>
      <c r="AJ116" s="81"/>
      <c r="AK116" s="89" t="s">
        <v>809</v>
      </c>
      <c r="AL116" s="81" t="b">
        <v>0</v>
      </c>
      <c r="AM116" s="81">
        <v>245</v>
      </c>
      <c r="AN116" s="89" t="s">
        <v>806</v>
      </c>
      <c r="AO116" s="81" t="s">
        <v>813</v>
      </c>
      <c r="AP116" s="81" t="b">
        <v>0</v>
      </c>
      <c r="AQ116" s="89" t="s">
        <v>806</v>
      </c>
      <c r="AR116" s="81"/>
      <c r="AS116" s="81">
        <v>1</v>
      </c>
      <c r="AT116" s="81">
        <v>0</v>
      </c>
      <c r="AU116" s="81"/>
      <c r="AV116" s="81"/>
      <c r="AW116" s="81"/>
      <c r="AX116" s="81"/>
      <c r="AY116" s="81"/>
      <c r="AZ116" s="81"/>
      <c r="BA116" s="81"/>
      <c r="BB116" s="81"/>
      <c r="BC116">
        <v>1</v>
      </c>
      <c r="BD116" s="80" t="str">
        <f>REPLACE(INDEX(GroupVertices[Group],MATCH(Edges27[[#This Row],[Vertex 1]],GroupVertices[Vertex],0)),1,1,"")</f>
        <v>1</v>
      </c>
      <c r="BE116" s="80" t="str">
        <f>REPLACE(INDEX(GroupVertices[Group],MATCH(Edges27[[#This Row],[Vertex 2]],GroupVertices[Vertex],0)),1,1,"")</f>
        <v>1</v>
      </c>
      <c r="BF116" s="49">
        <v>1</v>
      </c>
      <c r="BG116" s="50">
        <v>2.5</v>
      </c>
      <c r="BH116" s="49">
        <v>0</v>
      </c>
      <c r="BI116" s="50">
        <v>0</v>
      </c>
      <c r="BJ116" s="49">
        <v>0</v>
      </c>
      <c r="BK116" s="50">
        <v>0</v>
      </c>
      <c r="BL116" s="49">
        <v>39</v>
      </c>
      <c r="BM116" s="50">
        <v>97.5</v>
      </c>
      <c r="BN116" s="49">
        <v>40</v>
      </c>
    </row>
    <row r="117" spans="1:66" ht="15">
      <c r="A117" s="65" t="s">
        <v>347</v>
      </c>
      <c r="B117" s="65" t="s">
        <v>420</v>
      </c>
      <c r="C117" s="66"/>
      <c r="D117" s="67"/>
      <c r="E117" s="68"/>
      <c r="F117" s="69"/>
      <c r="G117" s="66"/>
      <c r="H117" s="70"/>
      <c r="I117" s="71"/>
      <c r="J117" s="71"/>
      <c r="K117" s="35" t="s">
        <v>65</v>
      </c>
      <c r="L117" s="79">
        <v>117</v>
      </c>
      <c r="M117" s="79"/>
      <c r="N117" s="73"/>
      <c r="O117" s="81" t="s">
        <v>423</v>
      </c>
      <c r="P117" s="83">
        <v>44090.34122685185</v>
      </c>
      <c r="Q117" s="81" t="s">
        <v>425</v>
      </c>
      <c r="R117" s="85" t="str">
        <f>HYPERLINK("https://mkto.cisco.com/devnet-create.html?utm_campaign=devnetcreate21&amp;utm_source=mediabuy&amp;utm_medium=ptwitter-dn-africa")</f>
        <v>https://mkto.cisco.com/devnet-create.html?utm_campaign=devnetcreate21&amp;utm_source=mediabuy&amp;utm_medium=ptwitter-dn-africa</v>
      </c>
      <c r="S117" s="81" t="s">
        <v>427</v>
      </c>
      <c r="T117" s="81" t="s">
        <v>429</v>
      </c>
      <c r="U117" s="81"/>
      <c r="V117" s="85" t="str">
        <f>HYPERLINK("https://pbs.twimg.com/profile_images/1310825893707816960/R0BVsFmB_normal.jpg")</f>
        <v>https://pbs.twimg.com/profile_images/1310825893707816960/R0BVsFmB_normal.jpg</v>
      </c>
      <c r="W117" s="83">
        <v>44090.34122685185</v>
      </c>
      <c r="X117" s="87">
        <v>44090</v>
      </c>
      <c r="Y117" s="89" t="s">
        <v>543</v>
      </c>
      <c r="Z117" s="85" t="str">
        <f>HYPERLINK("https://twitter.com/nanakwakupokuop/status/1306143627442257920")</f>
        <v>https://twitter.com/nanakwakupokuop/status/1306143627442257920</v>
      </c>
      <c r="AA117" s="81"/>
      <c r="AB117" s="81"/>
      <c r="AC117" s="89" t="s">
        <v>732</v>
      </c>
      <c r="AD117" s="81"/>
      <c r="AE117" s="81" t="b">
        <v>0</v>
      </c>
      <c r="AF117" s="81">
        <v>0</v>
      </c>
      <c r="AG117" s="89" t="s">
        <v>809</v>
      </c>
      <c r="AH117" s="81" t="b">
        <v>0</v>
      </c>
      <c r="AI117" s="81" t="s">
        <v>810</v>
      </c>
      <c r="AJ117" s="81"/>
      <c r="AK117" s="89" t="s">
        <v>809</v>
      </c>
      <c r="AL117" s="81" t="b">
        <v>0</v>
      </c>
      <c r="AM117" s="81">
        <v>245</v>
      </c>
      <c r="AN117" s="89" t="s">
        <v>806</v>
      </c>
      <c r="AO117" s="81" t="s">
        <v>813</v>
      </c>
      <c r="AP117" s="81" t="b">
        <v>0</v>
      </c>
      <c r="AQ117" s="89" t="s">
        <v>806</v>
      </c>
      <c r="AR117" s="81"/>
      <c r="AS117" s="81">
        <v>1</v>
      </c>
      <c r="AT117" s="81">
        <v>0</v>
      </c>
      <c r="AU117" s="81"/>
      <c r="AV117" s="81"/>
      <c r="AW117" s="81"/>
      <c r="AX117" s="81"/>
      <c r="AY117" s="81"/>
      <c r="AZ117" s="81"/>
      <c r="BA117" s="81"/>
      <c r="BB117" s="81"/>
      <c r="BC117">
        <v>1</v>
      </c>
      <c r="BD117" s="80" t="str">
        <f>REPLACE(INDEX(GroupVertices[Group],MATCH(Edges27[[#This Row],[Vertex 1]],GroupVertices[Vertex],0)),1,1,"")</f>
        <v>1</v>
      </c>
      <c r="BE117" s="80" t="str">
        <f>REPLACE(INDEX(GroupVertices[Group],MATCH(Edges27[[#This Row],[Vertex 2]],GroupVertices[Vertex],0)),1,1,"")</f>
        <v>1</v>
      </c>
      <c r="BF117" s="49">
        <v>1</v>
      </c>
      <c r="BG117" s="50">
        <v>2.5</v>
      </c>
      <c r="BH117" s="49">
        <v>0</v>
      </c>
      <c r="BI117" s="50">
        <v>0</v>
      </c>
      <c r="BJ117" s="49">
        <v>0</v>
      </c>
      <c r="BK117" s="50">
        <v>0</v>
      </c>
      <c r="BL117" s="49">
        <v>39</v>
      </c>
      <c r="BM117" s="50">
        <v>97.5</v>
      </c>
      <c r="BN117" s="49">
        <v>40</v>
      </c>
    </row>
    <row r="118" spans="1:66" ht="15">
      <c r="A118" s="65" t="s">
        <v>348</v>
      </c>
      <c r="B118" s="65" t="s">
        <v>420</v>
      </c>
      <c r="C118" s="66"/>
      <c r="D118" s="67"/>
      <c r="E118" s="68"/>
      <c r="F118" s="69"/>
      <c r="G118" s="66"/>
      <c r="H118" s="70"/>
      <c r="I118" s="71"/>
      <c r="J118" s="71"/>
      <c r="K118" s="35" t="s">
        <v>65</v>
      </c>
      <c r="L118" s="79">
        <v>118</v>
      </c>
      <c r="M118" s="79"/>
      <c r="N118" s="73"/>
      <c r="O118" s="81" t="s">
        <v>423</v>
      </c>
      <c r="P118" s="83">
        <v>44090.34862268518</v>
      </c>
      <c r="Q118" s="81" t="s">
        <v>425</v>
      </c>
      <c r="R118" s="85" t="str">
        <f>HYPERLINK("https://mkto.cisco.com/devnet-create.html?utm_campaign=devnetcreate21&amp;utm_source=mediabuy&amp;utm_medium=ptwitter-dn-africa")</f>
        <v>https://mkto.cisco.com/devnet-create.html?utm_campaign=devnetcreate21&amp;utm_source=mediabuy&amp;utm_medium=ptwitter-dn-africa</v>
      </c>
      <c r="S118" s="81" t="s">
        <v>427</v>
      </c>
      <c r="T118" s="81" t="s">
        <v>429</v>
      </c>
      <c r="U118" s="81"/>
      <c r="V118" s="85" t="str">
        <f>HYPERLINK("https://pbs.twimg.com/profile_images/1214190225234120705/BO2fdNMd_normal.jpg")</f>
        <v>https://pbs.twimg.com/profile_images/1214190225234120705/BO2fdNMd_normal.jpg</v>
      </c>
      <c r="W118" s="83">
        <v>44090.34862268518</v>
      </c>
      <c r="X118" s="87">
        <v>44090</v>
      </c>
      <c r="Y118" s="89" t="s">
        <v>544</v>
      </c>
      <c r="Z118" s="85" t="str">
        <f>HYPERLINK("https://twitter.com/wamlambezz/status/1306146309980774401")</f>
        <v>https://twitter.com/wamlambezz/status/1306146309980774401</v>
      </c>
      <c r="AA118" s="81"/>
      <c r="AB118" s="81"/>
      <c r="AC118" s="89" t="s">
        <v>733</v>
      </c>
      <c r="AD118" s="81"/>
      <c r="AE118" s="81" t="b">
        <v>0</v>
      </c>
      <c r="AF118" s="81">
        <v>0</v>
      </c>
      <c r="AG118" s="89" t="s">
        <v>809</v>
      </c>
      <c r="AH118" s="81" t="b">
        <v>0</v>
      </c>
      <c r="AI118" s="81" t="s">
        <v>810</v>
      </c>
      <c r="AJ118" s="81"/>
      <c r="AK118" s="89" t="s">
        <v>809</v>
      </c>
      <c r="AL118" s="81" t="b">
        <v>0</v>
      </c>
      <c r="AM118" s="81">
        <v>245</v>
      </c>
      <c r="AN118" s="89" t="s">
        <v>806</v>
      </c>
      <c r="AO118" s="81" t="s">
        <v>814</v>
      </c>
      <c r="AP118" s="81" t="b">
        <v>0</v>
      </c>
      <c r="AQ118" s="89" t="s">
        <v>806</v>
      </c>
      <c r="AR118" s="81"/>
      <c r="AS118" s="81">
        <v>1</v>
      </c>
      <c r="AT118" s="81">
        <v>0</v>
      </c>
      <c r="AU118" s="81"/>
      <c r="AV118" s="81"/>
      <c r="AW118" s="81"/>
      <c r="AX118" s="81"/>
      <c r="AY118" s="81"/>
      <c r="AZ118" s="81"/>
      <c r="BA118" s="81"/>
      <c r="BB118" s="81"/>
      <c r="BC118">
        <v>1</v>
      </c>
      <c r="BD118" s="80" t="str">
        <f>REPLACE(INDEX(GroupVertices[Group],MATCH(Edges27[[#This Row],[Vertex 1]],GroupVertices[Vertex],0)),1,1,"")</f>
        <v>1</v>
      </c>
      <c r="BE118" s="80" t="str">
        <f>REPLACE(INDEX(GroupVertices[Group],MATCH(Edges27[[#This Row],[Vertex 2]],GroupVertices[Vertex],0)),1,1,"")</f>
        <v>1</v>
      </c>
      <c r="BF118" s="49">
        <v>1</v>
      </c>
      <c r="BG118" s="50">
        <v>2.5</v>
      </c>
      <c r="BH118" s="49">
        <v>0</v>
      </c>
      <c r="BI118" s="50">
        <v>0</v>
      </c>
      <c r="BJ118" s="49">
        <v>0</v>
      </c>
      <c r="BK118" s="50">
        <v>0</v>
      </c>
      <c r="BL118" s="49">
        <v>39</v>
      </c>
      <c r="BM118" s="50">
        <v>97.5</v>
      </c>
      <c r="BN118" s="49">
        <v>40</v>
      </c>
    </row>
    <row r="119" spans="1:66" ht="15">
      <c r="A119" s="65" t="s">
        <v>349</v>
      </c>
      <c r="B119" s="65" t="s">
        <v>420</v>
      </c>
      <c r="C119" s="66"/>
      <c r="D119" s="67"/>
      <c r="E119" s="68"/>
      <c r="F119" s="69"/>
      <c r="G119" s="66"/>
      <c r="H119" s="70"/>
      <c r="I119" s="71"/>
      <c r="J119" s="71"/>
      <c r="K119" s="35" t="s">
        <v>65</v>
      </c>
      <c r="L119" s="79">
        <v>119</v>
      </c>
      <c r="M119" s="79"/>
      <c r="N119" s="73"/>
      <c r="O119" s="81" t="s">
        <v>423</v>
      </c>
      <c r="P119" s="83">
        <v>44090.35568287037</v>
      </c>
      <c r="Q119" s="81" t="s">
        <v>425</v>
      </c>
      <c r="R119" s="85" t="str">
        <f>HYPERLINK("https://mkto.cisco.com/devnet-create.html?utm_campaign=devnetcreate21&amp;utm_source=mediabuy&amp;utm_medium=ptwitter-dn-africa")</f>
        <v>https://mkto.cisco.com/devnet-create.html?utm_campaign=devnetcreate21&amp;utm_source=mediabuy&amp;utm_medium=ptwitter-dn-africa</v>
      </c>
      <c r="S119" s="81" t="s">
        <v>427</v>
      </c>
      <c r="T119" s="81" t="s">
        <v>429</v>
      </c>
      <c r="U119" s="81"/>
      <c r="V119" s="85" t="str">
        <f>HYPERLINK("https://pbs.twimg.com/profile_images/1271114822558588928/TdGOrHSM_normal.jpg")</f>
        <v>https://pbs.twimg.com/profile_images/1271114822558588928/TdGOrHSM_normal.jpg</v>
      </c>
      <c r="W119" s="83">
        <v>44090.35568287037</v>
      </c>
      <c r="X119" s="87">
        <v>44090</v>
      </c>
      <c r="Y119" s="89" t="s">
        <v>545</v>
      </c>
      <c r="Z119" s="85" t="str">
        <f>HYPERLINK("https://twitter.com/josephn05683791/status/1306148866962710528")</f>
        <v>https://twitter.com/josephn05683791/status/1306148866962710528</v>
      </c>
      <c r="AA119" s="81"/>
      <c r="AB119" s="81"/>
      <c r="AC119" s="89" t="s">
        <v>734</v>
      </c>
      <c r="AD119" s="81"/>
      <c r="AE119" s="81" t="b">
        <v>0</v>
      </c>
      <c r="AF119" s="81">
        <v>0</v>
      </c>
      <c r="AG119" s="89" t="s">
        <v>809</v>
      </c>
      <c r="AH119" s="81" t="b">
        <v>0</v>
      </c>
      <c r="AI119" s="81" t="s">
        <v>810</v>
      </c>
      <c r="AJ119" s="81"/>
      <c r="AK119" s="89" t="s">
        <v>809</v>
      </c>
      <c r="AL119" s="81" t="b">
        <v>0</v>
      </c>
      <c r="AM119" s="81">
        <v>245</v>
      </c>
      <c r="AN119" s="89" t="s">
        <v>806</v>
      </c>
      <c r="AO119" s="81" t="s">
        <v>813</v>
      </c>
      <c r="AP119" s="81" t="b">
        <v>0</v>
      </c>
      <c r="AQ119" s="89" t="s">
        <v>806</v>
      </c>
      <c r="AR119" s="81"/>
      <c r="AS119" s="81">
        <v>1</v>
      </c>
      <c r="AT119" s="81">
        <v>0</v>
      </c>
      <c r="AU119" s="81"/>
      <c r="AV119" s="81"/>
      <c r="AW119" s="81"/>
      <c r="AX119" s="81"/>
      <c r="AY119" s="81"/>
      <c r="AZ119" s="81"/>
      <c r="BA119" s="81"/>
      <c r="BB119" s="81"/>
      <c r="BC119">
        <v>1</v>
      </c>
      <c r="BD119" s="80" t="str">
        <f>REPLACE(INDEX(GroupVertices[Group],MATCH(Edges27[[#This Row],[Vertex 1]],GroupVertices[Vertex],0)),1,1,"")</f>
        <v>1</v>
      </c>
      <c r="BE119" s="80" t="str">
        <f>REPLACE(INDEX(GroupVertices[Group],MATCH(Edges27[[#This Row],[Vertex 2]],GroupVertices[Vertex],0)),1,1,"")</f>
        <v>1</v>
      </c>
      <c r="BF119" s="49">
        <v>1</v>
      </c>
      <c r="BG119" s="50">
        <v>2.5</v>
      </c>
      <c r="BH119" s="49">
        <v>0</v>
      </c>
      <c r="BI119" s="50">
        <v>0</v>
      </c>
      <c r="BJ119" s="49">
        <v>0</v>
      </c>
      <c r="BK119" s="50">
        <v>0</v>
      </c>
      <c r="BL119" s="49">
        <v>39</v>
      </c>
      <c r="BM119" s="50">
        <v>97.5</v>
      </c>
      <c r="BN119" s="49">
        <v>40</v>
      </c>
    </row>
    <row r="120" spans="1:66" ht="15">
      <c r="A120" s="65" t="s">
        <v>350</v>
      </c>
      <c r="B120" s="65" t="s">
        <v>420</v>
      </c>
      <c r="C120" s="66"/>
      <c r="D120" s="67"/>
      <c r="E120" s="68"/>
      <c r="F120" s="69"/>
      <c r="G120" s="66"/>
      <c r="H120" s="70"/>
      <c r="I120" s="71"/>
      <c r="J120" s="71"/>
      <c r="K120" s="35" t="s">
        <v>65</v>
      </c>
      <c r="L120" s="79">
        <v>120</v>
      </c>
      <c r="M120" s="79"/>
      <c r="N120" s="73"/>
      <c r="O120" s="81" t="s">
        <v>423</v>
      </c>
      <c r="P120" s="83">
        <v>44090.3587962963</v>
      </c>
      <c r="Q120" s="81" t="s">
        <v>425</v>
      </c>
      <c r="R120" s="85" t="str">
        <f>HYPERLINK("https://mkto.cisco.com/devnet-create.html?utm_campaign=devnetcreate21&amp;utm_source=mediabuy&amp;utm_medium=ptwitter-dn-africa")</f>
        <v>https://mkto.cisco.com/devnet-create.html?utm_campaign=devnetcreate21&amp;utm_source=mediabuy&amp;utm_medium=ptwitter-dn-africa</v>
      </c>
      <c r="S120" s="81" t="s">
        <v>427</v>
      </c>
      <c r="T120" s="81" t="s">
        <v>429</v>
      </c>
      <c r="U120" s="81"/>
      <c r="V120" s="85" t="str">
        <f>HYPERLINK("https://pbs.twimg.com/profile_images/1297824882152157184/y3Pn29Y8_normal.jpg")</f>
        <v>https://pbs.twimg.com/profile_images/1297824882152157184/y3Pn29Y8_normal.jpg</v>
      </c>
      <c r="W120" s="83">
        <v>44090.3587962963</v>
      </c>
      <c r="X120" s="87">
        <v>44090</v>
      </c>
      <c r="Y120" s="89" t="s">
        <v>546</v>
      </c>
      <c r="Z120" s="85" t="str">
        <f>HYPERLINK("https://twitter.com/godwin93232857/status/1306149995633152000")</f>
        <v>https://twitter.com/godwin93232857/status/1306149995633152000</v>
      </c>
      <c r="AA120" s="81"/>
      <c r="AB120" s="81"/>
      <c r="AC120" s="89" t="s">
        <v>735</v>
      </c>
      <c r="AD120" s="81"/>
      <c r="AE120" s="81" t="b">
        <v>0</v>
      </c>
      <c r="AF120" s="81">
        <v>0</v>
      </c>
      <c r="AG120" s="89" t="s">
        <v>809</v>
      </c>
      <c r="AH120" s="81" t="b">
        <v>0</v>
      </c>
      <c r="AI120" s="81" t="s">
        <v>810</v>
      </c>
      <c r="AJ120" s="81"/>
      <c r="AK120" s="89" t="s">
        <v>809</v>
      </c>
      <c r="AL120" s="81" t="b">
        <v>0</v>
      </c>
      <c r="AM120" s="81">
        <v>245</v>
      </c>
      <c r="AN120" s="89" t="s">
        <v>806</v>
      </c>
      <c r="AO120" s="81" t="s">
        <v>813</v>
      </c>
      <c r="AP120" s="81" t="b">
        <v>0</v>
      </c>
      <c r="AQ120" s="89" t="s">
        <v>806</v>
      </c>
      <c r="AR120" s="81"/>
      <c r="AS120" s="81">
        <v>1</v>
      </c>
      <c r="AT120" s="81">
        <v>0</v>
      </c>
      <c r="AU120" s="81"/>
      <c r="AV120" s="81"/>
      <c r="AW120" s="81"/>
      <c r="AX120" s="81"/>
      <c r="AY120" s="81"/>
      <c r="AZ120" s="81"/>
      <c r="BA120" s="81"/>
      <c r="BB120" s="81"/>
      <c r="BC120">
        <v>1</v>
      </c>
      <c r="BD120" s="80" t="str">
        <f>REPLACE(INDEX(GroupVertices[Group],MATCH(Edges27[[#This Row],[Vertex 1]],GroupVertices[Vertex],0)),1,1,"")</f>
        <v>1</v>
      </c>
      <c r="BE120" s="80" t="str">
        <f>REPLACE(INDEX(GroupVertices[Group],MATCH(Edges27[[#This Row],[Vertex 2]],GroupVertices[Vertex],0)),1,1,"")</f>
        <v>1</v>
      </c>
      <c r="BF120" s="49">
        <v>1</v>
      </c>
      <c r="BG120" s="50">
        <v>2.5</v>
      </c>
      <c r="BH120" s="49">
        <v>0</v>
      </c>
      <c r="BI120" s="50">
        <v>0</v>
      </c>
      <c r="BJ120" s="49">
        <v>0</v>
      </c>
      <c r="BK120" s="50">
        <v>0</v>
      </c>
      <c r="BL120" s="49">
        <v>39</v>
      </c>
      <c r="BM120" s="50">
        <v>97.5</v>
      </c>
      <c r="BN120" s="49">
        <v>40</v>
      </c>
    </row>
    <row r="121" spans="1:66" ht="15">
      <c r="A121" s="65" t="s">
        <v>351</v>
      </c>
      <c r="B121" s="65" t="s">
        <v>420</v>
      </c>
      <c r="C121" s="66"/>
      <c r="D121" s="67"/>
      <c r="E121" s="68"/>
      <c r="F121" s="69"/>
      <c r="G121" s="66"/>
      <c r="H121" s="70"/>
      <c r="I121" s="71"/>
      <c r="J121" s="71"/>
      <c r="K121" s="35" t="s">
        <v>65</v>
      </c>
      <c r="L121" s="79">
        <v>121</v>
      </c>
      <c r="M121" s="79"/>
      <c r="N121" s="73"/>
      <c r="O121" s="81" t="s">
        <v>423</v>
      </c>
      <c r="P121" s="83">
        <v>44090.37732638889</v>
      </c>
      <c r="Q121" s="81" t="s">
        <v>425</v>
      </c>
      <c r="R121" s="85" t="str">
        <f>HYPERLINK("https://mkto.cisco.com/devnet-create.html?utm_campaign=devnetcreate21&amp;utm_source=mediabuy&amp;utm_medium=ptwitter-dn-africa")</f>
        <v>https://mkto.cisco.com/devnet-create.html?utm_campaign=devnetcreate21&amp;utm_source=mediabuy&amp;utm_medium=ptwitter-dn-africa</v>
      </c>
      <c r="S121" s="81" t="s">
        <v>427</v>
      </c>
      <c r="T121" s="81" t="s">
        <v>429</v>
      </c>
      <c r="U121" s="81"/>
      <c r="V121" s="85" t="str">
        <f>HYPERLINK("https://pbs.twimg.com/profile_images/1286413338658975744/7ZMx6rry_normal.jpg")</f>
        <v>https://pbs.twimg.com/profile_images/1286413338658975744/7ZMx6rry_normal.jpg</v>
      </c>
      <c r="W121" s="83">
        <v>44090.37732638889</v>
      </c>
      <c r="X121" s="87">
        <v>44090</v>
      </c>
      <c r="Y121" s="89" t="s">
        <v>547</v>
      </c>
      <c r="Z121" s="85" t="str">
        <f>HYPERLINK("https://twitter.com/hymatv/status/1306156708587360257")</f>
        <v>https://twitter.com/hymatv/status/1306156708587360257</v>
      </c>
      <c r="AA121" s="81"/>
      <c r="AB121" s="81"/>
      <c r="AC121" s="89" t="s">
        <v>736</v>
      </c>
      <c r="AD121" s="81"/>
      <c r="AE121" s="81" t="b">
        <v>0</v>
      </c>
      <c r="AF121" s="81">
        <v>0</v>
      </c>
      <c r="AG121" s="89" t="s">
        <v>809</v>
      </c>
      <c r="AH121" s="81" t="b">
        <v>0</v>
      </c>
      <c r="AI121" s="81" t="s">
        <v>810</v>
      </c>
      <c r="AJ121" s="81"/>
      <c r="AK121" s="89" t="s">
        <v>809</v>
      </c>
      <c r="AL121" s="81" t="b">
        <v>0</v>
      </c>
      <c r="AM121" s="81">
        <v>245</v>
      </c>
      <c r="AN121" s="89" t="s">
        <v>806</v>
      </c>
      <c r="AO121" s="81" t="s">
        <v>813</v>
      </c>
      <c r="AP121" s="81" t="b">
        <v>0</v>
      </c>
      <c r="AQ121" s="89" t="s">
        <v>806</v>
      </c>
      <c r="AR121" s="81"/>
      <c r="AS121" s="81">
        <v>1</v>
      </c>
      <c r="AT121" s="81">
        <v>0</v>
      </c>
      <c r="AU121" s="81"/>
      <c r="AV121" s="81"/>
      <c r="AW121" s="81"/>
      <c r="AX121" s="81"/>
      <c r="AY121" s="81"/>
      <c r="AZ121" s="81"/>
      <c r="BA121" s="81"/>
      <c r="BB121" s="81"/>
      <c r="BC121">
        <v>1</v>
      </c>
      <c r="BD121" s="80" t="str">
        <f>REPLACE(INDEX(GroupVertices[Group],MATCH(Edges27[[#This Row],[Vertex 1]],GroupVertices[Vertex],0)),1,1,"")</f>
        <v>1</v>
      </c>
      <c r="BE121" s="80" t="str">
        <f>REPLACE(INDEX(GroupVertices[Group],MATCH(Edges27[[#This Row],[Vertex 2]],GroupVertices[Vertex],0)),1,1,"")</f>
        <v>1</v>
      </c>
      <c r="BF121" s="49">
        <v>1</v>
      </c>
      <c r="BG121" s="50">
        <v>2.5</v>
      </c>
      <c r="BH121" s="49">
        <v>0</v>
      </c>
      <c r="BI121" s="50">
        <v>0</v>
      </c>
      <c r="BJ121" s="49">
        <v>0</v>
      </c>
      <c r="BK121" s="50">
        <v>0</v>
      </c>
      <c r="BL121" s="49">
        <v>39</v>
      </c>
      <c r="BM121" s="50">
        <v>97.5</v>
      </c>
      <c r="BN121" s="49">
        <v>40</v>
      </c>
    </row>
    <row r="122" spans="1:66" ht="15">
      <c r="A122" s="65" t="s">
        <v>352</v>
      </c>
      <c r="B122" s="65" t="s">
        <v>420</v>
      </c>
      <c r="C122" s="66"/>
      <c r="D122" s="67"/>
      <c r="E122" s="68"/>
      <c r="F122" s="69"/>
      <c r="G122" s="66"/>
      <c r="H122" s="70"/>
      <c r="I122" s="71"/>
      <c r="J122" s="71"/>
      <c r="K122" s="35" t="s">
        <v>65</v>
      </c>
      <c r="L122" s="79">
        <v>122</v>
      </c>
      <c r="M122" s="79"/>
      <c r="N122" s="73"/>
      <c r="O122" s="81" t="s">
        <v>423</v>
      </c>
      <c r="P122" s="83">
        <v>44090.38947916667</v>
      </c>
      <c r="Q122" s="81" t="s">
        <v>425</v>
      </c>
      <c r="R122" s="85" t="str">
        <f>HYPERLINK("https://mkto.cisco.com/devnet-create.html?utm_campaign=devnetcreate21&amp;utm_source=mediabuy&amp;utm_medium=ptwitter-dn-africa")</f>
        <v>https://mkto.cisco.com/devnet-create.html?utm_campaign=devnetcreate21&amp;utm_source=mediabuy&amp;utm_medium=ptwitter-dn-africa</v>
      </c>
      <c r="S122" s="81" t="s">
        <v>427</v>
      </c>
      <c r="T122" s="81" t="s">
        <v>429</v>
      </c>
      <c r="U122" s="81"/>
      <c r="V122" s="85" t="str">
        <f>HYPERLINK("https://pbs.twimg.com/profile_images/1310839308077629440/MFyAJbyu_normal.jpg")</f>
        <v>https://pbs.twimg.com/profile_images/1310839308077629440/MFyAJbyu_normal.jpg</v>
      </c>
      <c r="W122" s="83">
        <v>44090.38947916667</v>
      </c>
      <c r="X122" s="87">
        <v>44090</v>
      </c>
      <c r="Y122" s="89" t="s">
        <v>548</v>
      </c>
      <c r="Z122" s="85" t="str">
        <f>HYPERLINK("https://twitter.com/el_agas/status/1306161112015142914")</f>
        <v>https://twitter.com/el_agas/status/1306161112015142914</v>
      </c>
      <c r="AA122" s="81"/>
      <c r="AB122" s="81"/>
      <c r="AC122" s="89" t="s">
        <v>737</v>
      </c>
      <c r="AD122" s="81"/>
      <c r="AE122" s="81" t="b">
        <v>0</v>
      </c>
      <c r="AF122" s="81">
        <v>0</v>
      </c>
      <c r="AG122" s="89" t="s">
        <v>809</v>
      </c>
      <c r="AH122" s="81" t="b">
        <v>0</v>
      </c>
      <c r="AI122" s="81" t="s">
        <v>810</v>
      </c>
      <c r="AJ122" s="81"/>
      <c r="AK122" s="89" t="s">
        <v>809</v>
      </c>
      <c r="AL122" s="81" t="b">
        <v>0</v>
      </c>
      <c r="AM122" s="81">
        <v>245</v>
      </c>
      <c r="AN122" s="89" t="s">
        <v>806</v>
      </c>
      <c r="AO122" s="81" t="s">
        <v>813</v>
      </c>
      <c r="AP122" s="81" t="b">
        <v>0</v>
      </c>
      <c r="AQ122" s="89" t="s">
        <v>806</v>
      </c>
      <c r="AR122" s="81"/>
      <c r="AS122" s="81">
        <v>1</v>
      </c>
      <c r="AT122" s="81">
        <v>0</v>
      </c>
      <c r="AU122" s="81"/>
      <c r="AV122" s="81"/>
      <c r="AW122" s="81"/>
      <c r="AX122" s="81"/>
      <c r="AY122" s="81"/>
      <c r="AZ122" s="81"/>
      <c r="BA122" s="81"/>
      <c r="BB122" s="81"/>
      <c r="BC122">
        <v>1</v>
      </c>
      <c r="BD122" s="80" t="str">
        <f>REPLACE(INDEX(GroupVertices[Group],MATCH(Edges27[[#This Row],[Vertex 1]],GroupVertices[Vertex],0)),1,1,"")</f>
        <v>1</v>
      </c>
      <c r="BE122" s="80" t="str">
        <f>REPLACE(INDEX(GroupVertices[Group],MATCH(Edges27[[#This Row],[Vertex 2]],GroupVertices[Vertex],0)),1,1,"")</f>
        <v>1</v>
      </c>
      <c r="BF122" s="49">
        <v>1</v>
      </c>
      <c r="BG122" s="50">
        <v>2.5</v>
      </c>
      <c r="BH122" s="49">
        <v>0</v>
      </c>
      <c r="BI122" s="50">
        <v>0</v>
      </c>
      <c r="BJ122" s="49">
        <v>0</v>
      </c>
      <c r="BK122" s="50">
        <v>0</v>
      </c>
      <c r="BL122" s="49">
        <v>39</v>
      </c>
      <c r="BM122" s="50">
        <v>97.5</v>
      </c>
      <c r="BN122" s="49">
        <v>40</v>
      </c>
    </row>
    <row r="123" spans="1:66" ht="15">
      <c r="A123" s="65" t="s">
        <v>353</v>
      </c>
      <c r="B123" s="65" t="s">
        <v>420</v>
      </c>
      <c r="C123" s="66"/>
      <c r="D123" s="67"/>
      <c r="E123" s="68"/>
      <c r="F123" s="69"/>
      <c r="G123" s="66"/>
      <c r="H123" s="70"/>
      <c r="I123" s="71"/>
      <c r="J123" s="71"/>
      <c r="K123" s="35" t="s">
        <v>65</v>
      </c>
      <c r="L123" s="79">
        <v>123</v>
      </c>
      <c r="M123" s="79"/>
      <c r="N123" s="73"/>
      <c r="O123" s="81" t="s">
        <v>423</v>
      </c>
      <c r="P123" s="83">
        <v>44090.39013888889</v>
      </c>
      <c r="Q123" s="81" t="s">
        <v>425</v>
      </c>
      <c r="R123" s="85" t="str">
        <f>HYPERLINK("https://mkto.cisco.com/devnet-create.html?utm_campaign=devnetcreate21&amp;utm_source=mediabuy&amp;utm_medium=ptwitter-dn-africa")</f>
        <v>https://mkto.cisco.com/devnet-create.html?utm_campaign=devnetcreate21&amp;utm_source=mediabuy&amp;utm_medium=ptwitter-dn-africa</v>
      </c>
      <c r="S123" s="81" t="s">
        <v>427</v>
      </c>
      <c r="T123" s="81" t="s">
        <v>429</v>
      </c>
      <c r="U123" s="81"/>
      <c r="V123" s="85" t="str">
        <f>HYPERLINK("https://pbs.twimg.com/profile_images/1316034496999944192/s20aiTco_normal.jpg")</f>
        <v>https://pbs.twimg.com/profile_images/1316034496999944192/s20aiTco_normal.jpg</v>
      </c>
      <c r="W123" s="83">
        <v>44090.39013888889</v>
      </c>
      <c r="X123" s="87">
        <v>44090</v>
      </c>
      <c r="Y123" s="89" t="s">
        <v>549</v>
      </c>
      <c r="Z123" s="85" t="str">
        <f>HYPERLINK("https://twitter.com/yo__maxx/status/1306161351577022466")</f>
        <v>https://twitter.com/yo__maxx/status/1306161351577022466</v>
      </c>
      <c r="AA123" s="81"/>
      <c r="AB123" s="81"/>
      <c r="AC123" s="89" t="s">
        <v>738</v>
      </c>
      <c r="AD123" s="81"/>
      <c r="AE123" s="81" t="b">
        <v>0</v>
      </c>
      <c r="AF123" s="81">
        <v>0</v>
      </c>
      <c r="AG123" s="89" t="s">
        <v>809</v>
      </c>
      <c r="AH123" s="81" t="b">
        <v>0</v>
      </c>
      <c r="AI123" s="81" t="s">
        <v>810</v>
      </c>
      <c r="AJ123" s="81"/>
      <c r="AK123" s="89" t="s">
        <v>809</v>
      </c>
      <c r="AL123" s="81" t="b">
        <v>0</v>
      </c>
      <c r="AM123" s="81">
        <v>245</v>
      </c>
      <c r="AN123" s="89" t="s">
        <v>806</v>
      </c>
      <c r="AO123" s="81" t="s">
        <v>815</v>
      </c>
      <c r="AP123" s="81" t="b">
        <v>0</v>
      </c>
      <c r="AQ123" s="89" t="s">
        <v>806</v>
      </c>
      <c r="AR123" s="81"/>
      <c r="AS123" s="81">
        <v>1</v>
      </c>
      <c r="AT123" s="81">
        <v>0</v>
      </c>
      <c r="AU123" s="81"/>
      <c r="AV123" s="81"/>
      <c r="AW123" s="81"/>
      <c r="AX123" s="81"/>
      <c r="AY123" s="81"/>
      <c r="AZ123" s="81"/>
      <c r="BA123" s="81"/>
      <c r="BB123" s="81"/>
      <c r="BC123">
        <v>1</v>
      </c>
      <c r="BD123" s="80" t="str">
        <f>REPLACE(INDEX(GroupVertices[Group],MATCH(Edges27[[#This Row],[Vertex 1]],GroupVertices[Vertex],0)),1,1,"")</f>
        <v>1</v>
      </c>
      <c r="BE123" s="80" t="str">
        <f>REPLACE(INDEX(GroupVertices[Group],MATCH(Edges27[[#This Row],[Vertex 2]],GroupVertices[Vertex],0)),1,1,"")</f>
        <v>1</v>
      </c>
      <c r="BF123" s="49">
        <v>1</v>
      </c>
      <c r="BG123" s="50">
        <v>2.5</v>
      </c>
      <c r="BH123" s="49">
        <v>0</v>
      </c>
      <c r="BI123" s="50">
        <v>0</v>
      </c>
      <c r="BJ123" s="49">
        <v>0</v>
      </c>
      <c r="BK123" s="50">
        <v>0</v>
      </c>
      <c r="BL123" s="49">
        <v>39</v>
      </c>
      <c r="BM123" s="50">
        <v>97.5</v>
      </c>
      <c r="BN123" s="49">
        <v>40</v>
      </c>
    </row>
    <row r="124" spans="1:66" ht="15">
      <c r="A124" s="65" t="s">
        <v>354</v>
      </c>
      <c r="B124" s="65" t="s">
        <v>420</v>
      </c>
      <c r="C124" s="66"/>
      <c r="D124" s="67"/>
      <c r="E124" s="68"/>
      <c r="F124" s="69"/>
      <c r="G124" s="66"/>
      <c r="H124" s="70"/>
      <c r="I124" s="71"/>
      <c r="J124" s="71"/>
      <c r="K124" s="35" t="s">
        <v>65</v>
      </c>
      <c r="L124" s="79">
        <v>124</v>
      </c>
      <c r="M124" s="79"/>
      <c r="N124" s="73"/>
      <c r="O124" s="81" t="s">
        <v>423</v>
      </c>
      <c r="P124" s="83">
        <v>44090.391168981485</v>
      </c>
      <c r="Q124" s="81" t="s">
        <v>425</v>
      </c>
      <c r="R124" s="85" t="str">
        <f>HYPERLINK("https://mkto.cisco.com/devnet-create.html?utm_campaign=devnetcreate21&amp;utm_source=mediabuy&amp;utm_medium=ptwitter-dn-africa")</f>
        <v>https://mkto.cisco.com/devnet-create.html?utm_campaign=devnetcreate21&amp;utm_source=mediabuy&amp;utm_medium=ptwitter-dn-africa</v>
      </c>
      <c r="S124" s="81" t="s">
        <v>427</v>
      </c>
      <c r="T124" s="81" t="s">
        <v>429</v>
      </c>
      <c r="U124" s="81"/>
      <c r="V124" s="85" t="str">
        <f>HYPERLINK("https://pbs.twimg.com/profile_images/1305747066396827649/6Gmq2spc_normal.jpg")</f>
        <v>https://pbs.twimg.com/profile_images/1305747066396827649/6Gmq2spc_normal.jpg</v>
      </c>
      <c r="W124" s="83">
        <v>44090.391168981485</v>
      </c>
      <c r="X124" s="87">
        <v>44090</v>
      </c>
      <c r="Y124" s="89" t="s">
        <v>550</v>
      </c>
      <c r="Z124" s="85" t="str">
        <f>HYPERLINK("https://twitter.com/ronaldo7575466/status/1306161726384148480")</f>
        <v>https://twitter.com/ronaldo7575466/status/1306161726384148480</v>
      </c>
      <c r="AA124" s="81"/>
      <c r="AB124" s="81"/>
      <c r="AC124" s="89" t="s">
        <v>739</v>
      </c>
      <c r="AD124" s="81"/>
      <c r="AE124" s="81" t="b">
        <v>0</v>
      </c>
      <c r="AF124" s="81">
        <v>0</v>
      </c>
      <c r="AG124" s="89" t="s">
        <v>809</v>
      </c>
      <c r="AH124" s="81" t="b">
        <v>0</v>
      </c>
      <c r="AI124" s="81" t="s">
        <v>810</v>
      </c>
      <c r="AJ124" s="81"/>
      <c r="AK124" s="89" t="s">
        <v>809</v>
      </c>
      <c r="AL124" s="81" t="b">
        <v>0</v>
      </c>
      <c r="AM124" s="81">
        <v>245</v>
      </c>
      <c r="AN124" s="89" t="s">
        <v>806</v>
      </c>
      <c r="AO124" s="81" t="s">
        <v>813</v>
      </c>
      <c r="AP124" s="81" t="b">
        <v>0</v>
      </c>
      <c r="AQ124" s="89" t="s">
        <v>806</v>
      </c>
      <c r="AR124" s="81"/>
      <c r="AS124" s="81">
        <v>1</v>
      </c>
      <c r="AT124" s="81">
        <v>0</v>
      </c>
      <c r="AU124" s="81"/>
      <c r="AV124" s="81"/>
      <c r="AW124" s="81"/>
      <c r="AX124" s="81"/>
      <c r="AY124" s="81"/>
      <c r="AZ124" s="81"/>
      <c r="BA124" s="81"/>
      <c r="BB124" s="81"/>
      <c r="BC124">
        <v>1</v>
      </c>
      <c r="BD124" s="80" t="str">
        <f>REPLACE(INDEX(GroupVertices[Group],MATCH(Edges27[[#This Row],[Vertex 1]],GroupVertices[Vertex],0)),1,1,"")</f>
        <v>1</v>
      </c>
      <c r="BE124" s="80" t="str">
        <f>REPLACE(INDEX(GroupVertices[Group],MATCH(Edges27[[#This Row],[Vertex 2]],GroupVertices[Vertex],0)),1,1,"")</f>
        <v>1</v>
      </c>
      <c r="BF124" s="49">
        <v>1</v>
      </c>
      <c r="BG124" s="50">
        <v>2.5</v>
      </c>
      <c r="BH124" s="49">
        <v>0</v>
      </c>
      <c r="BI124" s="50">
        <v>0</v>
      </c>
      <c r="BJ124" s="49">
        <v>0</v>
      </c>
      <c r="BK124" s="50">
        <v>0</v>
      </c>
      <c r="BL124" s="49">
        <v>39</v>
      </c>
      <c r="BM124" s="50">
        <v>97.5</v>
      </c>
      <c r="BN124" s="49">
        <v>40</v>
      </c>
    </row>
    <row r="125" spans="1:66" ht="15">
      <c r="A125" s="65" t="s">
        <v>355</v>
      </c>
      <c r="B125" s="65" t="s">
        <v>420</v>
      </c>
      <c r="C125" s="66"/>
      <c r="D125" s="67"/>
      <c r="E125" s="68"/>
      <c r="F125" s="69"/>
      <c r="G125" s="66"/>
      <c r="H125" s="70"/>
      <c r="I125" s="71"/>
      <c r="J125" s="71"/>
      <c r="K125" s="35" t="s">
        <v>65</v>
      </c>
      <c r="L125" s="79">
        <v>125</v>
      </c>
      <c r="M125" s="79"/>
      <c r="N125" s="73"/>
      <c r="O125" s="81" t="s">
        <v>423</v>
      </c>
      <c r="P125" s="83">
        <v>44090.405486111114</v>
      </c>
      <c r="Q125" s="81" t="s">
        <v>425</v>
      </c>
      <c r="R125" s="85" t="str">
        <f>HYPERLINK("https://mkto.cisco.com/devnet-create.html?utm_campaign=devnetcreate21&amp;utm_source=mediabuy&amp;utm_medium=ptwitter-dn-africa")</f>
        <v>https://mkto.cisco.com/devnet-create.html?utm_campaign=devnetcreate21&amp;utm_source=mediabuy&amp;utm_medium=ptwitter-dn-africa</v>
      </c>
      <c r="S125" s="81" t="s">
        <v>427</v>
      </c>
      <c r="T125" s="81" t="s">
        <v>429</v>
      </c>
      <c r="U125" s="81"/>
      <c r="V125" s="85" t="str">
        <f>HYPERLINK("https://pbs.twimg.com/profile_images/1289567896507686913/8OCuRXxw_normal.jpg")</f>
        <v>https://pbs.twimg.com/profile_images/1289567896507686913/8OCuRXxw_normal.jpg</v>
      </c>
      <c r="W125" s="83">
        <v>44090.405486111114</v>
      </c>
      <c r="X125" s="87">
        <v>44090</v>
      </c>
      <c r="Y125" s="89" t="s">
        <v>551</v>
      </c>
      <c r="Z125" s="85" t="str">
        <f>HYPERLINK("https://twitter.com/astrojunior6/status/1306166915581308928")</f>
        <v>https://twitter.com/astrojunior6/status/1306166915581308928</v>
      </c>
      <c r="AA125" s="81"/>
      <c r="AB125" s="81"/>
      <c r="AC125" s="89" t="s">
        <v>740</v>
      </c>
      <c r="AD125" s="81"/>
      <c r="AE125" s="81" t="b">
        <v>0</v>
      </c>
      <c r="AF125" s="81">
        <v>0</v>
      </c>
      <c r="AG125" s="89" t="s">
        <v>809</v>
      </c>
      <c r="AH125" s="81" t="b">
        <v>0</v>
      </c>
      <c r="AI125" s="81" t="s">
        <v>810</v>
      </c>
      <c r="AJ125" s="81"/>
      <c r="AK125" s="89" t="s">
        <v>809</v>
      </c>
      <c r="AL125" s="81" t="b">
        <v>0</v>
      </c>
      <c r="AM125" s="81">
        <v>245</v>
      </c>
      <c r="AN125" s="89" t="s">
        <v>806</v>
      </c>
      <c r="AO125" s="81" t="s">
        <v>815</v>
      </c>
      <c r="AP125" s="81" t="b">
        <v>0</v>
      </c>
      <c r="AQ125" s="89" t="s">
        <v>806</v>
      </c>
      <c r="AR125" s="81"/>
      <c r="AS125" s="81">
        <v>1</v>
      </c>
      <c r="AT125" s="81">
        <v>0</v>
      </c>
      <c r="AU125" s="81"/>
      <c r="AV125" s="81"/>
      <c r="AW125" s="81"/>
      <c r="AX125" s="81"/>
      <c r="AY125" s="81"/>
      <c r="AZ125" s="81"/>
      <c r="BA125" s="81"/>
      <c r="BB125" s="81"/>
      <c r="BC125">
        <v>1</v>
      </c>
      <c r="BD125" s="80" t="str">
        <f>REPLACE(INDEX(GroupVertices[Group],MATCH(Edges27[[#This Row],[Vertex 1]],GroupVertices[Vertex],0)),1,1,"")</f>
        <v>1</v>
      </c>
      <c r="BE125" s="80" t="str">
        <f>REPLACE(INDEX(GroupVertices[Group],MATCH(Edges27[[#This Row],[Vertex 2]],GroupVertices[Vertex],0)),1,1,"")</f>
        <v>1</v>
      </c>
      <c r="BF125" s="49">
        <v>1</v>
      </c>
      <c r="BG125" s="50">
        <v>2.5</v>
      </c>
      <c r="BH125" s="49">
        <v>0</v>
      </c>
      <c r="BI125" s="50">
        <v>0</v>
      </c>
      <c r="BJ125" s="49">
        <v>0</v>
      </c>
      <c r="BK125" s="50">
        <v>0</v>
      </c>
      <c r="BL125" s="49">
        <v>39</v>
      </c>
      <c r="BM125" s="50">
        <v>97.5</v>
      </c>
      <c r="BN125" s="49">
        <v>40</v>
      </c>
    </row>
    <row r="126" spans="1:66" ht="15">
      <c r="A126" s="65" t="s">
        <v>356</v>
      </c>
      <c r="B126" s="65" t="s">
        <v>420</v>
      </c>
      <c r="C126" s="66"/>
      <c r="D126" s="67"/>
      <c r="E126" s="68"/>
      <c r="F126" s="69"/>
      <c r="G126" s="66"/>
      <c r="H126" s="70"/>
      <c r="I126" s="71"/>
      <c r="J126" s="71"/>
      <c r="K126" s="35" t="s">
        <v>65</v>
      </c>
      <c r="L126" s="79">
        <v>126</v>
      </c>
      <c r="M126" s="79"/>
      <c r="N126" s="73"/>
      <c r="O126" s="81" t="s">
        <v>423</v>
      </c>
      <c r="P126" s="83">
        <v>44090.41339120371</v>
      </c>
      <c r="Q126" s="81" t="s">
        <v>425</v>
      </c>
      <c r="R126" s="85" t="str">
        <f>HYPERLINK("https://mkto.cisco.com/devnet-create.html?utm_campaign=devnetcreate21&amp;utm_source=mediabuy&amp;utm_medium=ptwitter-dn-africa")</f>
        <v>https://mkto.cisco.com/devnet-create.html?utm_campaign=devnetcreate21&amp;utm_source=mediabuy&amp;utm_medium=ptwitter-dn-africa</v>
      </c>
      <c r="S126" s="81" t="s">
        <v>427</v>
      </c>
      <c r="T126" s="81" t="s">
        <v>429</v>
      </c>
      <c r="U126" s="81"/>
      <c r="V126" s="85" t="str">
        <f>HYPERLINK("https://pbs.twimg.com/profile_images/1254700757389062145/swQpRHva_normal.jpg")</f>
        <v>https://pbs.twimg.com/profile_images/1254700757389062145/swQpRHva_normal.jpg</v>
      </c>
      <c r="W126" s="83">
        <v>44090.41339120371</v>
      </c>
      <c r="X126" s="87">
        <v>44090</v>
      </c>
      <c r="Y126" s="89" t="s">
        <v>552</v>
      </c>
      <c r="Z126" s="85" t="str">
        <f>HYPERLINK("https://twitter.com/mililanijeremi1/status/1306169778038603776")</f>
        <v>https://twitter.com/mililanijeremi1/status/1306169778038603776</v>
      </c>
      <c r="AA126" s="81"/>
      <c r="AB126" s="81"/>
      <c r="AC126" s="89" t="s">
        <v>741</v>
      </c>
      <c r="AD126" s="81"/>
      <c r="AE126" s="81" t="b">
        <v>0</v>
      </c>
      <c r="AF126" s="81">
        <v>0</v>
      </c>
      <c r="AG126" s="89" t="s">
        <v>809</v>
      </c>
      <c r="AH126" s="81" t="b">
        <v>0</v>
      </c>
      <c r="AI126" s="81" t="s">
        <v>810</v>
      </c>
      <c r="AJ126" s="81"/>
      <c r="AK126" s="89" t="s">
        <v>809</v>
      </c>
      <c r="AL126" s="81" t="b">
        <v>0</v>
      </c>
      <c r="AM126" s="81">
        <v>245</v>
      </c>
      <c r="AN126" s="89" t="s">
        <v>806</v>
      </c>
      <c r="AO126" s="81" t="s">
        <v>813</v>
      </c>
      <c r="AP126" s="81" t="b">
        <v>0</v>
      </c>
      <c r="AQ126" s="89" t="s">
        <v>806</v>
      </c>
      <c r="AR126" s="81"/>
      <c r="AS126" s="81">
        <v>1</v>
      </c>
      <c r="AT126" s="81">
        <v>0</v>
      </c>
      <c r="AU126" s="81"/>
      <c r="AV126" s="81"/>
      <c r="AW126" s="81"/>
      <c r="AX126" s="81"/>
      <c r="AY126" s="81"/>
      <c r="AZ126" s="81"/>
      <c r="BA126" s="81"/>
      <c r="BB126" s="81"/>
      <c r="BC126">
        <v>1</v>
      </c>
      <c r="BD126" s="80" t="str">
        <f>REPLACE(INDEX(GroupVertices[Group],MATCH(Edges27[[#This Row],[Vertex 1]],GroupVertices[Vertex],0)),1,1,"")</f>
        <v>1</v>
      </c>
      <c r="BE126" s="80" t="str">
        <f>REPLACE(INDEX(GroupVertices[Group],MATCH(Edges27[[#This Row],[Vertex 2]],GroupVertices[Vertex],0)),1,1,"")</f>
        <v>1</v>
      </c>
      <c r="BF126" s="49">
        <v>1</v>
      </c>
      <c r="BG126" s="50">
        <v>2.5</v>
      </c>
      <c r="BH126" s="49">
        <v>0</v>
      </c>
      <c r="BI126" s="50">
        <v>0</v>
      </c>
      <c r="BJ126" s="49">
        <v>0</v>
      </c>
      <c r="BK126" s="50">
        <v>0</v>
      </c>
      <c r="BL126" s="49">
        <v>39</v>
      </c>
      <c r="BM126" s="50">
        <v>97.5</v>
      </c>
      <c r="BN126" s="49">
        <v>40</v>
      </c>
    </row>
    <row r="127" spans="1:66" ht="15">
      <c r="A127" s="65" t="s">
        <v>357</v>
      </c>
      <c r="B127" s="65" t="s">
        <v>420</v>
      </c>
      <c r="C127" s="66"/>
      <c r="D127" s="67"/>
      <c r="E127" s="68"/>
      <c r="F127" s="69"/>
      <c r="G127" s="66"/>
      <c r="H127" s="70"/>
      <c r="I127" s="71"/>
      <c r="J127" s="71"/>
      <c r="K127" s="35" t="s">
        <v>65</v>
      </c>
      <c r="L127" s="79">
        <v>127</v>
      </c>
      <c r="M127" s="79"/>
      <c r="N127" s="73"/>
      <c r="O127" s="81" t="s">
        <v>423</v>
      </c>
      <c r="P127" s="83">
        <v>44090.44876157407</v>
      </c>
      <c r="Q127" s="81" t="s">
        <v>425</v>
      </c>
      <c r="R127" s="85" t="str">
        <f>HYPERLINK("https://mkto.cisco.com/devnet-create.html?utm_campaign=devnetcreate21&amp;utm_source=mediabuy&amp;utm_medium=ptwitter-dn-africa")</f>
        <v>https://mkto.cisco.com/devnet-create.html?utm_campaign=devnetcreate21&amp;utm_source=mediabuy&amp;utm_medium=ptwitter-dn-africa</v>
      </c>
      <c r="S127" s="81" t="s">
        <v>427</v>
      </c>
      <c r="T127" s="81" t="s">
        <v>429</v>
      </c>
      <c r="U127" s="81"/>
      <c r="V127" s="85" t="str">
        <f>HYPERLINK("https://pbs.twimg.com/profile_images/1123836254309818368/qjMN50CQ_normal.jpg")</f>
        <v>https://pbs.twimg.com/profile_images/1123836254309818368/qjMN50CQ_normal.jpg</v>
      </c>
      <c r="W127" s="83">
        <v>44090.44876157407</v>
      </c>
      <c r="X127" s="87">
        <v>44090</v>
      </c>
      <c r="Y127" s="89" t="s">
        <v>553</v>
      </c>
      <c r="Z127" s="85" t="str">
        <f>HYPERLINK("https://twitter.com/khobby_sosa/status/1306182597358358529")</f>
        <v>https://twitter.com/khobby_sosa/status/1306182597358358529</v>
      </c>
      <c r="AA127" s="81"/>
      <c r="AB127" s="81"/>
      <c r="AC127" s="89" t="s">
        <v>742</v>
      </c>
      <c r="AD127" s="81"/>
      <c r="AE127" s="81" t="b">
        <v>0</v>
      </c>
      <c r="AF127" s="81">
        <v>0</v>
      </c>
      <c r="AG127" s="89" t="s">
        <v>809</v>
      </c>
      <c r="AH127" s="81" t="b">
        <v>0</v>
      </c>
      <c r="AI127" s="81" t="s">
        <v>810</v>
      </c>
      <c r="AJ127" s="81"/>
      <c r="AK127" s="89" t="s">
        <v>809</v>
      </c>
      <c r="AL127" s="81" t="b">
        <v>0</v>
      </c>
      <c r="AM127" s="81">
        <v>245</v>
      </c>
      <c r="AN127" s="89" t="s">
        <v>806</v>
      </c>
      <c r="AO127" s="81" t="s">
        <v>815</v>
      </c>
      <c r="AP127" s="81" t="b">
        <v>0</v>
      </c>
      <c r="AQ127" s="89" t="s">
        <v>806</v>
      </c>
      <c r="AR127" s="81"/>
      <c r="AS127" s="81">
        <v>1</v>
      </c>
      <c r="AT127" s="81">
        <v>0</v>
      </c>
      <c r="AU127" s="81"/>
      <c r="AV127" s="81"/>
      <c r="AW127" s="81"/>
      <c r="AX127" s="81"/>
      <c r="AY127" s="81"/>
      <c r="AZ127" s="81"/>
      <c r="BA127" s="81"/>
      <c r="BB127" s="81"/>
      <c r="BC127">
        <v>1</v>
      </c>
      <c r="BD127" s="80" t="str">
        <f>REPLACE(INDEX(GroupVertices[Group],MATCH(Edges27[[#This Row],[Vertex 1]],GroupVertices[Vertex],0)),1,1,"")</f>
        <v>1</v>
      </c>
      <c r="BE127" s="80" t="str">
        <f>REPLACE(INDEX(GroupVertices[Group],MATCH(Edges27[[#This Row],[Vertex 2]],GroupVertices[Vertex],0)),1,1,"")</f>
        <v>1</v>
      </c>
      <c r="BF127" s="49">
        <v>1</v>
      </c>
      <c r="BG127" s="50">
        <v>2.5</v>
      </c>
      <c r="BH127" s="49">
        <v>0</v>
      </c>
      <c r="BI127" s="50">
        <v>0</v>
      </c>
      <c r="BJ127" s="49">
        <v>0</v>
      </c>
      <c r="BK127" s="50">
        <v>0</v>
      </c>
      <c r="BL127" s="49">
        <v>39</v>
      </c>
      <c r="BM127" s="50">
        <v>97.5</v>
      </c>
      <c r="BN127" s="49">
        <v>40</v>
      </c>
    </row>
    <row r="128" spans="1:66" ht="15">
      <c r="A128" s="65" t="s">
        <v>358</v>
      </c>
      <c r="B128" s="65" t="s">
        <v>420</v>
      </c>
      <c r="C128" s="66"/>
      <c r="D128" s="67"/>
      <c r="E128" s="68"/>
      <c r="F128" s="69"/>
      <c r="G128" s="66"/>
      <c r="H128" s="70"/>
      <c r="I128" s="71"/>
      <c r="J128" s="71"/>
      <c r="K128" s="35" t="s">
        <v>65</v>
      </c>
      <c r="L128" s="79">
        <v>128</v>
      </c>
      <c r="M128" s="79"/>
      <c r="N128" s="73"/>
      <c r="O128" s="81" t="s">
        <v>423</v>
      </c>
      <c r="P128" s="83">
        <v>44090.45125</v>
      </c>
      <c r="Q128" s="81" t="s">
        <v>425</v>
      </c>
      <c r="R128" s="85" t="str">
        <f>HYPERLINK("https://mkto.cisco.com/devnet-create.html?utm_campaign=devnetcreate21&amp;utm_source=mediabuy&amp;utm_medium=ptwitter-dn-africa")</f>
        <v>https://mkto.cisco.com/devnet-create.html?utm_campaign=devnetcreate21&amp;utm_source=mediabuy&amp;utm_medium=ptwitter-dn-africa</v>
      </c>
      <c r="S128" s="81" t="s">
        <v>427</v>
      </c>
      <c r="T128" s="81" t="s">
        <v>429</v>
      </c>
      <c r="U128" s="81"/>
      <c r="V128" s="85" t="str">
        <f>HYPERLINK("https://pbs.twimg.com/profile_images/1274898966937833474/xGaFBLt8_normal.jpg")</f>
        <v>https://pbs.twimg.com/profile_images/1274898966937833474/xGaFBLt8_normal.jpg</v>
      </c>
      <c r="W128" s="83">
        <v>44090.45125</v>
      </c>
      <c r="X128" s="87">
        <v>44090</v>
      </c>
      <c r="Y128" s="89" t="s">
        <v>554</v>
      </c>
      <c r="Z128" s="85" t="str">
        <f>HYPERLINK("https://twitter.com/kituke_john/status/1306183497141362688")</f>
        <v>https://twitter.com/kituke_john/status/1306183497141362688</v>
      </c>
      <c r="AA128" s="81"/>
      <c r="AB128" s="81"/>
      <c r="AC128" s="89" t="s">
        <v>743</v>
      </c>
      <c r="AD128" s="81"/>
      <c r="AE128" s="81" t="b">
        <v>0</v>
      </c>
      <c r="AF128" s="81">
        <v>0</v>
      </c>
      <c r="AG128" s="89" t="s">
        <v>809</v>
      </c>
      <c r="AH128" s="81" t="b">
        <v>0</v>
      </c>
      <c r="AI128" s="81" t="s">
        <v>810</v>
      </c>
      <c r="AJ128" s="81"/>
      <c r="AK128" s="89" t="s">
        <v>809</v>
      </c>
      <c r="AL128" s="81" t="b">
        <v>0</v>
      </c>
      <c r="AM128" s="81">
        <v>245</v>
      </c>
      <c r="AN128" s="89" t="s">
        <v>806</v>
      </c>
      <c r="AO128" s="81" t="s">
        <v>813</v>
      </c>
      <c r="AP128" s="81" t="b">
        <v>0</v>
      </c>
      <c r="AQ128" s="89" t="s">
        <v>806</v>
      </c>
      <c r="AR128" s="81"/>
      <c r="AS128" s="81">
        <v>1</v>
      </c>
      <c r="AT128" s="81">
        <v>0</v>
      </c>
      <c r="AU128" s="81"/>
      <c r="AV128" s="81"/>
      <c r="AW128" s="81"/>
      <c r="AX128" s="81"/>
      <c r="AY128" s="81"/>
      <c r="AZ128" s="81"/>
      <c r="BA128" s="81"/>
      <c r="BB128" s="81"/>
      <c r="BC128">
        <v>1</v>
      </c>
      <c r="BD128" s="80" t="str">
        <f>REPLACE(INDEX(GroupVertices[Group],MATCH(Edges27[[#This Row],[Vertex 1]],GroupVertices[Vertex],0)),1,1,"")</f>
        <v>1</v>
      </c>
      <c r="BE128" s="80" t="str">
        <f>REPLACE(INDEX(GroupVertices[Group],MATCH(Edges27[[#This Row],[Vertex 2]],GroupVertices[Vertex],0)),1,1,"")</f>
        <v>1</v>
      </c>
      <c r="BF128" s="49">
        <v>1</v>
      </c>
      <c r="BG128" s="50">
        <v>2.5</v>
      </c>
      <c r="BH128" s="49">
        <v>0</v>
      </c>
      <c r="BI128" s="50">
        <v>0</v>
      </c>
      <c r="BJ128" s="49">
        <v>0</v>
      </c>
      <c r="BK128" s="50">
        <v>0</v>
      </c>
      <c r="BL128" s="49">
        <v>39</v>
      </c>
      <c r="BM128" s="50">
        <v>97.5</v>
      </c>
      <c r="BN128" s="49">
        <v>40</v>
      </c>
    </row>
    <row r="129" spans="1:66" ht="15">
      <c r="A129" s="65" t="s">
        <v>359</v>
      </c>
      <c r="B129" s="65" t="s">
        <v>420</v>
      </c>
      <c r="C129" s="66"/>
      <c r="D129" s="67"/>
      <c r="E129" s="68"/>
      <c r="F129" s="69"/>
      <c r="G129" s="66"/>
      <c r="H129" s="70"/>
      <c r="I129" s="71"/>
      <c r="J129" s="71"/>
      <c r="K129" s="35" t="s">
        <v>65</v>
      </c>
      <c r="L129" s="79">
        <v>129</v>
      </c>
      <c r="M129" s="79"/>
      <c r="N129" s="73"/>
      <c r="O129" s="81" t="s">
        <v>423</v>
      </c>
      <c r="P129" s="83">
        <v>44090.46471064815</v>
      </c>
      <c r="Q129" s="81" t="s">
        <v>425</v>
      </c>
      <c r="R129" s="85" t="str">
        <f>HYPERLINK("https://mkto.cisco.com/devnet-create.html?utm_campaign=devnetcreate21&amp;utm_source=mediabuy&amp;utm_medium=ptwitter-dn-africa")</f>
        <v>https://mkto.cisco.com/devnet-create.html?utm_campaign=devnetcreate21&amp;utm_source=mediabuy&amp;utm_medium=ptwitter-dn-africa</v>
      </c>
      <c r="S129" s="81" t="s">
        <v>427</v>
      </c>
      <c r="T129" s="81" t="s">
        <v>429</v>
      </c>
      <c r="U129" s="81"/>
      <c r="V129" s="85" t="str">
        <f>HYPERLINK("https://pbs.twimg.com/profile_images/1318831469595447296/sTXpJLAT_normal.jpg")</f>
        <v>https://pbs.twimg.com/profile_images/1318831469595447296/sTXpJLAT_normal.jpg</v>
      </c>
      <c r="W129" s="83">
        <v>44090.46471064815</v>
      </c>
      <c r="X129" s="87">
        <v>44090</v>
      </c>
      <c r="Y129" s="89" t="s">
        <v>555</v>
      </c>
      <c r="Z129" s="85" t="str">
        <f>HYPERLINK("https://twitter.com/opzyhush01/status/1306188375595126785")</f>
        <v>https://twitter.com/opzyhush01/status/1306188375595126785</v>
      </c>
      <c r="AA129" s="81"/>
      <c r="AB129" s="81"/>
      <c r="AC129" s="89" t="s">
        <v>744</v>
      </c>
      <c r="AD129" s="81"/>
      <c r="AE129" s="81" t="b">
        <v>0</v>
      </c>
      <c r="AF129" s="81">
        <v>0</v>
      </c>
      <c r="AG129" s="89" t="s">
        <v>809</v>
      </c>
      <c r="AH129" s="81" t="b">
        <v>0</v>
      </c>
      <c r="AI129" s="81" t="s">
        <v>810</v>
      </c>
      <c r="AJ129" s="81"/>
      <c r="AK129" s="89" t="s">
        <v>809</v>
      </c>
      <c r="AL129" s="81" t="b">
        <v>0</v>
      </c>
      <c r="AM129" s="81">
        <v>245</v>
      </c>
      <c r="AN129" s="89" t="s">
        <v>806</v>
      </c>
      <c r="AO129" s="81" t="s">
        <v>813</v>
      </c>
      <c r="AP129" s="81" t="b">
        <v>0</v>
      </c>
      <c r="AQ129" s="89" t="s">
        <v>806</v>
      </c>
      <c r="AR129" s="81"/>
      <c r="AS129" s="81">
        <v>1</v>
      </c>
      <c r="AT129" s="81">
        <v>0</v>
      </c>
      <c r="AU129" s="81"/>
      <c r="AV129" s="81"/>
      <c r="AW129" s="81"/>
      <c r="AX129" s="81"/>
      <c r="AY129" s="81"/>
      <c r="AZ129" s="81"/>
      <c r="BA129" s="81"/>
      <c r="BB129" s="81"/>
      <c r="BC129">
        <v>1</v>
      </c>
      <c r="BD129" s="80" t="str">
        <f>REPLACE(INDEX(GroupVertices[Group],MATCH(Edges27[[#This Row],[Vertex 1]],GroupVertices[Vertex],0)),1,1,"")</f>
        <v>1</v>
      </c>
      <c r="BE129" s="80" t="str">
        <f>REPLACE(INDEX(GroupVertices[Group],MATCH(Edges27[[#This Row],[Vertex 2]],GroupVertices[Vertex],0)),1,1,"")</f>
        <v>1</v>
      </c>
      <c r="BF129" s="49">
        <v>1</v>
      </c>
      <c r="BG129" s="50">
        <v>2.5</v>
      </c>
      <c r="BH129" s="49">
        <v>0</v>
      </c>
      <c r="BI129" s="50">
        <v>0</v>
      </c>
      <c r="BJ129" s="49">
        <v>0</v>
      </c>
      <c r="BK129" s="50">
        <v>0</v>
      </c>
      <c r="BL129" s="49">
        <v>39</v>
      </c>
      <c r="BM129" s="50">
        <v>97.5</v>
      </c>
      <c r="BN129" s="49">
        <v>40</v>
      </c>
    </row>
    <row r="130" spans="1:66" ht="15">
      <c r="A130" s="65" t="s">
        <v>360</v>
      </c>
      <c r="B130" s="65" t="s">
        <v>420</v>
      </c>
      <c r="C130" s="66"/>
      <c r="D130" s="67"/>
      <c r="E130" s="68"/>
      <c r="F130" s="69"/>
      <c r="G130" s="66"/>
      <c r="H130" s="70"/>
      <c r="I130" s="71"/>
      <c r="J130" s="71"/>
      <c r="K130" s="35" t="s">
        <v>65</v>
      </c>
      <c r="L130" s="79">
        <v>130</v>
      </c>
      <c r="M130" s="79"/>
      <c r="N130" s="73"/>
      <c r="O130" s="81" t="s">
        <v>423</v>
      </c>
      <c r="P130" s="83">
        <v>44090.467256944445</v>
      </c>
      <c r="Q130" s="81" t="s">
        <v>425</v>
      </c>
      <c r="R130" s="85" t="str">
        <f>HYPERLINK("https://mkto.cisco.com/devnet-create.html?utm_campaign=devnetcreate21&amp;utm_source=mediabuy&amp;utm_medium=ptwitter-dn-africa")</f>
        <v>https://mkto.cisco.com/devnet-create.html?utm_campaign=devnetcreate21&amp;utm_source=mediabuy&amp;utm_medium=ptwitter-dn-africa</v>
      </c>
      <c r="S130" s="81" t="s">
        <v>427</v>
      </c>
      <c r="T130" s="81" t="s">
        <v>429</v>
      </c>
      <c r="U130" s="81"/>
      <c r="V130" s="85" t="str">
        <f>HYPERLINK("https://pbs.twimg.com/profile_images/1293411205051228161/DB6FrPFF_normal.jpg")</f>
        <v>https://pbs.twimg.com/profile_images/1293411205051228161/DB6FrPFF_normal.jpg</v>
      </c>
      <c r="W130" s="83">
        <v>44090.467256944445</v>
      </c>
      <c r="X130" s="87">
        <v>44090</v>
      </c>
      <c r="Y130" s="89" t="s">
        <v>556</v>
      </c>
      <c r="Z130" s="85" t="str">
        <f>HYPERLINK("https://twitter.com/abiscom2013/status/1306189301399597061")</f>
        <v>https://twitter.com/abiscom2013/status/1306189301399597061</v>
      </c>
      <c r="AA130" s="81"/>
      <c r="AB130" s="81"/>
      <c r="AC130" s="89" t="s">
        <v>745</v>
      </c>
      <c r="AD130" s="81"/>
      <c r="AE130" s="81" t="b">
        <v>0</v>
      </c>
      <c r="AF130" s="81">
        <v>0</v>
      </c>
      <c r="AG130" s="89" t="s">
        <v>809</v>
      </c>
      <c r="AH130" s="81" t="b">
        <v>0</v>
      </c>
      <c r="AI130" s="81" t="s">
        <v>810</v>
      </c>
      <c r="AJ130" s="81"/>
      <c r="AK130" s="89" t="s">
        <v>809</v>
      </c>
      <c r="AL130" s="81" t="b">
        <v>0</v>
      </c>
      <c r="AM130" s="81">
        <v>245</v>
      </c>
      <c r="AN130" s="89" t="s">
        <v>806</v>
      </c>
      <c r="AO130" s="81" t="s">
        <v>813</v>
      </c>
      <c r="AP130" s="81" t="b">
        <v>0</v>
      </c>
      <c r="AQ130" s="89" t="s">
        <v>806</v>
      </c>
      <c r="AR130" s="81"/>
      <c r="AS130" s="81">
        <v>1</v>
      </c>
      <c r="AT130" s="81">
        <v>0</v>
      </c>
      <c r="AU130" s="81"/>
      <c r="AV130" s="81"/>
      <c r="AW130" s="81"/>
      <c r="AX130" s="81"/>
      <c r="AY130" s="81"/>
      <c r="AZ130" s="81"/>
      <c r="BA130" s="81"/>
      <c r="BB130" s="81"/>
      <c r="BC130">
        <v>1</v>
      </c>
      <c r="BD130" s="80" t="str">
        <f>REPLACE(INDEX(GroupVertices[Group],MATCH(Edges27[[#This Row],[Vertex 1]],GroupVertices[Vertex],0)),1,1,"")</f>
        <v>1</v>
      </c>
      <c r="BE130" s="80" t="str">
        <f>REPLACE(INDEX(GroupVertices[Group],MATCH(Edges27[[#This Row],[Vertex 2]],GroupVertices[Vertex],0)),1,1,"")</f>
        <v>1</v>
      </c>
      <c r="BF130" s="49">
        <v>1</v>
      </c>
      <c r="BG130" s="50">
        <v>2.5</v>
      </c>
      <c r="BH130" s="49">
        <v>0</v>
      </c>
      <c r="BI130" s="50">
        <v>0</v>
      </c>
      <c r="BJ130" s="49">
        <v>0</v>
      </c>
      <c r="BK130" s="50">
        <v>0</v>
      </c>
      <c r="BL130" s="49">
        <v>39</v>
      </c>
      <c r="BM130" s="50">
        <v>97.5</v>
      </c>
      <c r="BN130" s="49">
        <v>40</v>
      </c>
    </row>
    <row r="131" spans="1:66" ht="15">
      <c r="A131" s="65" t="s">
        <v>361</v>
      </c>
      <c r="B131" s="65" t="s">
        <v>420</v>
      </c>
      <c r="C131" s="66"/>
      <c r="D131" s="67"/>
      <c r="E131" s="68"/>
      <c r="F131" s="69"/>
      <c r="G131" s="66"/>
      <c r="H131" s="70"/>
      <c r="I131" s="71"/>
      <c r="J131" s="71"/>
      <c r="K131" s="35" t="s">
        <v>65</v>
      </c>
      <c r="L131" s="79">
        <v>131</v>
      </c>
      <c r="M131" s="79"/>
      <c r="N131" s="73"/>
      <c r="O131" s="81" t="s">
        <v>423</v>
      </c>
      <c r="P131" s="83">
        <v>44090.478483796294</v>
      </c>
      <c r="Q131" s="81" t="s">
        <v>425</v>
      </c>
      <c r="R131" s="85" t="str">
        <f>HYPERLINK("https://mkto.cisco.com/devnet-create.html?utm_campaign=devnetcreate21&amp;utm_source=mediabuy&amp;utm_medium=ptwitter-dn-africa")</f>
        <v>https://mkto.cisco.com/devnet-create.html?utm_campaign=devnetcreate21&amp;utm_source=mediabuy&amp;utm_medium=ptwitter-dn-africa</v>
      </c>
      <c r="S131" s="81" t="s">
        <v>427</v>
      </c>
      <c r="T131" s="81" t="s">
        <v>429</v>
      </c>
      <c r="U131" s="81"/>
      <c r="V131" s="85" t="str">
        <f>HYPERLINK("https://pbs.twimg.com/profile_images/1318526232150089734/ZlwTRIGL_normal.jpg")</f>
        <v>https://pbs.twimg.com/profile_images/1318526232150089734/ZlwTRIGL_normal.jpg</v>
      </c>
      <c r="W131" s="83">
        <v>44090.478483796294</v>
      </c>
      <c r="X131" s="87">
        <v>44090</v>
      </c>
      <c r="Y131" s="89" t="s">
        <v>557</v>
      </c>
      <c r="Z131" s="85" t="str">
        <f>HYPERLINK("https://twitter.com/rock58220002/status/1306193367597043712")</f>
        <v>https://twitter.com/rock58220002/status/1306193367597043712</v>
      </c>
      <c r="AA131" s="81"/>
      <c r="AB131" s="81"/>
      <c r="AC131" s="89" t="s">
        <v>746</v>
      </c>
      <c r="AD131" s="81"/>
      <c r="AE131" s="81" t="b">
        <v>0</v>
      </c>
      <c r="AF131" s="81">
        <v>0</v>
      </c>
      <c r="AG131" s="89" t="s">
        <v>809</v>
      </c>
      <c r="AH131" s="81" t="b">
        <v>0</v>
      </c>
      <c r="AI131" s="81" t="s">
        <v>810</v>
      </c>
      <c r="AJ131" s="81"/>
      <c r="AK131" s="89" t="s">
        <v>809</v>
      </c>
      <c r="AL131" s="81" t="b">
        <v>0</v>
      </c>
      <c r="AM131" s="81">
        <v>245</v>
      </c>
      <c r="AN131" s="89" t="s">
        <v>806</v>
      </c>
      <c r="AO131" s="81" t="s">
        <v>813</v>
      </c>
      <c r="AP131" s="81" t="b">
        <v>0</v>
      </c>
      <c r="AQ131" s="89" t="s">
        <v>806</v>
      </c>
      <c r="AR131" s="81"/>
      <c r="AS131" s="81">
        <v>1</v>
      </c>
      <c r="AT131" s="81">
        <v>0</v>
      </c>
      <c r="AU131" s="81"/>
      <c r="AV131" s="81"/>
      <c r="AW131" s="81"/>
      <c r="AX131" s="81"/>
      <c r="AY131" s="81"/>
      <c r="AZ131" s="81"/>
      <c r="BA131" s="81"/>
      <c r="BB131" s="81"/>
      <c r="BC131">
        <v>1</v>
      </c>
      <c r="BD131" s="80" t="str">
        <f>REPLACE(INDEX(GroupVertices[Group],MATCH(Edges27[[#This Row],[Vertex 1]],GroupVertices[Vertex],0)),1,1,"")</f>
        <v>1</v>
      </c>
      <c r="BE131" s="80" t="str">
        <f>REPLACE(INDEX(GroupVertices[Group],MATCH(Edges27[[#This Row],[Vertex 2]],GroupVertices[Vertex],0)),1,1,"")</f>
        <v>1</v>
      </c>
      <c r="BF131" s="49">
        <v>1</v>
      </c>
      <c r="BG131" s="50">
        <v>2.5</v>
      </c>
      <c r="BH131" s="49">
        <v>0</v>
      </c>
      <c r="BI131" s="50">
        <v>0</v>
      </c>
      <c r="BJ131" s="49">
        <v>0</v>
      </c>
      <c r="BK131" s="50">
        <v>0</v>
      </c>
      <c r="BL131" s="49">
        <v>39</v>
      </c>
      <c r="BM131" s="50">
        <v>97.5</v>
      </c>
      <c r="BN131" s="49">
        <v>40</v>
      </c>
    </row>
    <row r="132" spans="1:66" ht="15">
      <c r="A132" s="65" t="s">
        <v>362</v>
      </c>
      <c r="B132" s="65" t="s">
        <v>420</v>
      </c>
      <c r="C132" s="66"/>
      <c r="D132" s="67"/>
      <c r="E132" s="68"/>
      <c r="F132" s="69"/>
      <c r="G132" s="66"/>
      <c r="H132" s="70"/>
      <c r="I132" s="71"/>
      <c r="J132" s="71"/>
      <c r="K132" s="35" t="s">
        <v>65</v>
      </c>
      <c r="L132" s="79">
        <v>132</v>
      </c>
      <c r="M132" s="79"/>
      <c r="N132" s="73"/>
      <c r="O132" s="81" t="s">
        <v>423</v>
      </c>
      <c r="P132" s="83">
        <v>44090.48504629629</v>
      </c>
      <c r="Q132" s="81" t="s">
        <v>425</v>
      </c>
      <c r="R132" s="85" t="str">
        <f>HYPERLINK("https://mkto.cisco.com/devnet-create.html?utm_campaign=devnetcreate21&amp;utm_source=mediabuy&amp;utm_medium=ptwitter-dn-africa")</f>
        <v>https://mkto.cisco.com/devnet-create.html?utm_campaign=devnetcreate21&amp;utm_source=mediabuy&amp;utm_medium=ptwitter-dn-africa</v>
      </c>
      <c r="S132" s="81" t="s">
        <v>427</v>
      </c>
      <c r="T132" s="81" t="s">
        <v>429</v>
      </c>
      <c r="U132" s="81"/>
      <c r="V132" s="85" t="str">
        <f>HYPERLINK("https://pbs.twimg.com/profile_images/1286431563652247554/WHKqukMm_normal.jpg")</f>
        <v>https://pbs.twimg.com/profile_images/1286431563652247554/WHKqukMm_normal.jpg</v>
      </c>
      <c r="W132" s="83">
        <v>44090.48504629629</v>
      </c>
      <c r="X132" s="87">
        <v>44090</v>
      </c>
      <c r="Y132" s="89" t="s">
        <v>558</v>
      </c>
      <c r="Z132" s="85" t="str">
        <f>HYPERLINK("https://twitter.com/jtettey77/status/1306195744643338240")</f>
        <v>https://twitter.com/jtettey77/status/1306195744643338240</v>
      </c>
      <c r="AA132" s="81"/>
      <c r="AB132" s="81"/>
      <c r="AC132" s="89" t="s">
        <v>747</v>
      </c>
      <c r="AD132" s="81"/>
      <c r="AE132" s="81" t="b">
        <v>0</v>
      </c>
      <c r="AF132" s="81">
        <v>0</v>
      </c>
      <c r="AG132" s="89" t="s">
        <v>809</v>
      </c>
      <c r="AH132" s="81" t="b">
        <v>0</v>
      </c>
      <c r="AI132" s="81" t="s">
        <v>810</v>
      </c>
      <c r="AJ132" s="81"/>
      <c r="AK132" s="89" t="s">
        <v>809</v>
      </c>
      <c r="AL132" s="81" t="b">
        <v>0</v>
      </c>
      <c r="AM132" s="81">
        <v>245</v>
      </c>
      <c r="AN132" s="89" t="s">
        <v>806</v>
      </c>
      <c r="AO132" s="81" t="s">
        <v>815</v>
      </c>
      <c r="AP132" s="81" t="b">
        <v>0</v>
      </c>
      <c r="AQ132" s="89" t="s">
        <v>806</v>
      </c>
      <c r="AR132" s="81"/>
      <c r="AS132" s="81">
        <v>1</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1</v>
      </c>
      <c r="BF132" s="49">
        <v>1</v>
      </c>
      <c r="BG132" s="50">
        <v>2.5</v>
      </c>
      <c r="BH132" s="49">
        <v>0</v>
      </c>
      <c r="BI132" s="50">
        <v>0</v>
      </c>
      <c r="BJ132" s="49">
        <v>0</v>
      </c>
      <c r="BK132" s="50">
        <v>0</v>
      </c>
      <c r="BL132" s="49">
        <v>39</v>
      </c>
      <c r="BM132" s="50">
        <v>97.5</v>
      </c>
      <c r="BN132" s="49">
        <v>40</v>
      </c>
    </row>
    <row r="133" spans="1:66" ht="15">
      <c r="A133" s="65" t="s">
        <v>363</v>
      </c>
      <c r="B133" s="65" t="s">
        <v>420</v>
      </c>
      <c r="C133" s="66"/>
      <c r="D133" s="67"/>
      <c r="E133" s="68"/>
      <c r="F133" s="69"/>
      <c r="G133" s="66"/>
      <c r="H133" s="70"/>
      <c r="I133" s="71"/>
      <c r="J133" s="71"/>
      <c r="K133" s="35" t="s">
        <v>65</v>
      </c>
      <c r="L133" s="79">
        <v>133</v>
      </c>
      <c r="M133" s="79"/>
      <c r="N133" s="73"/>
      <c r="O133" s="81" t="s">
        <v>423</v>
      </c>
      <c r="P133" s="83">
        <v>44090.511516203704</v>
      </c>
      <c r="Q133" s="81" t="s">
        <v>425</v>
      </c>
      <c r="R133" s="85" t="str">
        <f>HYPERLINK("https://mkto.cisco.com/devnet-create.html?utm_campaign=devnetcreate21&amp;utm_source=mediabuy&amp;utm_medium=ptwitter-dn-africa")</f>
        <v>https://mkto.cisco.com/devnet-create.html?utm_campaign=devnetcreate21&amp;utm_source=mediabuy&amp;utm_medium=ptwitter-dn-africa</v>
      </c>
      <c r="S133" s="81" t="s">
        <v>427</v>
      </c>
      <c r="T133" s="81" t="s">
        <v>429</v>
      </c>
      <c r="U133" s="81"/>
      <c r="V133" s="85" t="str">
        <f>HYPERLINK("https://pbs.twimg.com/profile_images/1294740072818974720/kQW_MUy8_normal.jpg")</f>
        <v>https://pbs.twimg.com/profile_images/1294740072818974720/kQW_MUy8_normal.jpg</v>
      </c>
      <c r="W133" s="83">
        <v>44090.511516203704</v>
      </c>
      <c r="X133" s="87">
        <v>44090</v>
      </c>
      <c r="Y133" s="89" t="s">
        <v>559</v>
      </c>
      <c r="Z133" s="85" t="str">
        <f>HYPERLINK("https://twitter.com/maziifeanyichu6/status/1306205338161553409")</f>
        <v>https://twitter.com/maziifeanyichu6/status/1306205338161553409</v>
      </c>
      <c r="AA133" s="81"/>
      <c r="AB133" s="81"/>
      <c r="AC133" s="89" t="s">
        <v>748</v>
      </c>
      <c r="AD133" s="81"/>
      <c r="AE133" s="81" t="b">
        <v>0</v>
      </c>
      <c r="AF133" s="81">
        <v>0</v>
      </c>
      <c r="AG133" s="89" t="s">
        <v>809</v>
      </c>
      <c r="AH133" s="81" t="b">
        <v>0</v>
      </c>
      <c r="AI133" s="81" t="s">
        <v>810</v>
      </c>
      <c r="AJ133" s="81"/>
      <c r="AK133" s="89" t="s">
        <v>809</v>
      </c>
      <c r="AL133" s="81" t="b">
        <v>0</v>
      </c>
      <c r="AM133" s="81">
        <v>245</v>
      </c>
      <c r="AN133" s="89" t="s">
        <v>806</v>
      </c>
      <c r="AO133" s="81" t="s">
        <v>813</v>
      </c>
      <c r="AP133" s="81" t="b">
        <v>0</v>
      </c>
      <c r="AQ133" s="89" t="s">
        <v>806</v>
      </c>
      <c r="AR133" s="81"/>
      <c r="AS133" s="81">
        <v>1</v>
      </c>
      <c r="AT133" s="81">
        <v>0</v>
      </c>
      <c r="AU133" s="81"/>
      <c r="AV133" s="81"/>
      <c r="AW133" s="81"/>
      <c r="AX133" s="81"/>
      <c r="AY133" s="81"/>
      <c r="AZ133" s="81"/>
      <c r="BA133" s="81"/>
      <c r="BB133" s="81"/>
      <c r="BC133">
        <v>1</v>
      </c>
      <c r="BD133" s="80" t="str">
        <f>REPLACE(INDEX(GroupVertices[Group],MATCH(Edges27[[#This Row],[Vertex 1]],GroupVertices[Vertex],0)),1,1,"")</f>
        <v>1</v>
      </c>
      <c r="BE133" s="80" t="str">
        <f>REPLACE(INDEX(GroupVertices[Group],MATCH(Edges27[[#This Row],[Vertex 2]],GroupVertices[Vertex],0)),1,1,"")</f>
        <v>1</v>
      </c>
      <c r="BF133" s="49">
        <v>1</v>
      </c>
      <c r="BG133" s="50">
        <v>2.5</v>
      </c>
      <c r="BH133" s="49">
        <v>0</v>
      </c>
      <c r="BI133" s="50">
        <v>0</v>
      </c>
      <c r="BJ133" s="49">
        <v>0</v>
      </c>
      <c r="BK133" s="50">
        <v>0</v>
      </c>
      <c r="BL133" s="49">
        <v>39</v>
      </c>
      <c r="BM133" s="50">
        <v>97.5</v>
      </c>
      <c r="BN133" s="49">
        <v>40</v>
      </c>
    </row>
    <row r="134" spans="1:66" ht="15">
      <c r="A134" s="65" t="s">
        <v>364</v>
      </c>
      <c r="B134" s="65" t="s">
        <v>420</v>
      </c>
      <c r="C134" s="66"/>
      <c r="D134" s="67"/>
      <c r="E134" s="68"/>
      <c r="F134" s="69"/>
      <c r="G134" s="66"/>
      <c r="H134" s="70"/>
      <c r="I134" s="71"/>
      <c r="J134" s="71"/>
      <c r="K134" s="35" t="s">
        <v>65</v>
      </c>
      <c r="L134" s="79">
        <v>134</v>
      </c>
      <c r="M134" s="79"/>
      <c r="N134" s="73"/>
      <c r="O134" s="81" t="s">
        <v>423</v>
      </c>
      <c r="P134" s="83">
        <v>44090.51256944444</v>
      </c>
      <c r="Q134" s="81" t="s">
        <v>425</v>
      </c>
      <c r="R134" s="85" t="str">
        <f>HYPERLINK("https://mkto.cisco.com/devnet-create.html?utm_campaign=devnetcreate21&amp;utm_source=mediabuy&amp;utm_medium=ptwitter-dn-africa")</f>
        <v>https://mkto.cisco.com/devnet-create.html?utm_campaign=devnetcreate21&amp;utm_source=mediabuy&amp;utm_medium=ptwitter-dn-africa</v>
      </c>
      <c r="S134" s="81" t="s">
        <v>427</v>
      </c>
      <c r="T134" s="81" t="s">
        <v>429</v>
      </c>
      <c r="U134" s="81"/>
      <c r="V134" s="85" t="str">
        <f>HYPERLINK("https://pbs.twimg.com/profile_images/1284299430905159683/E7yfxUae_normal.jpg")</f>
        <v>https://pbs.twimg.com/profile_images/1284299430905159683/E7yfxUae_normal.jpg</v>
      </c>
      <c r="W134" s="83">
        <v>44090.51256944444</v>
      </c>
      <c r="X134" s="87">
        <v>44090</v>
      </c>
      <c r="Y134" s="89" t="s">
        <v>560</v>
      </c>
      <c r="Z134" s="85" t="str">
        <f>HYPERLINK("https://twitter.com/abdul99323764/status/1306205721567125504")</f>
        <v>https://twitter.com/abdul99323764/status/1306205721567125504</v>
      </c>
      <c r="AA134" s="81"/>
      <c r="AB134" s="81"/>
      <c r="AC134" s="89" t="s">
        <v>749</v>
      </c>
      <c r="AD134" s="81"/>
      <c r="AE134" s="81" t="b">
        <v>0</v>
      </c>
      <c r="AF134" s="81">
        <v>0</v>
      </c>
      <c r="AG134" s="89" t="s">
        <v>809</v>
      </c>
      <c r="AH134" s="81" t="b">
        <v>0</v>
      </c>
      <c r="AI134" s="81" t="s">
        <v>810</v>
      </c>
      <c r="AJ134" s="81"/>
      <c r="AK134" s="89" t="s">
        <v>809</v>
      </c>
      <c r="AL134" s="81" t="b">
        <v>0</v>
      </c>
      <c r="AM134" s="81">
        <v>245</v>
      </c>
      <c r="AN134" s="89" t="s">
        <v>806</v>
      </c>
      <c r="AO134" s="81" t="s">
        <v>815</v>
      </c>
      <c r="AP134" s="81" t="b">
        <v>0</v>
      </c>
      <c r="AQ134" s="89" t="s">
        <v>806</v>
      </c>
      <c r="AR134" s="81"/>
      <c r="AS134" s="81">
        <v>1</v>
      </c>
      <c r="AT134" s="81">
        <v>0</v>
      </c>
      <c r="AU134" s="81"/>
      <c r="AV134" s="81"/>
      <c r="AW134" s="81"/>
      <c r="AX134" s="81"/>
      <c r="AY134" s="81"/>
      <c r="AZ134" s="81"/>
      <c r="BA134" s="81"/>
      <c r="BB134" s="81"/>
      <c r="BC134">
        <v>1</v>
      </c>
      <c r="BD134" s="80" t="str">
        <f>REPLACE(INDEX(GroupVertices[Group],MATCH(Edges27[[#This Row],[Vertex 1]],GroupVertices[Vertex],0)),1,1,"")</f>
        <v>1</v>
      </c>
      <c r="BE134" s="80" t="str">
        <f>REPLACE(INDEX(GroupVertices[Group],MATCH(Edges27[[#This Row],[Vertex 2]],GroupVertices[Vertex],0)),1,1,"")</f>
        <v>1</v>
      </c>
      <c r="BF134" s="49">
        <v>1</v>
      </c>
      <c r="BG134" s="50">
        <v>2.5</v>
      </c>
      <c r="BH134" s="49">
        <v>0</v>
      </c>
      <c r="BI134" s="50">
        <v>0</v>
      </c>
      <c r="BJ134" s="49">
        <v>0</v>
      </c>
      <c r="BK134" s="50">
        <v>0</v>
      </c>
      <c r="BL134" s="49">
        <v>39</v>
      </c>
      <c r="BM134" s="50">
        <v>97.5</v>
      </c>
      <c r="BN134" s="49">
        <v>40</v>
      </c>
    </row>
    <row r="135" spans="1:66" ht="15">
      <c r="A135" s="65" t="s">
        <v>365</v>
      </c>
      <c r="B135" s="65" t="s">
        <v>420</v>
      </c>
      <c r="C135" s="66"/>
      <c r="D135" s="67"/>
      <c r="E135" s="68"/>
      <c r="F135" s="69"/>
      <c r="G135" s="66"/>
      <c r="H135" s="70"/>
      <c r="I135" s="71"/>
      <c r="J135" s="71"/>
      <c r="K135" s="35" t="s">
        <v>65</v>
      </c>
      <c r="L135" s="79">
        <v>135</v>
      </c>
      <c r="M135" s="79"/>
      <c r="N135" s="73"/>
      <c r="O135" s="81" t="s">
        <v>423</v>
      </c>
      <c r="P135" s="83">
        <v>44090.55520833333</v>
      </c>
      <c r="Q135" s="81" t="s">
        <v>425</v>
      </c>
      <c r="R135" s="85" t="str">
        <f>HYPERLINK("https://mkto.cisco.com/devnet-create.html?utm_campaign=devnetcreate21&amp;utm_source=mediabuy&amp;utm_medium=ptwitter-dn-africa")</f>
        <v>https://mkto.cisco.com/devnet-create.html?utm_campaign=devnetcreate21&amp;utm_source=mediabuy&amp;utm_medium=ptwitter-dn-africa</v>
      </c>
      <c r="S135" s="81" t="s">
        <v>427</v>
      </c>
      <c r="T135" s="81" t="s">
        <v>429</v>
      </c>
      <c r="U135" s="81"/>
      <c r="V135" s="85" t="str">
        <f>HYPERLINK("https://pbs.twimg.com/profile_images/1220475313345441794/7ZPlMdCu_normal.jpg")</f>
        <v>https://pbs.twimg.com/profile_images/1220475313345441794/7ZPlMdCu_normal.jpg</v>
      </c>
      <c r="W135" s="83">
        <v>44090.55520833333</v>
      </c>
      <c r="X135" s="87">
        <v>44090</v>
      </c>
      <c r="Y135" s="89" t="s">
        <v>561</v>
      </c>
      <c r="Z135" s="85" t="str">
        <f>HYPERLINK("https://twitter.com/choicee19/status/1306221170639933440")</f>
        <v>https://twitter.com/choicee19/status/1306221170639933440</v>
      </c>
      <c r="AA135" s="81"/>
      <c r="AB135" s="81"/>
      <c r="AC135" s="89" t="s">
        <v>750</v>
      </c>
      <c r="AD135" s="81"/>
      <c r="AE135" s="81" t="b">
        <v>0</v>
      </c>
      <c r="AF135" s="81">
        <v>0</v>
      </c>
      <c r="AG135" s="89" t="s">
        <v>809</v>
      </c>
      <c r="AH135" s="81" t="b">
        <v>0</v>
      </c>
      <c r="AI135" s="81" t="s">
        <v>810</v>
      </c>
      <c r="AJ135" s="81"/>
      <c r="AK135" s="89" t="s">
        <v>809</v>
      </c>
      <c r="AL135" s="81" t="b">
        <v>0</v>
      </c>
      <c r="AM135" s="81">
        <v>245</v>
      </c>
      <c r="AN135" s="89" t="s">
        <v>806</v>
      </c>
      <c r="AO135" s="81" t="s">
        <v>813</v>
      </c>
      <c r="AP135" s="81" t="b">
        <v>0</v>
      </c>
      <c r="AQ135" s="89" t="s">
        <v>806</v>
      </c>
      <c r="AR135" s="81"/>
      <c r="AS135" s="81">
        <v>1</v>
      </c>
      <c r="AT135" s="81">
        <v>0</v>
      </c>
      <c r="AU135" s="81"/>
      <c r="AV135" s="81"/>
      <c r="AW135" s="81"/>
      <c r="AX135" s="81"/>
      <c r="AY135" s="81"/>
      <c r="AZ135" s="81"/>
      <c r="BA135" s="81"/>
      <c r="BB135" s="81"/>
      <c r="BC135">
        <v>1</v>
      </c>
      <c r="BD135" s="80" t="str">
        <f>REPLACE(INDEX(GroupVertices[Group],MATCH(Edges27[[#This Row],[Vertex 1]],GroupVertices[Vertex],0)),1,1,"")</f>
        <v>1</v>
      </c>
      <c r="BE135" s="80" t="str">
        <f>REPLACE(INDEX(GroupVertices[Group],MATCH(Edges27[[#This Row],[Vertex 2]],GroupVertices[Vertex],0)),1,1,"")</f>
        <v>1</v>
      </c>
      <c r="BF135" s="49">
        <v>1</v>
      </c>
      <c r="BG135" s="50">
        <v>2.5</v>
      </c>
      <c r="BH135" s="49">
        <v>0</v>
      </c>
      <c r="BI135" s="50">
        <v>0</v>
      </c>
      <c r="BJ135" s="49">
        <v>0</v>
      </c>
      <c r="BK135" s="50">
        <v>0</v>
      </c>
      <c r="BL135" s="49">
        <v>39</v>
      </c>
      <c r="BM135" s="50">
        <v>97.5</v>
      </c>
      <c r="BN135" s="49">
        <v>40</v>
      </c>
    </row>
    <row r="136" spans="1:66" ht="15">
      <c r="A136" s="65" t="s">
        <v>366</v>
      </c>
      <c r="B136" s="65" t="s">
        <v>420</v>
      </c>
      <c r="C136" s="66"/>
      <c r="D136" s="67"/>
      <c r="E136" s="68"/>
      <c r="F136" s="69"/>
      <c r="G136" s="66"/>
      <c r="H136" s="70"/>
      <c r="I136" s="71"/>
      <c r="J136" s="71"/>
      <c r="K136" s="35" t="s">
        <v>65</v>
      </c>
      <c r="L136" s="79">
        <v>136</v>
      </c>
      <c r="M136" s="79"/>
      <c r="N136" s="73"/>
      <c r="O136" s="81" t="s">
        <v>423</v>
      </c>
      <c r="P136" s="83">
        <v>44090.572280092594</v>
      </c>
      <c r="Q136" s="81" t="s">
        <v>425</v>
      </c>
      <c r="R136" s="85" t="str">
        <f>HYPERLINK("https://mkto.cisco.com/devnet-create.html?utm_campaign=devnetcreate21&amp;utm_source=mediabuy&amp;utm_medium=ptwitter-dn-africa")</f>
        <v>https://mkto.cisco.com/devnet-create.html?utm_campaign=devnetcreate21&amp;utm_source=mediabuy&amp;utm_medium=ptwitter-dn-africa</v>
      </c>
      <c r="S136" s="81" t="s">
        <v>427</v>
      </c>
      <c r="T136" s="81" t="s">
        <v>429</v>
      </c>
      <c r="U136" s="81"/>
      <c r="V136" s="85" t="str">
        <f>HYPERLINK("https://pbs.twimg.com/profile_images/1227954268050685952/Wyhuvd8s_normal.jpg")</f>
        <v>https://pbs.twimg.com/profile_images/1227954268050685952/Wyhuvd8s_normal.jpg</v>
      </c>
      <c r="W136" s="83">
        <v>44090.572280092594</v>
      </c>
      <c r="X136" s="87">
        <v>44090</v>
      </c>
      <c r="Y136" s="89" t="s">
        <v>562</v>
      </c>
      <c r="Z136" s="85" t="str">
        <f>HYPERLINK("https://twitter.com/iamkaka3/status/1306227360388317186")</f>
        <v>https://twitter.com/iamkaka3/status/1306227360388317186</v>
      </c>
      <c r="AA136" s="81"/>
      <c r="AB136" s="81"/>
      <c r="AC136" s="89" t="s">
        <v>751</v>
      </c>
      <c r="AD136" s="81"/>
      <c r="AE136" s="81" t="b">
        <v>0</v>
      </c>
      <c r="AF136" s="81">
        <v>0</v>
      </c>
      <c r="AG136" s="89" t="s">
        <v>809</v>
      </c>
      <c r="AH136" s="81" t="b">
        <v>0</v>
      </c>
      <c r="AI136" s="81" t="s">
        <v>810</v>
      </c>
      <c r="AJ136" s="81"/>
      <c r="AK136" s="89" t="s">
        <v>809</v>
      </c>
      <c r="AL136" s="81" t="b">
        <v>0</v>
      </c>
      <c r="AM136" s="81">
        <v>245</v>
      </c>
      <c r="AN136" s="89" t="s">
        <v>806</v>
      </c>
      <c r="AO136" s="81" t="s">
        <v>815</v>
      </c>
      <c r="AP136" s="81" t="b">
        <v>0</v>
      </c>
      <c r="AQ136" s="89" t="s">
        <v>806</v>
      </c>
      <c r="AR136" s="81"/>
      <c r="AS136" s="81">
        <v>1</v>
      </c>
      <c r="AT136" s="81">
        <v>0</v>
      </c>
      <c r="AU136" s="81"/>
      <c r="AV136" s="81"/>
      <c r="AW136" s="81"/>
      <c r="AX136" s="81"/>
      <c r="AY136" s="81"/>
      <c r="AZ136" s="81"/>
      <c r="BA136" s="81"/>
      <c r="BB136" s="81"/>
      <c r="BC136">
        <v>1</v>
      </c>
      <c r="BD136" s="80" t="str">
        <f>REPLACE(INDEX(GroupVertices[Group],MATCH(Edges27[[#This Row],[Vertex 1]],GroupVertices[Vertex],0)),1,1,"")</f>
        <v>1</v>
      </c>
      <c r="BE136" s="80" t="str">
        <f>REPLACE(INDEX(GroupVertices[Group],MATCH(Edges27[[#This Row],[Vertex 2]],GroupVertices[Vertex],0)),1,1,"")</f>
        <v>1</v>
      </c>
      <c r="BF136" s="49">
        <v>1</v>
      </c>
      <c r="BG136" s="50">
        <v>2.5</v>
      </c>
      <c r="BH136" s="49">
        <v>0</v>
      </c>
      <c r="BI136" s="50">
        <v>0</v>
      </c>
      <c r="BJ136" s="49">
        <v>0</v>
      </c>
      <c r="BK136" s="50">
        <v>0</v>
      </c>
      <c r="BL136" s="49">
        <v>39</v>
      </c>
      <c r="BM136" s="50">
        <v>97.5</v>
      </c>
      <c r="BN136" s="49">
        <v>40</v>
      </c>
    </row>
    <row r="137" spans="1:66" ht="15">
      <c r="A137" s="65" t="s">
        <v>367</v>
      </c>
      <c r="B137" s="65" t="s">
        <v>420</v>
      </c>
      <c r="C137" s="66"/>
      <c r="D137" s="67"/>
      <c r="E137" s="68"/>
      <c r="F137" s="69"/>
      <c r="G137" s="66"/>
      <c r="H137" s="70"/>
      <c r="I137" s="71"/>
      <c r="J137" s="71"/>
      <c r="K137" s="35" t="s">
        <v>65</v>
      </c>
      <c r="L137" s="79">
        <v>137</v>
      </c>
      <c r="M137" s="79"/>
      <c r="N137" s="73"/>
      <c r="O137" s="81" t="s">
        <v>423</v>
      </c>
      <c r="P137" s="83">
        <v>44090.58015046296</v>
      </c>
      <c r="Q137" s="81" t="s">
        <v>425</v>
      </c>
      <c r="R137" s="85" t="str">
        <f>HYPERLINK("https://mkto.cisco.com/devnet-create.html?utm_campaign=devnetcreate21&amp;utm_source=mediabuy&amp;utm_medium=ptwitter-dn-africa")</f>
        <v>https://mkto.cisco.com/devnet-create.html?utm_campaign=devnetcreate21&amp;utm_source=mediabuy&amp;utm_medium=ptwitter-dn-africa</v>
      </c>
      <c r="S137" s="81" t="s">
        <v>427</v>
      </c>
      <c r="T137" s="81" t="s">
        <v>429</v>
      </c>
      <c r="U137" s="81"/>
      <c r="V137" s="85" t="str">
        <f>HYPERLINK("https://pbs.twimg.com/profile_images/1285540889218121728/pWLR-Qzf_normal.jpg")</f>
        <v>https://pbs.twimg.com/profile_images/1285540889218121728/pWLR-Qzf_normal.jpg</v>
      </c>
      <c r="W137" s="83">
        <v>44090.58015046296</v>
      </c>
      <c r="X137" s="87">
        <v>44090</v>
      </c>
      <c r="Y137" s="89" t="s">
        <v>563</v>
      </c>
      <c r="Z137" s="85" t="str">
        <f>HYPERLINK("https://twitter.com/ikechukwu_craig/status/1306230212078850050")</f>
        <v>https://twitter.com/ikechukwu_craig/status/1306230212078850050</v>
      </c>
      <c r="AA137" s="81"/>
      <c r="AB137" s="81"/>
      <c r="AC137" s="89" t="s">
        <v>752</v>
      </c>
      <c r="AD137" s="81"/>
      <c r="AE137" s="81" t="b">
        <v>0</v>
      </c>
      <c r="AF137" s="81">
        <v>0</v>
      </c>
      <c r="AG137" s="89" t="s">
        <v>809</v>
      </c>
      <c r="AH137" s="81" t="b">
        <v>0</v>
      </c>
      <c r="AI137" s="81" t="s">
        <v>810</v>
      </c>
      <c r="AJ137" s="81"/>
      <c r="AK137" s="89" t="s">
        <v>809</v>
      </c>
      <c r="AL137" s="81" t="b">
        <v>0</v>
      </c>
      <c r="AM137" s="81">
        <v>245</v>
      </c>
      <c r="AN137" s="89" t="s">
        <v>806</v>
      </c>
      <c r="AO137" s="81" t="s">
        <v>815</v>
      </c>
      <c r="AP137" s="81" t="b">
        <v>0</v>
      </c>
      <c r="AQ137" s="89" t="s">
        <v>806</v>
      </c>
      <c r="AR137" s="81"/>
      <c r="AS137" s="81">
        <v>1</v>
      </c>
      <c r="AT137" s="81">
        <v>0</v>
      </c>
      <c r="AU137" s="81"/>
      <c r="AV137" s="81"/>
      <c r="AW137" s="81"/>
      <c r="AX137" s="81"/>
      <c r="AY137" s="81"/>
      <c r="AZ137" s="81"/>
      <c r="BA137" s="81"/>
      <c r="BB137" s="81"/>
      <c r="BC137">
        <v>1</v>
      </c>
      <c r="BD137" s="80" t="str">
        <f>REPLACE(INDEX(GroupVertices[Group],MATCH(Edges27[[#This Row],[Vertex 1]],GroupVertices[Vertex],0)),1,1,"")</f>
        <v>1</v>
      </c>
      <c r="BE137" s="80" t="str">
        <f>REPLACE(INDEX(GroupVertices[Group],MATCH(Edges27[[#This Row],[Vertex 2]],GroupVertices[Vertex],0)),1,1,"")</f>
        <v>1</v>
      </c>
      <c r="BF137" s="49">
        <v>1</v>
      </c>
      <c r="BG137" s="50">
        <v>2.5</v>
      </c>
      <c r="BH137" s="49">
        <v>0</v>
      </c>
      <c r="BI137" s="50">
        <v>0</v>
      </c>
      <c r="BJ137" s="49">
        <v>0</v>
      </c>
      <c r="BK137" s="50">
        <v>0</v>
      </c>
      <c r="BL137" s="49">
        <v>39</v>
      </c>
      <c r="BM137" s="50">
        <v>97.5</v>
      </c>
      <c r="BN137" s="49">
        <v>40</v>
      </c>
    </row>
    <row r="138" spans="1:66" ht="15">
      <c r="A138" s="65" t="s">
        <v>368</v>
      </c>
      <c r="B138" s="65" t="s">
        <v>420</v>
      </c>
      <c r="C138" s="66"/>
      <c r="D138" s="67"/>
      <c r="E138" s="68"/>
      <c r="F138" s="69"/>
      <c r="G138" s="66"/>
      <c r="H138" s="70"/>
      <c r="I138" s="71"/>
      <c r="J138" s="71"/>
      <c r="K138" s="35" t="s">
        <v>65</v>
      </c>
      <c r="L138" s="79">
        <v>138</v>
      </c>
      <c r="M138" s="79"/>
      <c r="N138" s="73"/>
      <c r="O138" s="81" t="s">
        <v>423</v>
      </c>
      <c r="P138" s="83">
        <v>44090.58131944444</v>
      </c>
      <c r="Q138" s="81" t="s">
        <v>425</v>
      </c>
      <c r="R138" s="85" t="str">
        <f>HYPERLINK("https://mkto.cisco.com/devnet-create.html?utm_campaign=devnetcreate21&amp;utm_source=mediabuy&amp;utm_medium=ptwitter-dn-africa")</f>
        <v>https://mkto.cisco.com/devnet-create.html?utm_campaign=devnetcreate21&amp;utm_source=mediabuy&amp;utm_medium=ptwitter-dn-africa</v>
      </c>
      <c r="S138" s="81" t="s">
        <v>427</v>
      </c>
      <c r="T138" s="81" t="s">
        <v>429</v>
      </c>
      <c r="U138" s="81"/>
      <c r="V138" s="85" t="str">
        <f>HYPERLINK("https://pbs.twimg.com/profile_images/1313805929666707456/Z7YWBszG_normal.jpg")</f>
        <v>https://pbs.twimg.com/profile_images/1313805929666707456/Z7YWBszG_normal.jpg</v>
      </c>
      <c r="W138" s="83">
        <v>44090.58131944444</v>
      </c>
      <c r="X138" s="87">
        <v>44090</v>
      </c>
      <c r="Y138" s="89" t="s">
        <v>564</v>
      </c>
      <c r="Z138" s="85" t="str">
        <f>HYPERLINK("https://twitter.com/oblacdaking/status/1306230636181676032")</f>
        <v>https://twitter.com/oblacdaking/status/1306230636181676032</v>
      </c>
      <c r="AA138" s="81"/>
      <c r="AB138" s="81"/>
      <c r="AC138" s="89" t="s">
        <v>753</v>
      </c>
      <c r="AD138" s="81"/>
      <c r="AE138" s="81" t="b">
        <v>0</v>
      </c>
      <c r="AF138" s="81">
        <v>0</v>
      </c>
      <c r="AG138" s="89" t="s">
        <v>809</v>
      </c>
      <c r="AH138" s="81" t="b">
        <v>0</v>
      </c>
      <c r="AI138" s="81" t="s">
        <v>810</v>
      </c>
      <c r="AJ138" s="81"/>
      <c r="AK138" s="89" t="s">
        <v>809</v>
      </c>
      <c r="AL138" s="81" t="b">
        <v>0</v>
      </c>
      <c r="AM138" s="81">
        <v>245</v>
      </c>
      <c r="AN138" s="89" t="s">
        <v>806</v>
      </c>
      <c r="AO138" s="81" t="s">
        <v>815</v>
      </c>
      <c r="AP138" s="81" t="b">
        <v>0</v>
      </c>
      <c r="AQ138" s="89" t="s">
        <v>806</v>
      </c>
      <c r="AR138" s="81"/>
      <c r="AS138" s="81">
        <v>1</v>
      </c>
      <c r="AT138" s="81">
        <v>0</v>
      </c>
      <c r="AU138" s="81"/>
      <c r="AV138" s="81"/>
      <c r="AW138" s="81"/>
      <c r="AX138" s="81"/>
      <c r="AY138" s="81"/>
      <c r="AZ138" s="81"/>
      <c r="BA138" s="81"/>
      <c r="BB138" s="81"/>
      <c r="BC138">
        <v>1</v>
      </c>
      <c r="BD138" s="80" t="str">
        <f>REPLACE(INDEX(GroupVertices[Group],MATCH(Edges27[[#This Row],[Vertex 1]],GroupVertices[Vertex],0)),1,1,"")</f>
        <v>1</v>
      </c>
      <c r="BE138" s="80" t="str">
        <f>REPLACE(INDEX(GroupVertices[Group],MATCH(Edges27[[#This Row],[Vertex 2]],GroupVertices[Vertex],0)),1,1,"")</f>
        <v>1</v>
      </c>
      <c r="BF138" s="49">
        <v>1</v>
      </c>
      <c r="BG138" s="50">
        <v>2.5</v>
      </c>
      <c r="BH138" s="49">
        <v>0</v>
      </c>
      <c r="BI138" s="50">
        <v>0</v>
      </c>
      <c r="BJ138" s="49">
        <v>0</v>
      </c>
      <c r="BK138" s="50">
        <v>0</v>
      </c>
      <c r="BL138" s="49">
        <v>39</v>
      </c>
      <c r="BM138" s="50">
        <v>97.5</v>
      </c>
      <c r="BN138" s="49">
        <v>40</v>
      </c>
    </row>
    <row r="139" spans="1:66" ht="15">
      <c r="A139" s="65" t="s">
        <v>369</v>
      </c>
      <c r="B139" s="65" t="s">
        <v>420</v>
      </c>
      <c r="C139" s="66"/>
      <c r="D139" s="67"/>
      <c r="E139" s="68"/>
      <c r="F139" s="69"/>
      <c r="G139" s="66"/>
      <c r="H139" s="70"/>
      <c r="I139" s="71"/>
      <c r="J139" s="71"/>
      <c r="K139" s="35" t="s">
        <v>65</v>
      </c>
      <c r="L139" s="79">
        <v>139</v>
      </c>
      <c r="M139" s="79"/>
      <c r="N139" s="73"/>
      <c r="O139" s="81" t="s">
        <v>423</v>
      </c>
      <c r="P139" s="83">
        <v>44090.59756944444</v>
      </c>
      <c r="Q139" s="81" t="s">
        <v>425</v>
      </c>
      <c r="R139" s="85" t="str">
        <f>HYPERLINK("https://mkto.cisco.com/devnet-create.html?utm_campaign=devnetcreate21&amp;utm_source=mediabuy&amp;utm_medium=ptwitter-dn-africa")</f>
        <v>https://mkto.cisco.com/devnet-create.html?utm_campaign=devnetcreate21&amp;utm_source=mediabuy&amp;utm_medium=ptwitter-dn-africa</v>
      </c>
      <c r="S139" s="81" t="s">
        <v>427</v>
      </c>
      <c r="T139" s="81" t="s">
        <v>429</v>
      </c>
      <c r="U139" s="81"/>
      <c r="V139" s="85" t="str">
        <f>HYPERLINK("https://pbs.twimg.com/profile_images/1316672903920922624/RR8wfqgw_normal.jpg")</f>
        <v>https://pbs.twimg.com/profile_images/1316672903920922624/RR8wfqgw_normal.jpg</v>
      </c>
      <c r="W139" s="83">
        <v>44090.59756944444</v>
      </c>
      <c r="X139" s="87">
        <v>44090</v>
      </c>
      <c r="Y139" s="89" t="s">
        <v>565</v>
      </c>
      <c r="Z139" s="85" t="str">
        <f>HYPERLINK("https://twitter.com/_carryone/status/1306236523256389633")</f>
        <v>https://twitter.com/_carryone/status/1306236523256389633</v>
      </c>
      <c r="AA139" s="81"/>
      <c r="AB139" s="81"/>
      <c r="AC139" s="89" t="s">
        <v>754</v>
      </c>
      <c r="AD139" s="81"/>
      <c r="AE139" s="81" t="b">
        <v>0</v>
      </c>
      <c r="AF139" s="81">
        <v>0</v>
      </c>
      <c r="AG139" s="89" t="s">
        <v>809</v>
      </c>
      <c r="AH139" s="81" t="b">
        <v>0</v>
      </c>
      <c r="AI139" s="81" t="s">
        <v>810</v>
      </c>
      <c r="AJ139" s="81"/>
      <c r="AK139" s="89" t="s">
        <v>809</v>
      </c>
      <c r="AL139" s="81" t="b">
        <v>0</v>
      </c>
      <c r="AM139" s="81">
        <v>245</v>
      </c>
      <c r="AN139" s="89" t="s">
        <v>806</v>
      </c>
      <c r="AO139" s="81" t="s">
        <v>813</v>
      </c>
      <c r="AP139" s="81" t="b">
        <v>0</v>
      </c>
      <c r="AQ139" s="89" t="s">
        <v>806</v>
      </c>
      <c r="AR139" s="81"/>
      <c r="AS139" s="81">
        <v>1</v>
      </c>
      <c r="AT139" s="81">
        <v>0</v>
      </c>
      <c r="AU139" s="81"/>
      <c r="AV139" s="81"/>
      <c r="AW139" s="81"/>
      <c r="AX139" s="81"/>
      <c r="AY139" s="81"/>
      <c r="AZ139" s="81"/>
      <c r="BA139" s="81"/>
      <c r="BB139" s="81"/>
      <c r="BC139">
        <v>1</v>
      </c>
      <c r="BD139" s="80" t="str">
        <f>REPLACE(INDEX(GroupVertices[Group],MATCH(Edges27[[#This Row],[Vertex 1]],GroupVertices[Vertex],0)),1,1,"")</f>
        <v>1</v>
      </c>
      <c r="BE139" s="80" t="str">
        <f>REPLACE(INDEX(GroupVertices[Group],MATCH(Edges27[[#This Row],[Vertex 2]],GroupVertices[Vertex],0)),1,1,"")</f>
        <v>1</v>
      </c>
      <c r="BF139" s="49">
        <v>1</v>
      </c>
      <c r="BG139" s="50">
        <v>2.5</v>
      </c>
      <c r="BH139" s="49">
        <v>0</v>
      </c>
      <c r="BI139" s="50">
        <v>0</v>
      </c>
      <c r="BJ139" s="49">
        <v>0</v>
      </c>
      <c r="BK139" s="50">
        <v>0</v>
      </c>
      <c r="BL139" s="49">
        <v>39</v>
      </c>
      <c r="BM139" s="50">
        <v>97.5</v>
      </c>
      <c r="BN139" s="49">
        <v>40</v>
      </c>
    </row>
    <row r="140" spans="1:66" ht="15">
      <c r="A140" s="65" t="s">
        <v>370</v>
      </c>
      <c r="B140" s="65" t="s">
        <v>420</v>
      </c>
      <c r="C140" s="66"/>
      <c r="D140" s="67"/>
      <c r="E140" s="68"/>
      <c r="F140" s="69"/>
      <c r="G140" s="66"/>
      <c r="H140" s="70"/>
      <c r="I140" s="71"/>
      <c r="J140" s="71"/>
      <c r="K140" s="35" t="s">
        <v>65</v>
      </c>
      <c r="L140" s="79">
        <v>140</v>
      </c>
      <c r="M140" s="79"/>
      <c r="N140" s="73"/>
      <c r="O140" s="81" t="s">
        <v>423</v>
      </c>
      <c r="P140" s="83">
        <v>44090.60480324074</v>
      </c>
      <c r="Q140" s="81" t="s">
        <v>425</v>
      </c>
      <c r="R140" s="85" t="str">
        <f>HYPERLINK("https://mkto.cisco.com/devnet-create.html?utm_campaign=devnetcreate21&amp;utm_source=mediabuy&amp;utm_medium=ptwitter-dn-africa")</f>
        <v>https://mkto.cisco.com/devnet-create.html?utm_campaign=devnetcreate21&amp;utm_source=mediabuy&amp;utm_medium=ptwitter-dn-africa</v>
      </c>
      <c r="S140" s="81" t="s">
        <v>427</v>
      </c>
      <c r="T140" s="81" t="s">
        <v>429</v>
      </c>
      <c r="U140" s="81"/>
      <c r="V140" s="85" t="str">
        <f>HYPERLINK("https://abs.twimg.com/sticky/default_profile_images/default_profile_normal.png")</f>
        <v>https://abs.twimg.com/sticky/default_profile_images/default_profile_normal.png</v>
      </c>
      <c r="W140" s="83">
        <v>44090.60480324074</v>
      </c>
      <c r="X140" s="87">
        <v>44090</v>
      </c>
      <c r="Y140" s="89" t="s">
        <v>566</v>
      </c>
      <c r="Z140" s="85" t="str">
        <f>HYPERLINK("https://twitter.com/ifeanyi69200269/status/1306239144633536513")</f>
        <v>https://twitter.com/ifeanyi69200269/status/1306239144633536513</v>
      </c>
      <c r="AA140" s="81"/>
      <c r="AB140" s="81"/>
      <c r="AC140" s="89" t="s">
        <v>755</v>
      </c>
      <c r="AD140" s="81"/>
      <c r="AE140" s="81" t="b">
        <v>0</v>
      </c>
      <c r="AF140" s="81">
        <v>0</v>
      </c>
      <c r="AG140" s="89" t="s">
        <v>809</v>
      </c>
      <c r="AH140" s="81" t="b">
        <v>0</v>
      </c>
      <c r="AI140" s="81" t="s">
        <v>810</v>
      </c>
      <c r="AJ140" s="81"/>
      <c r="AK140" s="89" t="s">
        <v>809</v>
      </c>
      <c r="AL140" s="81" t="b">
        <v>0</v>
      </c>
      <c r="AM140" s="81">
        <v>245</v>
      </c>
      <c r="AN140" s="89" t="s">
        <v>806</v>
      </c>
      <c r="AO140" s="81" t="s">
        <v>813</v>
      </c>
      <c r="AP140" s="81" t="b">
        <v>0</v>
      </c>
      <c r="AQ140" s="89" t="s">
        <v>806</v>
      </c>
      <c r="AR140" s="81"/>
      <c r="AS140" s="81">
        <v>1</v>
      </c>
      <c r="AT140" s="81">
        <v>0</v>
      </c>
      <c r="AU140" s="81"/>
      <c r="AV140" s="81"/>
      <c r="AW140" s="81"/>
      <c r="AX140" s="81"/>
      <c r="AY140" s="81"/>
      <c r="AZ140" s="81"/>
      <c r="BA140" s="81"/>
      <c r="BB140" s="81"/>
      <c r="BC140">
        <v>1</v>
      </c>
      <c r="BD140" s="80" t="str">
        <f>REPLACE(INDEX(GroupVertices[Group],MATCH(Edges27[[#This Row],[Vertex 1]],GroupVertices[Vertex],0)),1,1,"")</f>
        <v>1</v>
      </c>
      <c r="BE140" s="80" t="str">
        <f>REPLACE(INDEX(GroupVertices[Group],MATCH(Edges27[[#This Row],[Vertex 2]],GroupVertices[Vertex],0)),1,1,"")</f>
        <v>1</v>
      </c>
      <c r="BF140" s="49">
        <v>1</v>
      </c>
      <c r="BG140" s="50">
        <v>2.5</v>
      </c>
      <c r="BH140" s="49">
        <v>0</v>
      </c>
      <c r="BI140" s="50">
        <v>0</v>
      </c>
      <c r="BJ140" s="49">
        <v>0</v>
      </c>
      <c r="BK140" s="50">
        <v>0</v>
      </c>
      <c r="BL140" s="49">
        <v>39</v>
      </c>
      <c r="BM140" s="50">
        <v>97.5</v>
      </c>
      <c r="BN140" s="49">
        <v>40</v>
      </c>
    </row>
    <row r="141" spans="1:66" ht="15">
      <c r="A141" s="65" t="s">
        <v>371</v>
      </c>
      <c r="B141" s="65" t="s">
        <v>420</v>
      </c>
      <c r="C141" s="66"/>
      <c r="D141" s="67"/>
      <c r="E141" s="68"/>
      <c r="F141" s="69"/>
      <c r="G141" s="66"/>
      <c r="H141" s="70"/>
      <c r="I141" s="71"/>
      <c r="J141" s="71"/>
      <c r="K141" s="35" t="s">
        <v>65</v>
      </c>
      <c r="L141" s="79">
        <v>141</v>
      </c>
      <c r="M141" s="79"/>
      <c r="N141" s="73"/>
      <c r="O141" s="81" t="s">
        <v>423</v>
      </c>
      <c r="P141" s="83">
        <v>44090.647199074076</v>
      </c>
      <c r="Q141" s="81" t="s">
        <v>425</v>
      </c>
      <c r="R141" s="85" t="str">
        <f>HYPERLINK("https://mkto.cisco.com/devnet-create.html?utm_campaign=devnetcreate21&amp;utm_source=mediabuy&amp;utm_medium=ptwitter-dn-africa")</f>
        <v>https://mkto.cisco.com/devnet-create.html?utm_campaign=devnetcreate21&amp;utm_source=mediabuy&amp;utm_medium=ptwitter-dn-africa</v>
      </c>
      <c r="S141" s="81" t="s">
        <v>427</v>
      </c>
      <c r="T141" s="81" t="s">
        <v>429</v>
      </c>
      <c r="U141" s="81"/>
      <c r="V141" s="85" t="str">
        <f>HYPERLINK("https://pbs.twimg.com/profile_images/1301984248530907136/-9qDjs4S_normal.jpg")</f>
        <v>https://pbs.twimg.com/profile_images/1301984248530907136/-9qDjs4S_normal.jpg</v>
      </c>
      <c r="W141" s="83">
        <v>44090.647199074076</v>
      </c>
      <c r="X141" s="87">
        <v>44090</v>
      </c>
      <c r="Y141" s="89" t="s">
        <v>567</v>
      </c>
      <c r="Z141" s="85" t="str">
        <f>HYPERLINK("https://twitter.com/ch_sommie/status/1306254507316305921")</f>
        <v>https://twitter.com/ch_sommie/status/1306254507316305921</v>
      </c>
      <c r="AA141" s="81"/>
      <c r="AB141" s="81"/>
      <c r="AC141" s="89" t="s">
        <v>756</v>
      </c>
      <c r="AD141" s="81"/>
      <c r="AE141" s="81" t="b">
        <v>0</v>
      </c>
      <c r="AF141" s="81">
        <v>0</v>
      </c>
      <c r="AG141" s="89" t="s">
        <v>809</v>
      </c>
      <c r="AH141" s="81" t="b">
        <v>0</v>
      </c>
      <c r="AI141" s="81" t="s">
        <v>810</v>
      </c>
      <c r="AJ141" s="81"/>
      <c r="AK141" s="89" t="s">
        <v>809</v>
      </c>
      <c r="AL141" s="81" t="b">
        <v>0</v>
      </c>
      <c r="AM141" s="81">
        <v>245</v>
      </c>
      <c r="AN141" s="89" t="s">
        <v>806</v>
      </c>
      <c r="AO141" s="81" t="s">
        <v>813</v>
      </c>
      <c r="AP141" s="81" t="b">
        <v>0</v>
      </c>
      <c r="AQ141" s="89" t="s">
        <v>806</v>
      </c>
      <c r="AR141" s="81"/>
      <c r="AS141" s="81">
        <v>1</v>
      </c>
      <c r="AT141" s="81">
        <v>0</v>
      </c>
      <c r="AU141" s="81"/>
      <c r="AV141" s="81"/>
      <c r="AW141" s="81"/>
      <c r="AX141" s="81"/>
      <c r="AY141" s="81"/>
      <c r="AZ141" s="81"/>
      <c r="BA141" s="81"/>
      <c r="BB141" s="81"/>
      <c r="BC141">
        <v>1</v>
      </c>
      <c r="BD141" s="80" t="str">
        <f>REPLACE(INDEX(GroupVertices[Group],MATCH(Edges27[[#This Row],[Vertex 1]],GroupVertices[Vertex],0)),1,1,"")</f>
        <v>1</v>
      </c>
      <c r="BE141" s="80" t="str">
        <f>REPLACE(INDEX(GroupVertices[Group],MATCH(Edges27[[#This Row],[Vertex 2]],GroupVertices[Vertex],0)),1,1,"")</f>
        <v>1</v>
      </c>
      <c r="BF141" s="49">
        <v>1</v>
      </c>
      <c r="BG141" s="50">
        <v>2.5</v>
      </c>
      <c r="BH141" s="49">
        <v>0</v>
      </c>
      <c r="BI141" s="50">
        <v>0</v>
      </c>
      <c r="BJ141" s="49">
        <v>0</v>
      </c>
      <c r="BK141" s="50">
        <v>0</v>
      </c>
      <c r="BL141" s="49">
        <v>39</v>
      </c>
      <c r="BM141" s="50">
        <v>97.5</v>
      </c>
      <c r="BN141" s="49">
        <v>40</v>
      </c>
    </row>
    <row r="142" spans="1:66" ht="15">
      <c r="A142" s="65" t="s">
        <v>372</v>
      </c>
      <c r="B142" s="65" t="s">
        <v>420</v>
      </c>
      <c r="C142" s="66"/>
      <c r="D142" s="67"/>
      <c r="E142" s="68"/>
      <c r="F142" s="69"/>
      <c r="G142" s="66"/>
      <c r="H142" s="70"/>
      <c r="I142" s="71"/>
      <c r="J142" s="71"/>
      <c r="K142" s="35" t="s">
        <v>65</v>
      </c>
      <c r="L142" s="79">
        <v>142</v>
      </c>
      <c r="M142" s="79"/>
      <c r="N142" s="73"/>
      <c r="O142" s="81" t="s">
        <v>423</v>
      </c>
      <c r="P142" s="83">
        <v>44090.67013888889</v>
      </c>
      <c r="Q142" s="81" t="s">
        <v>425</v>
      </c>
      <c r="R142" s="85" t="str">
        <f>HYPERLINK("https://mkto.cisco.com/devnet-create.html?utm_campaign=devnetcreate21&amp;utm_source=mediabuy&amp;utm_medium=ptwitter-dn-africa")</f>
        <v>https://mkto.cisco.com/devnet-create.html?utm_campaign=devnetcreate21&amp;utm_source=mediabuy&amp;utm_medium=ptwitter-dn-africa</v>
      </c>
      <c r="S142" s="81" t="s">
        <v>427</v>
      </c>
      <c r="T142" s="81" t="s">
        <v>429</v>
      </c>
      <c r="U142" s="81"/>
      <c r="V142" s="85" t="str">
        <f>HYPERLINK("https://pbs.twimg.com/profile_images/1247634163722792961/k7U9Kusj_normal.jpg")</f>
        <v>https://pbs.twimg.com/profile_images/1247634163722792961/k7U9Kusj_normal.jpg</v>
      </c>
      <c r="W142" s="83">
        <v>44090.67013888889</v>
      </c>
      <c r="X142" s="87">
        <v>44090</v>
      </c>
      <c r="Y142" s="89" t="s">
        <v>568</v>
      </c>
      <c r="Z142" s="85" t="str">
        <f>HYPERLINK("https://twitter.com/imaobongekanem9/status/1306262821169238016")</f>
        <v>https://twitter.com/imaobongekanem9/status/1306262821169238016</v>
      </c>
      <c r="AA142" s="81"/>
      <c r="AB142" s="81"/>
      <c r="AC142" s="89" t="s">
        <v>757</v>
      </c>
      <c r="AD142" s="81"/>
      <c r="AE142" s="81" t="b">
        <v>0</v>
      </c>
      <c r="AF142" s="81">
        <v>0</v>
      </c>
      <c r="AG142" s="89" t="s">
        <v>809</v>
      </c>
      <c r="AH142" s="81" t="b">
        <v>0</v>
      </c>
      <c r="AI142" s="81" t="s">
        <v>810</v>
      </c>
      <c r="AJ142" s="81"/>
      <c r="AK142" s="89" t="s">
        <v>809</v>
      </c>
      <c r="AL142" s="81" t="b">
        <v>0</v>
      </c>
      <c r="AM142" s="81">
        <v>245</v>
      </c>
      <c r="AN142" s="89" t="s">
        <v>806</v>
      </c>
      <c r="AO142" s="81" t="s">
        <v>813</v>
      </c>
      <c r="AP142" s="81" t="b">
        <v>0</v>
      </c>
      <c r="AQ142" s="89" t="s">
        <v>806</v>
      </c>
      <c r="AR142" s="81"/>
      <c r="AS142" s="81">
        <v>1</v>
      </c>
      <c r="AT142" s="81">
        <v>0</v>
      </c>
      <c r="AU142" s="81"/>
      <c r="AV142" s="81"/>
      <c r="AW142" s="81"/>
      <c r="AX142" s="81"/>
      <c r="AY142" s="81"/>
      <c r="AZ142" s="81"/>
      <c r="BA142" s="81"/>
      <c r="BB142" s="81"/>
      <c r="BC142">
        <v>1</v>
      </c>
      <c r="BD142" s="80" t="str">
        <f>REPLACE(INDEX(GroupVertices[Group],MATCH(Edges27[[#This Row],[Vertex 1]],GroupVertices[Vertex],0)),1,1,"")</f>
        <v>1</v>
      </c>
      <c r="BE142" s="80" t="str">
        <f>REPLACE(INDEX(GroupVertices[Group],MATCH(Edges27[[#This Row],[Vertex 2]],GroupVertices[Vertex],0)),1,1,"")</f>
        <v>1</v>
      </c>
      <c r="BF142" s="49">
        <v>1</v>
      </c>
      <c r="BG142" s="50">
        <v>2.5</v>
      </c>
      <c r="BH142" s="49">
        <v>0</v>
      </c>
      <c r="BI142" s="50">
        <v>0</v>
      </c>
      <c r="BJ142" s="49">
        <v>0</v>
      </c>
      <c r="BK142" s="50">
        <v>0</v>
      </c>
      <c r="BL142" s="49">
        <v>39</v>
      </c>
      <c r="BM142" s="50">
        <v>97.5</v>
      </c>
      <c r="BN142" s="49">
        <v>40</v>
      </c>
    </row>
    <row r="143" spans="1:66" ht="15">
      <c r="A143" s="65" t="s">
        <v>373</v>
      </c>
      <c r="B143" s="65" t="s">
        <v>420</v>
      </c>
      <c r="C143" s="66"/>
      <c r="D143" s="67"/>
      <c r="E143" s="68"/>
      <c r="F143" s="69"/>
      <c r="G143" s="66"/>
      <c r="H143" s="70"/>
      <c r="I143" s="71"/>
      <c r="J143" s="71"/>
      <c r="K143" s="35" t="s">
        <v>65</v>
      </c>
      <c r="L143" s="79">
        <v>143</v>
      </c>
      <c r="M143" s="79"/>
      <c r="N143" s="73"/>
      <c r="O143" s="81" t="s">
        <v>423</v>
      </c>
      <c r="P143" s="83">
        <v>44090.68655092592</v>
      </c>
      <c r="Q143" s="81" t="s">
        <v>425</v>
      </c>
      <c r="R143" s="85" t="str">
        <f>HYPERLINK("https://mkto.cisco.com/devnet-create.html?utm_campaign=devnetcreate21&amp;utm_source=mediabuy&amp;utm_medium=ptwitter-dn-africa")</f>
        <v>https://mkto.cisco.com/devnet-create.html?utm_campaign=devnetcreate21&amp;utm_source=mediabuy&amp;utm_medium=ptwitter-dn-africa</v>
      </c>
      <c r="S143" s="81" t="s">
        <v>427</v>
      </c>
      <c r="T143" s="81" t="s">
        <v>429</v>
      </c>
      <c r="U143" s="81"/>
      <c r="V143" s="85" t="str">
        <f>HYPERLINK("https://pbs.twimg.com/profile_images/1285076463558045697/4khoXjv5_normal.jpg")</f>
        <v>https://pbs.twimg.com/profile_images/1285076463558045697/4khoXjv5_normal.jpg</v>
      </c>
      <c r="W143" s="83">
        <v>44090.68655092592</v>
      </c>
      <c r="X143" s="87">
        <v>44090</v>
      </c>
      <c r="Y143" s="89" t="s">
        <v>569</v>
      </c>
      <c r="Z143" s="85" t="str">
        <f>HYPERLINK("https://twitter.com/sssseremba/status/1306268768037986304")</f>
        <v>https://twitter.com/sssseremba/status/1306268768037986304</v>
      </c>
      <c r="AA143" s="81"/>
      <c r="AB143" s="81"/>
      <c r="AC143" s="89" t="s">
        <v>758</v>
      </c>
      <c r="AD143" s="81"/>
      <c r="AE143" s="81" t="b">
        <v>0</v>
      </c>
      <c r="AF143" s="81">
        <v>0</v>
      </c>
      <c r="AG143" s="89" t="s">
        <v>809</v>
      </c>
      <c r="AH143" s="81" t="b">
        <v>0</v>
      </c>
      <c r="AI143" s="81" t="s">
        <v>810</v>
      </c>
      <c r="AJ143" s="81"/>
      <c r="AK143" s="89" t="s">
        <v>809</v>
      </c>
      <c r="AL143" s="81" t="b">
        <v>0</v>
      </c>
      <c r="AM143" s="81">
        <v>245</v>
      </c>
      <c r="AN143" s="89" t="s">
        <v>806</v>
      </c>
      <c r="AO143" s="81" t="s">
        <v>813</v>
      </c>
      <c r="AP143" s="81" t="b">
        <v>0</v>
      </c>
      <c r="AQ143" s="89" t="s">
        <v>806</v>
      </c>
      <c r="AR143" s="81"/>
      <c r="AS143" s="81">
        <v>1</v>
      </c>
      <c r="AT143" s="81">
        <v>0</v>
      </c>
      <c r="AU143" s="81"/>
      <c r="AV143" s="81"/>
      <c r="AW143" s="81"/>
      <c r="AX143" s="81"/>
      <c r="AY143" s="81"/>
      <c r="AZ143" s="81"/>
      <c r="BA143" s="81"/>
      <c r="BB143" s="81"/>
      <c r="BC143">
        <v>1</v>
      </c>
      <c r="BD143" s="80" t="str">
        <f>REPLACE(INDEX(GroupVertices[Group],MATCH(Edges27[[#This Row],[Vertex 1]],GroupVertices[Vertex],0)),1,1,"")</f>
        <v>1</v>
      </c>
      <c r="BE143" s="80" t="str">
        <f>REPLACE(INDEX(GroupVertices[Group],MATCH(Edges27[[#This Row],[Vertex 2]],GroupVertices[Vertex],0)),1,1,"")</f>
        <v>1</v>
      </c>
      <c r="BF143" s="49">
        <v>1</v>
      </c>
      <c r="BG143" s="50">
        <v>2.5</v>
      </c>
      <c r="BH143" s="49">
        <v>0</v>
      </c>
      <c r="BI143" s="50">
        <v>0</v>
      </c>
      <c r="BJ143" s="49">
        <v>0</v>
      </c>
      <c r="BK143" s="50">
        <v>0</v>
      </c>
      <c r="BL143" s="49">
        <v>39</v>
      </c>
      <c r="BM143" s="50">
        <v>97.5</v>
      </c>
      <c r="BN143" s="49">
        <v>40</v>
      </c>
    </row>
    <row r="144" spans="1:66" ht="15">
      <c r="A144" s="65" t="s">
        <v>374</v>
      </c>
      <c r="B144" s="65" t="s">
        <v>420</v>
      </c>
      <c r="C144" s="66"/>
      <c r="D144" s="67"/>
      <c r="E144" s="68"/>
      <c r="F144" s="69"/>
      <c r="G144" s="66"/>
      <c r="H144" s="70"/>
      <c r="I144" s="71"/>
      <c r="J144" s="71"/>
      <c r="K144" s="35" t="s">
        <v>65</v>
      </c>
      <c r="L144" s="79">
        <v>144</v>
      </c>
      <c r="M144" s="79"/>
      <c r="N144" s="73"/>
      <c r="O144" s="81" t="s">
        <v>423</v>
      </c>
      <c r="P144" s="83">
        <v>44090.7440625</v>
      </c>
      <c r="Q144" s="81" t="s">
        <v>425</v>
      </c>
      <c r="R144" s="85" t="str">
        <f>HYPERLINK("https://mkto.cisco.com/devnet-create.html?utm_campaign=devnetcreate21&amp;utm_source=mediabuy&amp;utm_medium=ptwitter-dn-africa")</f>
        <v>https://mkto.cisco.com/devnet-create.html?utm_campaign=devnetcreate21&amp;utm_source=mediabuy&amp;utm_medium=ptwitter-dn-africa</v>
      </c>
      <c r="S144" s="81" t="s">
        <v>427</v>
      </c>
      <c r="T144" s="81" t="s">
        <v>429</v>
      </c>
      <c r="U144" s="81"/>
      <c r="V144" s="85" t="str">
        <f>HYPERLINK("https://pbs.twimg.com/profile_images/1319395110501687297/bI_aL2S__normal.jpg")</f>
        <v>https://pbs.twimg.com/profile_images/1319395110501687297/bI_aL2S__normal.jpg</v>
      </c>
      <c r="W144" s="83">
        <v>44090.7440625</v>
      </c>
      <c r="X144" s="87">
        <v>44090</v>
      </c>
      <c r="Y144" s="89" t="s">
        <v>570</v>
      </c>
      <c r="Z144" s="85" t="str">
        <f>HYPERLINK("https://twitter.com/rashlawq10/status/1306289609886838784")</f>
        <v>https://twitter.com/rashlawq10/status/1306289609886838784</v>
      </c>
      <c r="AA144" s="81"/>
      <c r="AB144" s="81"/>
      <c r="AC144" s="89" t="s">
        <v>759</v>
      </c>
      <c r="AD144" s="81"/>
      <c r="AE144" s="81" t="b">
        <v>0</v>
      </c>
      <c r="AF144" s="81">
        <v>0</v>
      </c>
      <c r="AG144" s="89" t="s">
        <v>809</v>
      </c>
      <c r="AH144" s="81" t="b">
        <v>0</v>
      </c>
      <c r="AI144" s="81" t="s">
        <v>810</v>
      </c>
      <c r="AJ144" s="81"/>
      <c r="AK144" s="89" t="s">
        <v>809</v>
      </c>
      <c r="AL144" s="81" t="b">
        <v>0</v>
      </c>
      <c r="AM144" s="81">
        <v>245</v>
      </c>
      <c r="AN144" s="89" t="s">
        <v>806</v>
      </c>
      <c r="AO144" s="81" t="s">
        <v>813</v>
      </c>
      <c r="AP144" s="81" t="b">
        <v>0</v>
      </c>
      <c r="AQ144" s="89" t="s">
        <v>806</v>
      </c>
      <c r="AR144" s="81"/>
      <c r="AS144" s="81">
        <v>1</v>
      </c>
      <c r="AT144" s="81">
        <v>0</v>
      </c>
      <c r="AU144" s="81"/>
      <c r="AV144" s="81"/>
      <c r="AW144" s="81"/>
      <c r="AX144" s="81"/>
      <c r="AY144" s="81"/>
      <c r="AZ144" s="81"/>
      <c r="BA144" s="81"/>
      <c r="BB144" s="81"/>
      <c r="BC144">
        <v>1</v>
      </c>
      <c r="BD144" s="80" t="str">
        <f>REPLACE(INDEX(GroupVertices[Group],MATCH(Edges27[[#This Row],[Vertex 1]],GroupVertices[Vertex],0)),1,1,"")</f>
        <v>1</v>
      </c>
      <c r="BE144" s="80" t="str">
        <f>REPLACE(INDEX(GroupVertices[Group],MATCH(Edges27[[#This Row],[Vertex 2]],GroupVertices[Vertex],0)),1,1,"")</f>
        <v>1</v>
      </c>
      <c r="BF144" s="49">
        <v>1</v>
      </c>
      <c r="BG144" s="50">
        <v>2.5</v>
      </c>
      <c r="BH144" s="49">
        <v>0</v>
      </c>
      <c r="BI144" s="50">
        <v>0</v>
      </c>
      <c r="BJ144" s="49">
        <v>0</v>
      </c>
      <c r="BK144" s="50">
        <v>0</v>
      </c>
      <c r="BL144" s="49">
        <v>39</v>
      </c>
      <c r="BM144" s="50">
        <v>97.5</v>
      </c>
      <c r="BN144" s="49">
        <v>40</v>
      </c>
    </row>
    <row r="145" spans="1:66" ht="15">
      <c r="A145" s="65" t="s">
        <v>375</v>
      </c>
      <c r="B145" s="65" t="s">
        <v>420</v>
      </c>
      <c r="C145" s="66"/>
      <c r="D145" s="67"/>
      <c r="E145" s="68"/>
      <c r="F145" s="69"/>
      <c r="G145" s="66"/>
      <c r="H145" s="70"/>
      <c r="I145" s="71"/>
      <c r="J145" s="71"/>
      <c r="K145" s="35" t="s">
        <v>65</v>
      </c>
      <c r="L145" s="79">
        <v>145</v>
      </c>
      <c r="M145" s="79"/>
      <c r="N145" s="73"/>
      <c r="O145" s="81" t="s">
        <v>423</v>
      </c>
      <c r="P145" s="83">
        <v>44090.750706018516</v>
      </c>
      <c r="Q145" s="81" t="s">
        <v>425</v>
      </c>
      <c r="R145" s="85" t="str">
        <f>HYPERLINK("https://mkto.cisco.com/devnet-create.html?utm_campaign=devnetcreate21&amp;utm_source=mediabuy&amp;utm_medium=ptwitter-dn-africa")</f>
        <v>https://mkto.cisco.com/devnet-create.html?utm_campaign=devnetcreate21&amp;utm_source=mediabuy&amp;utm_medium=ptwitter-dn-africa</v>
      </c>
      <c r="S145" s="81" t="s">
        <v>427</v>
      </c>
      <c r="T145" s="81" t="s">
        <v>429</v>
      </c>
      <c r="U145" s="81"/>
      <c r="V145" s="85" t="str">
        <f>HYPERLINK("https://pbs.twimg.com/profile_images/1217753749927727105/eJmMhahK_normal.jpg")</f>
        <v>https://pbs.twimg.com/profile_images/1217753749927727105/eJmMhahK_normal.jpg</v>
      </c>
      <c r="W145" s="83">
        <v>44090.750706018516</v>
      </c>
      <c r="X145" s="87">
        <v>44090</v>
      </c>
      <c r="Y145" s="89" t="s">
        <v>571</v>
      </c>
      <c r="Z145" s="85" t="str">
        <f>HYPERLINK("https://twitter.com/labinnovative/status/1306292016528138243")</f>
        <v>https://twitter.com/labinnovative/status/1306292016528138243</v>
      </c>
      <c r="AA145" s="81"/>
      <c r="AB145" s="81"/>
      <c r="AC145" s="89" t="s">
        <v>760</v>
      </c>
      <c r="AD145" s="81"/>
      <c r="AE145" s="81" t="b">
        <v>0</v>
      </c>
      <c r="AF145" s="81">
        <v>0</v>
      </c>
      <c r="AG145" s="89" t="s">
        <v>809</v>
      </c>
      <c r="AH145" s="81" t="b">
        <v>0</v>
      </c>
      <c r="AI145" s="81" t="s">
        <v>810</v>
      </c>
      <c r="AJ145" s="81"/>
      <c r="AK145" s="89" t="s">
        <v>809</v>
      </c>
      <c r="AL145" s="81" t="b">
        <v>0</v>
      </c>
      <c r="AM145" s="81">
        <v>245</v>
      </c>
      <c r="AN145" s="89" t="s">
        <v>806</v>
      </c>
      <c r="AO145" s="81" t="s">
        <v>813</v>
      </c>
      <c r="AP145" s="81" t="b">
        <v>0</v>
      </c>
      <c r="AQ145" s="89" t="s">
        <v>806</v>
      </c>
      <c r="AR145" s="81"/>
      <c r="AS145" s="81">
        <v>1</v>
      </c>
      <c r="AT145" s="81">
        <v>0</v>
      </c>
      <c r="AU145" s="81"/>
      <c r="AV145" s="81"/>
      <c r="AW145" s="81"/>
      <c r="AX145" s="81"/>
      <c r="AY145" s="81"/>
      <c r="AZ145" s="81"/>
      <c r="BA145" s="81"/>
      <c r="BB145" s="81"/>
      <c r="BC145">
        <v>1</v>
      </c>
      <c r="BD145" s="80" t="str">
        <f>REPLACE(INDEX(GroupVertices[Group],MATCH(Edges27[[#This Row],[Vertex 1]],GroupVertices[Vertex],0)),1,1,"")</f>
        <v>1</v>
      </c>
      <c r="BE145" s="80" t="str">
        <f>REPLACE(INDEX(GroupVertices[Group],MATCH(Edges27[[#This Row],[Vertex 2]],GroupVertices[Vertex],0)),1,1,"")</f>
        <v>1</v>
      </c>
      <c r="BF145" s="49">
        <v>1</v>
      </c>
      <c r="BG145" s="50">
        <v>2.5</v>
      </c>
      <c r="BH145" s="49">
        <v>0</v>
      </c>
      <c r="BI145" s="50">
        <v>0</v>
      </c>
      <c r="BJ145" s="49">
        <v>0</v>
      </c>
      <c r="BK145" s="50">
        <v>0</v>
      </c>
      <c r="BL145" s="49">
        <v>39</v>
      </c>
      <c r="BM145" s="50">
        <v>97.5</v>
      </c>
      <c r="BN145" s="49">
        <v>40</v>
      </c>
    </row>
    <row r="146" spans="1:66" ht="15">
      <c r="A146" s="65" t="s">
        <v>376</v>
      </c>
      <c r="B146" s="65" t="s">
        <v>420</v>
      </c>
      <c r="C146" s="66"/>
      <c r="D146" s="67"/>
      <c r="E146" s="68"/>
      <c r="F146" s="69"/>
      <c r="G146" s="66"/>
      <c r="H146" s="70"/>
      <c r="I146" s="71"/>
      <c r="J146" s="71"/>
      <c r="K146" s="35" t="s">
        <v>65</v>
      </c>
      <c r="L146" s="79">
        <v>146</v>
      </c>
      <c r="M146" s="79"/>
      <c r="N146" s="73"/>
      <c r="O146" s="81" t="s">
        <v>423</v>
      </c>
      <c r="P146" s="83">
        <v>44090.77836805556</v>
      </c>
      <c r="Q146" s="81" t="s">
        <v>425</v>
      </c>
      <c r="R146" s="85" t="str">
        <f>HYPERLINK("https://mkto.cisco.com/devnet-create.html?utm_campaign=devnetcreate21&amp;utm_source=mediabuy&amp;utm_medium=ptwitter-dn-africa")</f>
        <v>https://mkto.cisco.com/devnet-create.html?utm_campaign=devnetcreate21&amp;utm_source=mediabuy&amp;utm_medium=ptwitter-dn-africa</v>
      </c>
      <c r="S146" s="81" t="s">
        <v>427</v>
      </c>
      <c r="T146" s="81" t="s">
        <v>429</v>
      </c>
      <c r="U146" s="81"/>
      <c r="V146" s="85" t="str">
        <f>HYPERLINK("https://pbs.twimg.com/profile_images/1286398723610861570/mD3xMHym_normal.jpg")</f>
        <v>https://pbs.twimg.com/profile_images/1286398723610861570/mD3xMHym_normal.jpg</v>
      </c>
      <c r="W146" s="83">
        <v>44090.77836805556</v>
      </c>
      <c r="X146" s="87">
        <v>44090</v>
      </c>
      <c r="Y146" s="89" t="s">
        <v>572</v>
      </c>
      <c r="Z146" s="85" t="str">
        <f>HYPERLINK("https://twitter.com/kwartjerry/status/1306302044123344896")</f>
        <v>https://twitter.com/kwartjerry/status/1306302044123344896</v>
      </c>
      <c r="AA146" s="81"/>
      <c r="AB146" s="81"/>
      <c r="AC146" s="89" t="s">
        <v>761</v>
      </c>
      <c r="AD146" s="81"/>
      <c r="AE146" s="81" t="b">
        <v>0</v>
      </c>
      <c r="AF146" s="81">
        <v>0</v>
      </c>
      <c r="AG146" s="89" t="s">
        <v>809</v>
      </c>
      <c r="AH146" s="81" t="b">
        <v>0</v>
      </c>
      <c r="AI146" s="81" t="s">
        <v>810</v>
      </c>
      <c r="AJ146" s="81"/>
      <c r="AK146" s="89" t="s">
        <v>809</v>
      </c>
      <c r="AL146" s="81" t="b">
        <v>0</v>
      </c>
      <c r="AM146" s="81">
        <v>245</v>
      </c>
      <c r="AN146" s="89" t="s">
        <v>806</v>
      </c>
      <c r="AO146" s="81" t="s">
        <v>815</v>
      </c>
      <c r="AP146" s="81" t="b">
        <v>0</v>
      </c>
      <c r="AQ146" s="89" t="s">
        <v>806</v>
      </c>
      <c r="AR146" s="81"/>
      <c r="AS146" s="81">
        <v>1</v>
      </c>
      <c r="AT146" s="81">
        <v>0</v>
      </c>
      <c r="AU146" s="81"/>
      <c r="AV146" s="81"/>
      <c r="AW146" s="81"/>
      <c r="AX146" s="81"/>
      <c r="AY146" s="81"/>
      <c r="AZ146" s="81"/>
      <c r="BA146" s="81"/>
      <c r="BB146" s="81"/>
      <c r="BC146">
        <v>1</v>
      </c>
      <c r="BD146" s="80" t="str">
        <f>REPLACE(INDEX(GroupVertices[Group],MATCH(Edges27[[#This Row],[Vertex 1]],GroupVertices[Vertex],0)),1,1,"")</f>
        <v>1</v>
      </c>
      <c r="BE146" s="80" t="str">
        <f>REPLACE(INDEX(GroupVertices[Group],MATCH(Edges27[[#This Row],[Vertex 2]],GroupVertices[Vertex],0)),1,1,"")</f>
        <v>1</v>
      </c>
      <c r="BF146" s="49">
        <v>1</v>
      </c>
      <c r="BG146" s="50">
        <v>2.5</v>
      </c>
      <c r="BH146" s="49">
        <v>0</v>
      </c>
      <c r="BI146" s="50">
        <v>0</v>
      </c>
      <c r="BJ146" s="49">
        <v>0</v>
      </c>
      <c r="BK146" s="50">
        <v>0</v>
      </c>
      <c r="BL146" s="49">
        <v>39</v>
      </c>
      <c r="BM146" s="50">
        <v>97.5</v>
      </c>
      <c r="BN146" s="49">
        <v>40</v>
      </c>
    </row>
    <row r="147" spans="1:66" ht="15">
      <c r="A147" s="65" t="s">
        <v>377</v>
      </c>
      <c r="B147" s="65" t="s">
        <v>420</v>
      </c>
      <c r="C147" s="66"/>
      <c r="D147" s="67"/>
      <c r="E147" s="68"/>
      <c r="F147" s="69"/>
      <c r="G147" s="66"/>
      <c r="H147" s="70"/>
      <c r="I147" s="71"/>
      <c r="J147" s="71"/>
      <c r="K147" s="35" t="s">
        <v>65</v>
      </c>
      <c r="L147" s="79">
        <v>147</v>
      </c>
      <c r="M147" s="79"/>
      <c r="N147" s="73"/>
      <c r="O147" s="81" t="s">
        <v>423</v>
      </c>
      <c r="P147" s="83">
        <v>44090.788518518515</v>
      </c>
      <c r="Q147" s="81" t="s">
        <v>425</v>
      </c>
      <c r="R147" s="85" t="str">
        <f>HYPERLINK("https://mkto.cisco.com/devnet-create.html?utm_campaign=devnetcreate21&amp;utm_source=mediabuy&amp;utm_medium=ptwitter-dn-africa")</f>
        <v>https://mkto.cisco.com/devnet-create.html?utm_campaign=devnetcreate21&amp;utm_source=mediabuy&amp;utm_medium=ptwitter-dn-africa</v>
      </c>
      <c r="S147" s="81" t="s">
        <v>427</v>
      </c>
      <c r="T147" s="81" t="s">
        <v>429</v>
      </c>
      <c r="U147" s="81"/>
      <c r="V147" s="85" t="str">
        <f>HYPERLINK("https://pbs.twimg.com/profile_images/973239007554367488/B7xWkXTg_normal.jpg")</f>
        <v>https://pbs.twimg.com/profile_images/973239007554367488/B7xWkXTg_normal.jpg</v>
      </c>
      <c r="W147" s="83">
        <v>44090.788518518515</v>
      </c>
      <c r="X147" s="87">
        <v>44090</v>
      </c>
      <c r="Y147" s="89" t="s">
        <v>573</v>
      </c>
      <c r="Z147" s="85" t="str">
        <f>HYPERLINK("https://twitter.com/molacc/status/1306305720355356673")</f>
        <v>https://twitter.com/molacc/status/1306305720355356673</v>
      </c>
      <c r="AA147" s="81"/>
      <c r="AB147" s="81"/>
      <c r="AC147" s="89" t="s">
        <v>762</v>
      </c>
      <c r="AD147" s="81"/>
      <c r="AE147" s="81" t="b">
        <v>0</v>
      </c>
      <c r="AF147" s="81">
        <v>0</v>
      </c>
      <c r="AG147" s="89" t="s">
        <v>809</v>
      </c>
      <c r="AH147" s="81" t="b">
        <v>0</v>
      </c>
      <c r="AI147" s="81" t="s">
        <v>810</v>
      </c>
      <c r="AJ147" s="81"/>
      <c r="AK147" s="89" t="s">
        <v>809</v>
      </c>
      <c r="AL147" s="81" t="b">
        <v>0</v>
      </c>
      <c r="AM147" s="81">
        <v>245</v>
      </c>
      <c r="AN147" s="89" t="s">
        <v>806</v>
      </c>
      <c r="AO147" s="81" t="s">
        <v>813</v>
      </c>
      <c r="AP147" s="81" t="b">
        <v>0</v>
      </c>
      <c r="AQ147" s="89" t="s">
        <v>806</v>
      </c>
      <c r="AR147" s="81"/>
      <c r="AS147" s="81">
        <v>1</v>
      </c>
      <c r="AT147" s="81">
        <v>0</v>
      </c>
      <c r="AU147" s="81"/>
      <c r="AV147" s="81"/>
      <c r="AW147" s="81"/>
      <c r="AX147" s="81"/>
      <c r="AY147" s="81"/>
      <c r="AZ147" s="81"/>
      <c r="BA147" s="81"/>
      <c r="BB147" s="81"/>
      <c r="BC147">
        <v>1</v>
      </c>
      <c r="BD147" s="80" t="str">
        <f>REPLACE(INDEX(GroupVertices[Group],MATCH(Edges27[[#This Row],[Vertex 1]],GroupVertices[Vertex],0)),1,1,"")</f>
        <v>1</v>
      </c>
      <c r="BE147" s="80" t="str">
        <f>REPLACE(INDEX(GroupVertices[Group],MATCH(Edges27[[#This Row],[Vertex 2]],GroupVertices[Vertex],0)),1,1,"")</f>
        <v>1</v>
      </c>
      <c r="BF147" s="49">
        <v>1</v>
      </c>
      <c r="BG147" s="50">
        <v>2.5</v>
      </c>
      <c r="BH147" s="49">
        <v>0</v>
      </c>
      <c r="BI147" s="50">
        <v>0</v>
      </c>
      <c r="BJ147" s="49">
        <v>0</v>
      </c>
      <c r="BK147" s="50">
        <v>0</v>
      </c>
      <c r="BL147" s="49">
        <v>39</v>
      </c>
      <c r="BM147" s="50">
        <v>97.5</v>
      </c>
      <c r="BN147" s="49">
        <v>40</v>
      </c>
    </row>
    <row r="148" spans="1:66" ht="15">
      <c r="A148" s="65" t="s">
        <v>378</v>
      </c>
      <c r="B148" s="65" t="s">
        <v>420</v>
      </c>
      <c r="C148" s="66"/>
      <c r="D148" s="67"/>
      <c r="E148" s="68"/>
      <c r="F148" s="69"/>
      <c r="G148" s="66"/>
      <c r="H148" s="70"/>
      <c r="I148" s="71"/>
      <c r="J148" s="71"/>
      <c r="K148" s="35" t="s">
        <v>65</v>
      </c>
      <c r="L148" s="79">
        <v>148</v>
      </c>
      <c r="M148" s="79"/>
      <c r="N148" s="73"/>
      <c r="O148" s="81" t="s">
        <v>423</v>
      </c>
      <c r="P148" s="83">
        <v>44090.80190972222</v>
      </c>
      <c r="Q148" s="81" t="s">
        <v>425</v>
      </c>
      <c r="R148" s="85" t="str">
        <f>HYPERLINK("https://mkto.cisco.com/devnet-create.html?utm_campaign=devnetcreate21&amp;utm_source=mediabuy&amp;utm_medium=ptwitter-dn-africa")</f>
        <v>https://mkto.cisco.com/devnet-create.html?utm_campaign=devnetcreate21&amp;utm_source=mediabuy&amp;utm_medium=ptwitter-dn-africa</v>
      </c>
      <c r="S148" s="81" t="s">
        <v>427</v>
      </c>
      <c r="T148" s="81" t="s">
        <v>429</v>
      </c>
      <c r="U148" s="81"/>
      <c r="V148" s="85" t="str">
        <f>HYPERLINK("https://pbs.twimg.com/profile_images/1307108128341753857/A0EAExdk_normal.jpg")</f>
        <v>https://pbs.twimg.com/profile_images/1307108128341753857/A0EAExdk_normal.jpg</v>
      </c>
      <c r="W148" s="83">
        <v>44090.80190972222</v>
      </c>
      <c r="X148" s="87">
        <v>44090</v>
      </c>
      <c r="Y148" s="89" t="s">
        <v>574</v>
      </c>
      <c r="Z148" s="85" t="str">
        <f>HYPERLINK("https://twitter.com/felixsa13858019/status/1306310575174057988")</f>
        <v>https://twitter.com/felixsa13858019/status/1306310575174057988</v>
      </c>
      <c r="AA148" s="81"/>
      <c r="AB148" s="81"/>
      <c r="AC148" s="89" t="s">
        <v>763</v>
      </c>
      <c r="AD148" s="81"/>
      <c r="AE148" s="81" t="b">
        <v>0</v>
      </c>
      <c r="AF148" s="81">
        <v>0</v>
      </c>
      <c r="AG148" s="89" t="s">
        <v>809</v>
      </c>
      <c r="AH148" s="81" t="b">
        <v>0</v>
      </c>
      <c r="AI148" s="81" t="s">
        <v>810</v>
      </c>
      <c r="AJ148" s="81"/>
      <c r="AK148" s="89" t="s">
        <v>809</v>
      </c>
      <c r="AL148" s="81" t="b">
        <v>0</v>
      </c>
      <c r="AM148" s="81">
        <v>245</v>
      </c>
      <c r="AN148" s="89" t="s">
        <v>806</v>
      </c>
      <c r="AO148" s="81" t="s">
        <v>813</v>
      </c>
      <c r="AP148" s="81" t="b">
        <v>0</v>
      </c>
      <c r="AQ148" s="89" t="s">
        <v>806</v>
      </c>
      <c r="AR148" s="81"/>
      <c r="AS148" s="81">
        <v>1</v>
      </c>
      <c r="AT148" s="81">
        <v>0</v>
      </c>
      <c r="AU148" s="81"/>
      <c r="AV148" s="81"/>
      <c r="AW148" s="81"/>
      <c r="AX148" s="81"/>
      <c r="AY148" s="81"/>
      <c r="AZ148" s="81"/>
      <c r="BA148" s="81"/>
      <c r="BB148" s="81"/>
      <c r="BC148">
        <v>1</v>
      </c>
      <c r="BD148" s="80" t="str">
        <f>REPLACE(INDEX(GroupVertices[Group],MATCH(Edges27[[#This Row],[Vertex 1]],GroupVertices[Vertex],0)),1,1,"")</f>
        <v>1</v>
      </c>
      <c r="BE148" s="80" t="str">
        <f>REPLACE(INDEX(GroupVertices[Group],MATCH(Edges27[[#This Row],[Vertex 2]],GroupVertices[Vertex],0)),1,1,"")</f>
        <v>1</v>
      </c>
      <c r="BF148" s="49">
        <v>1</v>
      </c>
      <c r="BG148" s="50">
        <v>2.5</v>
      </c>
      <c r="BH148" s="49">
        <v>0</v>
      </c>
      <c r="BI148" s="50">
        <v>0</v>
      </c>
      <c r="BJ148" s="49">
        <v>0</v>
      </c>
      <c r="BK148" s="50">
        <v>0</v>
      </c>
      <c r="BL148" s="49">
        <v>39</v>
      </c>
      <c r="BM148" s="50">
        <v>97.5</v>
      </c>
      <c r="BN148" s="49">
        <v>40</v>
      </c>
    </row>
    <row r="149" spans="1:66" ht="15">
      <c r="A149" s="65" t="s">
        <v>379</v>
      </c>
      <c r="B149" s="65" t="s">
        <v>420</v>
      </c>
      <c r="C149" s="66"/>
      <c r="D149" s="67"/>
      <c r="E149" s="68"/>
      <c r="F149" s="69"/>
      <c r="G149" s="66"/>
      <c r="H149" s="70"/>
      <c r="I149" s="71"/>
      <c r="J149" s="71"/>
      <c r="K149" s="35" t="s">
        <v>65</v>
      </c>
      <c r="L149" s="79">
        <v>149</v>
      </c>
      <c r="M149" s="79"/>
      <c r="N149" s="73"/>
      <c r="O149" s="81" t="s">
        <v>423</v>
      </c>
      <c r="P149" s="83">
        <v>44090.83986111111</v>
      </c>
      <c r="Q149" s="81" t="s">
        <v>425</v>
      </c>
      <c r="R149" s="85" t="str">
        <f>HYPERLINK("https://mkto.cisco.com/devnet-create.html?utm_campaign=devnetcreate21&amp;utm_source=mediabuy&amp;utm_medium=ptwitter-dn-africa")</f>
        <v>https://mkto.cisco.com/devnet-create.html?utm_campaign=devnetcreate21&amp;utm_source=mediabuy&amp;utm_medium=ptwitter-dn-africa</v>
      </c>
      <c r="S149" s="81" t="s">
        <v>427</v>
      </c>
      <c r="T149" s="81" t="s">
        <v>429</v>
      </c>
      <c r="U149" s="81"/>
      <c r="V149" s="85" t="str">
        <f>HYPERLINK("https://pbs.twimg.com/profile_images/1305375738774851584/zfVZWZYv_normal.jpg")</f>
        <v>https://pbs.twimg.com/profile_images/1305375738774851584/zfVZWZYv_normal.jpg</v>
      </c>
      <c r="W149" s="83">
        <v>44090.83986111111</v>
      </c>
      <c r="X149" s="87">
        <v>44090</v>
      </c>
      <c r="Y149" s="89" t="s">
        <v>575</v>
      </c>
      <c r="Z149" s="85" t="str">
        <f>HYPERLINK("https://twitter.com/caktus_jacck/status/1306324327638405121")</f>
        <v>https://twitter.com/caktus_jacck/status/1306324327638405121</v>
      </c>
      <c r="AA149" s="81"/>
      <c r="AB149" s="81"/>
      <c r="AC149" s="89" t="s">
        <v>764</v>
      </c>
      <c r="AD149" s="81"/>
      <c r="AE149" s="81" t="b">
        <v>0</v>
      </c>
      <c r="AF149" s="81">
        <v>0</v>
      </c>
      <c r="AG149" s="89" t="s">
        <v>809</v>
      </c>
      <c r="AH149" s="81" t="b">
        <v>0</v>
      </c>
      <c r="AI149" s="81" t="s">
        <v>810</v>
      </c>
      <c r="AJ149" s="81"/>
      <c r="AK149" s="89" t="s">
        <v>809</v>
      </c>
      <c r="AL149" s="81" t="b">
        <v>0</v>
      </c>
      <c r="AM149" s="81">
        <v>245</v>
      </c>
      <c r="AN149" s="89" t="s">
        <v>806</v>
      </c>
      <c r="AO149" s="81" t="s">
        <v>813</v>
      </c>
      <c r="AP149" s="81" t="b">
        <v>0</v>
      </c>
      <c r="AQ149" s="89" t="s">
        <v>806</v>
      </c>
      <c r="AR149" s="81"/>
      <c r="AS149" s="81">
        <v>1</v>
      </c>
      <c r="AT149" s="81">
        <v>0</v>
      </c>
      <c r="AU149" s="81"/>
      <c r="AV149" s="81"/>
      <c r="AW149" s="81"/>
      <c r="AX149" s="81"/>
      <c r="AY149" s="81"/>
      <c r="AZ149" s="81"/>
      <c r="BA149" s="81"/>
      <c r="BB149" s="81"/>
      <c r="BC149">
        <v>1</v>
      </c>
      <c r="BD149" s="80" t="str">
        <f>REPLACE(INDEX(GroupVertices[Group],MATCH(Edges27[[#This Row],[Vertex 1]],GroupVertices[Vertex],0)),1,1,"")</f>
        <v>1</v>
      </c>
      <c r="BE149" s="80" t="str">
        <f>REPLACE(INDEX(GroupVertices[Group],MATCH(Edges27[[#This Row],[Vertex 2]],GroupVertices[Vertex],0)),1,1,"")</f>
        <v>1</v>
      </c>
      <c r="BF149" s="49">
        <v>1</v>
      </c>
      <c r="BG149" s="50">
        <v>2.5</v>
      </c>
      <c r="BH149" s="49">
        <v>0</v>
      </c>
      <c r="BI149" s="50">
        <v>0</v>
      </c>
      <c r="BJ149" s="49">
        <v>0</v>
      </c>
      <c r="BK149" s="50">
        <v>0</v>
      </c>
      <c r="BL149" s="49">
        <v>39</v>
      </c>
      <c r="BM149" s="50">
        <v>97.5</v>
      </c>
      <c r="BN149" s="49">
        <v>40</v>
      </c>
    </row>
    <row r="150" spans="1:66" ht="15">
      <c r="A150" s="65" t="s">
        <v>380</v>
      </c>
      <c r="B150" s="65" t="s">
        <v>420</v>
      </c>
      <c r="C150" s="66"/>
      <c r="D150" s="67"/>
      <c r="E150" s="68"/>
      <c r="F150" s="69"/>
      <c r="G150" s="66"/>
      <c r="H150" s="70"/>
      <c r="I150" s="71"/>
      <c r="J150" s="71"/>
      <c r="K150" s="35" t="s">
        <v>65</v>
      </c>
      <c r="L150" s="79">
        <v>150</v>
      </c>
      <c r="M150" s="79"/>
      <c r="N150" s="73"/>
      <c r="O150" s="81" t="s">
        <v>423</v>
      </c>
      <c r="P150" s="83">
        <v>44090.84396990741</v>
      </c>
      <c r="Q150" s="81" t="s">
        <v>425</v>
      </c>
      <c r="R150" s="85" t="str">
        <f>HYPERLINK("https://mkto.cisco.com/devnet-create.html?utm_campaign=devnetcreate21&amp;utm_source=mediabuy&amp;utm_medium=ptwitter-dn-africa")</f>
        <v>https://mkto.cisco.com/devnet-create.html?utm_campaign=devnetcreate21&amp;utm_source=mediabuy&amp;utm_medium=ptwitter-dn-africa</v>
      </c>
      <c r="S150" s="81" t="s">
        <v>427</v>
      </c>
      <c r="T150" s="81" t="s">
        <v>429</v>
      </c>
      <c r="U150" s="81"/>
      <c r="V150" s="85" t="str">
        <f>HYPERLINK("https://pbs.twimg.com/profile_images/1319644012941377536/rZz_Evyb_normal.jpg")</f>
        <v>https://pbs.twimg.com/profile_images/1319644012941377536/rZz_Evyb_normal.jpg</v>
      </c>
      <c r="W150" s="83">
        <v>44090.84396990741</v>
      </c>
      <c r="X150" s="87">
        <v>44090</v>
      </c>
      <c r="Y150" s="89" t="s">
        <v>576</v>
      </c>
      <c r="Z150" s="85" t="str">
        <f>HYPERLINK("https://twitter.com/calabar001/status/1306325817455194112")</f>
        <v>https://twitter.com/calabar001/status/1306325817455194112</v>
      </c>
      <c r="AA150" s="81"/>
      <c r="AB150" s="81"/>
      <c r="AC150" s="89" t="s">
        <v>765</v>
      </c>
      <c r="AD150" s="81"/>
      <c r="AE150" s="81" t="b">
        <v>0</v>
      </c>
      <c r="AF150" s="81">
        <v>0</v>
      </c>
      <c r="AG150" s="89" t="s">
        <v>809</v>
      </c>
      <c r="AH150" s="81" t="b">
        <v>0</v>
      </c>
      <c r="AI150" s="81" t="s">
        <v>810</v>
      </c>
      <c r="AJ150" s="81"/>
      <c r="AK150" s="89" t="s">
        <v>809</v>
      </c>
      <c r="AL150" s="81" t="b">
        <v>0</v>
      </c>
      <c r="AM150" s="81">
        <v>245</v>
      </c>
      <c r="AN150" s="89" t="s">
        <v>806</v>
      </c>
      <c r="AO150" s="81" t="s">
        <v>813</v>
      </c>
      <c r="AP150" s="81" t="b">
        <v>0</v>
      </c>
      <c r="AQ150" s="89" t="s">
        <v>806</v>
      </c>
      <c r="AR150" s="81"/>
      <c r="AS150" s="81">
        <v>1</v>
      </c>
      <c r="AT150" s="81">
        <v>0</v>
      </c>
      <c r="AU150" s="81"/>
      <c r="AV150" s="81"/>
      <c r="AW150" s="81"/>
      <c r="AX150" s="81"/>
      <c r="AY150" s="81"/>
      <c r="AZ150" s="81"/>
      <c r="BA150" s="81"/>
      <c r="BB150" s="81"/>
      <c r="BC150">
        <v>1</v>
      </c>
      <c r="BD150" s="80" t="str">
        <f>REPLACE(INDEX(GroupVertices[Group],MATCH(Edges27[[#This Row],[Vertex 1]],GroupVertices[Vertex],0)),1,1,"")</f>
        <v>1</v>
      </c>
      <c r="BE150" s="80" t="str">
        <f>REPLACE(INDEX(GroupVertices[Group],MATCH(Edges27[[#This Row],[Vertex 2]],GroupVertices[Vertex],0)),1,1,"")</f>
        <v>1</v>
      </c>
      <c r="BF150" s="49">
        <v>1</v>
      </c>
      <c r="BG150" s="50">
        <v>2.5</v>
      </c>
      <c r="BH150" s="49">
        <v>0</v>
      </c>
      <c r="BI150" s="50">
        <v>0</v>
      </c>
      <c r="BJ150" s="49">
        <v>0</v>
      </c>
      <c r="BK150" s="50">
        <v>0</v>
      </c>
      <c r="BL150" s="49">
        <v>39</v>
      </c>
      <c r="BM150" s="50">
        <v>97.5</v>
      </c>
      <c r="BN150" s="49">
        <v>40</v>
      </c>
    </row>
    <row r="151" spans="1:66" ht="15">
      <c r="A151" s="65" t="s">
        <v>381</v>
      </c>
      <c r="B151" s="65" t="s">
        <v>420</v>
      </c>
      <c r="C151" s="66"/>
      <c r="D151" s="67"/>
      <c r="E151" s="68"/>
      <c r="F151" s="69"/>
      <c r="G151" s="66"/>
      <c r="H151" s="70"/>
      <c r="I151" s="71"/>
      <c r="J151" s="71"/>
      <c r="K151" s="35" t="s">
        <v>65</v>
      </c>
      <c r="L151" s="79">
        <v>151</v>
      </c>
      <c r="M151" s="79"/>
      <c r="N151" s="73"/>
      <c r="O151" s="81" t="s">
        <v>423</v>
      </c>
      <c r="P151" s="83">
        <v>44090.85896990741</v>
      </c>
      <c r="Q151" s="81" t="s">
        <v>425</v>
      </c>
      <c r="R151" s="85" t="str">
        <f>HYPERLINK("https://mkto.cisco.com/devnet-create.html?utm_campaign=devnetcreate21&amp;utm_source=mediabuy&amp;utm_medium=ptwitter-dn-africa")</f>
        <v>https://mkto.cisco.com/devnet-create.html?utm_campaign=devnetcreate21&amp;utm_source=mediabuy&amp;utm_medium=ptwitter-dn-africa</v>
      </c>
      <c r="S151" s="81" t="s">
        <v>427</v>
      </c>
      <c r="T151" s="81" t="s">
        <v>429</v>
      </c>
      <c r="U151" s="81"/>
      <c r="V151" s="85" t="str">
        <f>HYPERLINK("https://pbs.twimg.com/profile_images/552808258512367616/8cGgZE7U_normal.jpeg")</f>
        <v>https://pbs.twimg.com/profile_images/552808258512367616/8cGgZE7U_normal.jpeg</v>
      </c>
      <c r="W151" s="83">
        <v>44090.85896990741</v>
      </c>
      <c r="X151" s="87">
        <v>44090</v>
      </c>
      <c r="Y151" s="89" t="s">
        <v>577</v>
      </c>
      <c r="Z151" s="85" t="str">
        <f>HYPERLINK("https://twitter.com/qwesi2131/status/1306331250920226816")</f>
        <v>https://twitter.com/qwesi2131/status/1306331250920226816</v>
      </c>
      <c r="AA151" s="81"/>
      <c r="AB151" s="81"/>
      <c r="AC151" s="89" t="s">
        <v>766</v>
      </c>
      <c r="AD151" s="81"/>
      <c r="AE151" s="81" t="b">
        <v>0</v>
      </c>
      <c r="AF151" s="81">
        <v>0</v>
      </c>
      <c r="AG151" s="89" t="s">
        <v>809</v>
      </c>
      <c r="AH151" s="81" t="b">
        <v>0</v>
      </c>
      <c r="AI151" s="81" t="s">
        <v>810</v>
      </c>
      <c r="AJ151" s="81"/>
      <c r="AK151" s="89" t="s">
        <v>809</v>
      </c>
      <c r="AL151" s="81" t="b">
        <v>0</v>
      </c>
      <c r="AM151" s="81">
        <v>245</v>
      </c>
      <c r="AN151" s="89" t="s">
        <v>806</v>
      </c>
      <c r="AO151" s="81" t="s">
        <v>813</v>
      </c>
      <c r="AP151" s="81" t="b">
        <v>0</v>
      </c>
      <c r="AQ151" s="89" t="s">
        <v>806</v>
      </c>
      <c r="AR151" s="81"/>
      <c r="AS151" s="81">
        <v>1</v>
      </c>
      <c r="AT151" s="81">
        <v>0</v>
      </c>
      <c r="AU151" s="81"/>
      <c r="AV151" s="81"/>
      <c r="AW151" s="81"/>
      <c r="AX151" s="81"/>
      <c r="AY151" s="81"/>
      <c r="AZ151" s="81"/>
      <c r="BA151" s="81"/>
      <c r="BB151" s="81"/>
      <c r="BC151">
        <v>1</v>
      </c>
      <c r="BD151" s="80" t="str">
        <f>REPLACE(INDEX(GroupVertices[Group],MATCH(Edges27[[#This Row],[Vertex 1]],GroupVertices[Vertex],0)),1,1,"")</f>
        <v>1</v>
      </c>
      <c r="BE151" s="80" t="str">
        <f>REPLACE(INDEX(GroupVertices[Group],MATCH(Edges27[[#This Row],[Vertex 2]],GroupVertices[Vertex],0)),1,1,"")</f>
        <v>1</v>
      </c>
      <c r="BF151" s="49">
        <v>1</v>
      </c>
      <c r="BG151" s="50">
        <v>2.5</v>
      </c>
      <c r="BH151" s="49">
        <v>0</v>
      </c>
      <c r="BI151" s="50">
        <v>0</v>
      </c>
      <c r="BJ151" s="49">
        <v>0</v>
      </c>
      <c r="BK151" s="50">
        <v>0</v>
      </c>
      <c r="BL151" s="49">
        <v>39</v>
      </c>
      <c r="BM151" s="50">
        <v>97.5</v>
      </c>
      <c r="BN151" s="49">
        <v>40</v>
      </c>
    </row>
    <row r="152" spans="1:66" ht="15">
      <c r="A152" s="65" t="s">
        <v>382</v>
      </c>
      <c r="B152" s="65" t="s">
        <v>420</v>
      </c>
      <c r="C152" s="66"/>
      <c r="D152" s="67"/>
      <c r="E152" s="68"/>
      <c r="F152" s="69"/>
      <c r="G152" s="66"/>
      <c r="H152" s="70"/>
      <c r="I152" s="71"/>
      <c r="J152" s="71"/>
      <c r="K152" s="35" t="s">
        <v>65</v>
      </c>
      <c r="L152" s="79">
        <v>152</v>
      </c>
      <c r="M152" s="79"/>
      <c r="N152" s="73"/>
      <c r="O152" s="81" t="s">
        <v>423</v>
      </c>
      <c r="P152" s="83">
        <v>44090.876122685186</v>
      </c>
      <c r="Q152" s="81" t="s">
        <v>425</v>
      </c>
      <c r="R152" s="85" t="str">
        <f>HYPERLINK("https://mkto.cisco.com/devnet-create.html?utm_campaign=devnetcreate21&amp;utm_source=mediabuy&amp;utm_medium=ptwitter-dn-africa")</f>
        <v>https://mkto.cisco.com/devnet-create.html?utm_campaign=devnetcreate21&amp;utm_source=mediabuy&amp;utm_medium=ptwitter-dn-africa</v>
      </c>
      <c r="S152" s="81" t="s">
        <v>427</v>
      </c>
      <c r="T152" s="81" t="s">
        <v>429</v>
      </c>
      <c r="U152" s="81"/>
      <c r="V152" s="85" t="str">
        <f>HYPERLINK("https://pbs.twimg.com/profile_images/1298993655408025606/8VeKTvnC_normal.jpg")</f>
        <v>https://pbs.twimg.com/profile_images/1298993655408025606/8VeKTvnC_normal.jpg</v>
      </c>
      <c r="W152" s="83">
        <v>44090.876122685186</v>
      </c>
      <c r="X152" s="87">
        <v>44090</v>
      </c>
      <c r="Y152" s="89" t="s">
        <v>578</v>
      </c>
      <c r="Z152" s="85" t="str">
        <f>HYPERLINK("https://twitter.com/cruise95478552/status/1306337465767256067")</f>
        <v>https://twitter.com/cruise95478552/status/1306337465767256067</v>
      </c>
      <c r="AA152" s="81"/>
      <c r="AB152" s="81"/>
      <c r="AC152" s="89" t="s">
        <v>767</v>
      </c>
      <c r="AD152" s="81"/>
      <c r="AE152" s="81" t="b">
        <v>0</v>
      </c>
      <c r="AF152" s="81">
        <v>0</v>
      </c>
      <c r="AG152" s="89" t="s">
        <v>809</v>
      </c>
      <c r="AH152" s="81" t="b">
        <v>0</v>
      </c>
      <c r="AI152" s="81" t="s">
        <v>810</v>
      </c>
      <c r="AJ152" s="81"/>
      <c r="AK152" s="89" t="s">
        <v>809</v>
      </c>
      <c r="AL152" s="81" t="b">
        <v>0</v>
      </c>
      <c r="AM152" s="81">
        <v>245</v>
      </c>
      <c r="AN152" s="89" t="s">
        <v>806</v>
      </c>
      <c r="AO152" s="81" t="s">
        <v>813</v>
      </c>
      <c r="AP152" s="81" t="b">
        <v>0</v>
      </c>
      <c r="AQ152" s="89" t="s">
        <v>806</v>
      </c>
      <c r="AR152" s="81"/>
      <c r="AS152" s="81">
        <v>1</v>
      </c>
      <c r="AT152" s="81">
        <v>0</v>
      </c>
      <c r="AU152" s="81"/>
      <c r="AV152" s="81"/>
      <c r="AW152" s="81"/>
      <c r="AX152" s="81"/>
      <c r="AY152" s="81"/>
      <c r="AZ152" s="81"/>
      <c r="BA152" s="81"/>
      <c r="BB152" s="81"/>
      <c r="BC152">
        <v>1</v>
      </c>
      <c r="BD152" s="80" t="str">
        <f>REPLACE(INDEX(GroupVertices[Group],MATCH(Edges27[[#This Row],[Vertex 1]],GroupVertices[Vertex],0)),1,1,"")</f>
        <v>1</v>
      </c>
      <c r="BE152" s="80" t="str">
        <f>REPLACE(INDEX(GroupVertices[Group],MATCH(Edges27[[#This Row],[Vertex 2]],GroupVertices[Vertex],0)),1,1,"")</f>
        <v>1</v>
      </c>
      <c r="BF152" s="49">
        <v>1</v>
      </c>
      <c r="BG152" s="50">
        <v>2.5</v>
      </c>
      <c r="BH152" s="49">
        <v>0</v>
      </c>
      <c r="BI152" s="50">
        <v>0</v>
      </c>
      <c r="BJ152" s="49">
        <v>0</v>
      </c>
      <c r="BK152" s="50">
        <v>0</v>
      </c>
      <c r="BL152" s="49">
        <v>39</v>
      </c>
      <c r="BM152" s="50">
        <v>97.5</v>
      </c>
      <c r="BN152" s="49">
        <v>40</v>
      </c>
    </row>
    <row r="153" spans="1:66" ht="15">
      <c r="A153" s="65" t="s">
        <v>383</v>
      </c>
      <c r="B153" s="65" t="s">
        <v>420</v>
      </c>
      <c r="C153" s="66"/>
      <c r="D153" s="67"/>
      <c r="E153" s="68"/>
      <c r="F153" s="69"/>
      <c r="G153" s="66"/>
      <c r="H153" s="70"/>
      <c r="I153" s="71"/>
      <c r="J153" s="71"/>
      <c r="K153" s="35" t="s">
        <v>65</v>
      </c>
      <c r="L153" s="79">
        <v>153</v>
      </c>
      <c r="M153" s="79"/>
      <c r="N153" s="73"/>
      <c r="O153" s="81" t="s">
        <v>423</v>
      </c>
      <c r="P153" s="83">
        <v>44090.8816087963</v>
      </c>
      <c r="Q153" s="81" t="s">
        <v>425</v>
      </c>
      <c r="R153" s="85" t="str">
        <f>HYPERLINK("https://mkto.cisco.com/devnet-create.html?utm_campaign=devnetcreate21&amp;utm_source=mediabuy&amp;utm_medium=ptwitter-dn-africa")</f>
        <v>https://mkto.cisco.com/devnet-create.html?utm_campaign=devnetcreate21&amp;utm_source=mediabuy&amp;utm_medium=ptwitter-dn-africa</v>
      </c>
      <c r="S153" s="81" t="s">
        <v>427</v>
      </c>
      <c r="T153" s="81" t="s">
        <v>429</v>
      </c>
      <c r="U153" s="81"/>
      <c r="V153" s="85" t="str">
        <f>HYPERLINK("https://pbs.twimg.com/profile_images/1306172363516641280/xbgLfRfL_normal.jpg")</f>
        <v>https://pbs.twimg.com/profile_images/1306172363516641280/xbgLfRfL_normal.jpg</v>
      </c>
      <c r="W153" s="83">
        <v>44090.8816087963</v>
      </c>
      <c r="X153" s="87">
        <v>44090</v>
      </c>
      <c r="Y153" s="89" t="s">
        <v>579</v>
      </c>
      <c r="Z153" s="85" t="str">
        <f>HYPERLINK("https://twitter.com/bellangelica4/status/1306339456266502147")</f>
        <v>https://twitter.com/bellangelica4/status/1306339456266502147</v>
      </c>
      <c r="AA153" s="81"/>
      <c r="AB153" s="81"/>
      <c r="AC153" s="89" t="s">
        <v>768</v>
      </c>
      <c r="AD153" s="81"/>
      <c r="AE153" s="81" t="b">
        <v>0</v>
      </c>
      <c r="AF153" s="81">
        <v>0</v>
      </c>
      <c r="AG153" s="89" t="s">
        <v>809</v>
      </c>
      <c r="AH153" s="81" t="b">
        <v>0</v>
      </c>
      <c r="AI153" s="81" t="s">
        <v>810</v>
      </c>
      <c r="AJ153" s="81"/>
      <c r="AK153" s="89" t="s">
        <v>809</v>
      </c>
      <c r="AL153" s="81" t="b">
        <v>0</v>
      </c>
      <c r="AM153" s="81">
        <v>245</v>
      </c>
      <c r="AN153" s="89" t="s">
        <v>806</v>
      </c>
      <c r="AO153" s="81" t="s">
        <v>813</v>
      </c>
      <c r="AP153" s="81" t="b">
        <v>0</v>
      </c>
      <c r="AQ153" s="89" t="s">
        <v>806</v>
      </c>
      <c r="AR153" s="81"/>
      <c r="AS153" s="81">
        <v>1</v>
      </c>
      <c r="AT153" s="81">
        <v>0</v>
      </c>
      <c r="AU153" s="81"/>
      <c r="AV153" s="81"/>
      <c r="AW153" s="81"/>
      <c r="AX153" s="81"/>
      <c r="AY153" s="81"/>
      <c r="AZ153" s="81"/>
      <c r="BA153" s="81"/>
      <c r="BB153" s="81"/>
      <c r="BC153">
        <v>1</v>
      </c>
      <c r="BD153" s="80" t="str">
        <f>REPLACE(INDEX(GroupVertices[Group],MATCH(Edges27[[#This Row],[Vertex 1]],GroupVertices[Vertex],0)),1,1,"")</f>
        <v>1</v>
      </c>
      <c r="BE153" s="80" t="str">
        <f>REPLACE(INDEX(GroupVertices[Group],MATCH(Edges27[[#This Row],[Vertex 2]],GroupVertices[Vertex],0)),1,1,"")</f>
        <v>1</v>
      </c>
      <c r="BF153" s="49">
        <v>1</v>
      </c>
      <c r="BG153" s="50">
        <v>2.5</v>
      </c>
      <c r="BH153" s="49">
        <v>0</v>
      </c>
      <c r="BI153" s="50">
        <v>0</v>
      </c>
      <c r="BJ153" s="49">
        <v>0</v>
      </c>
      <c r="BK153" s="50">
        <v>0</v>
      </c>
      <c r="BL153" s="49">
        <v>39</v>
      </c>
      <c r="BM153" s="50">
        <v>97.5</v>
      </c>
      <c r="BN153" s="49">
        <v>40</v>
      </c>
    </row>
    <row r="154" spans="1:66" ht="15">
      <c r="A154" s="65" t="s">
        <v>384</v>
      </c>
      <c r="B154" s="65" t="s">
        <v>420</v>
      </c>
      <c r="C154" s="66"/>
      <c r="D154" s="67"/>
      <c r="E154" s="68"/>
      <c r="F154" s="69"/>
      <c r="G154" s="66"/>
      <c r="H154" s="70"/>
      <c r="I154" s="71"/>
      <c r="J154" s="71"/>
      <c r="K154" s="35" t="s">
        <v>65</v>
      </c>
      <c r="L154" s="79">
        <v>154</v>
      </c>
      <c r="M154" s="79"/>
      <c r="N154" s="73"/>
      <c r="O154" s="81" t="s">
        <v>423</v>
      </c>
      <c r="P154" s="83">
        <v>44090.892430555556</v>
      </c>
      <c r="Q154" s="81" t="s">
        <v>425</v>
      </c>
      <c r="R154" s="85" t="str">
        <f>HYPERLINK("https://mkto.cisco.com/devnet-create.html?utm_campaign=devnetcreate21&amp;utm_source=mediabuy&amp;utm_medium=ptwitter-dn-africa")</f>
        <v>https://mkto.cisco.com/devnet-create.html?utm_campaign=devnetcreate21&amp;utm_source=mediabuy&amp;utm_medium=ptwitter-dn-africa</v>
      </c>
      <c r="S154" s="81" t="s">
        <v>427</v>
      </c>
      <c r="T154" s="81" t="s">
        <v>429</v>
      </c>
      <c r="U154" s="81"/>
      <c r="V154" s="85" t="str">
        <f>HYPERLINK("https://pbs.twimg.com/profile_images/1284120060701835266/H76HckWm_normal.jpg")</f>
        <v>https://pbs.twimg.com/profile_images/1284120060701835266/H76HckWm_normal.jpg</v>
      </c>
      <c r="W154" s="83">
        <v>44090.892430555556</v>
      </c>
      <c r="X154" s="87">
        <v>44090</v>
      </c>
      <c r="Y154" s="89" t="s">
        <v>580</v>
      </c>
      <c r="Z154" s="85" t="str">
        <f>HYPERLINK("https://twitter.com/realfm91/status/1306343378754375680")</f>
        <v>https://twitter.com/realfm91/status/1306343378754375680</v>
      </c>
      <c r="AA154" s="81"/>
      <c r="AB154" s="81"/>
      <c r="AC154" s="89" t="s">
        <v>769</v>
      </c>
      <c r="AD154" s="81"/>
      <c r="AE154" s="81" t="b">
        <v>0</v>
      </c>
      <c r="AF154" s="81">
        <v>0</v>
      </c>
      <c r="AG154" s="89" t="s">
        <v>809</v>
      </c>
      <c r="AH154" s="81" t="b">
        <v>0</v>
      </c>
      <c r="AI154" s="81" t="s">
        <v>810</v>
      </c>
      <c r="AJ154" s="81"/>
      <c r="AK154" s="89" t="s">
        <v>809</v>
      </c>
      <c r="AL154" s="81" t="b">
        <v>0</v>
      </c>
      <c r="AM154" s="81">
        <v>245</v>
      </c>
      <c r="AN154" s="89" t="s">
        <v>806</v>
      </c>
      <c r="AO154" s="81" t="s">
        <v>813</v>
      </c>
      <c r="AP154" s="81" t="b">
        <v>0</v>
      </c>
      <c r="AQ154" s="89" t="s">
        <v>806</v>
      </c>
      <c r="AR154" s="81"/>
      <c r="AS154" s="81">
        <v>1</v>
      </c>
      <c r="AT154" s="81">
        <v>0</v>
      </c>
      <c r="AU154" s="81"/>
      <c r="AV154" s="81"/>
      <c r="AW154" s="81"/>
      <c r="AX154" s="81"/>
      <c r="AY154" s="81"/>
      <c r="AZ154" s="81"/>
      <c r="BA154" s="81"/>
      <c r="BB154" s="81"/>
      <c r="BC154">
        <v>1</v>
      </c>
      <c r="BD154" s="80" t="str">
        <f>REPLACE(INDEX(GroupVertices[Group],MATCH(Edges27[[#This Row],[Vertex 1]],GroupVertices[Vertex],0)),1,1,"")</f>
        <v>1</v>
      </c>
      <c r="BE154" s="80" t="str">
        <f>REPLACE(INDEX(GroupVertices[Group],MATCH(Edges27[[#This Row],[Vertex 2]],GroupVertices[Vertex],0)),1,1,"")</f>
        <v>1</v>
      </c>
      <c r="BF154" s="49">
        <v>1</v>
      </c>
      <c r="BG154" s="50">
        <v>2.5</v>
      </c>
      <c r="BH154" s="49">
        <v>0</v>
      </c>
      <c r="BI154" s="50">
        <v>0</v>
      </c>
      <c r="BJ154" s="49">
        <v>0</v>
      </c>
      <c r="BK154" s="50">
        <v>0</v>
      </c>
      <c r="BL154" s="49">
        <v>39</v>
      </c>
      <c r="BM154" s="50">
        <v>97.5</v>
      </c>
      <c r="BN154" s="49">
        <v>40</v>
      </c>
    </row>
    <row r="155" spans="1:66" ht="15">
      <c r="A155" s="65" t="s">
        <v>385</v>
      </c>
      <c r="B155" s="65" t="s">
        <v>420</v>
      </c>
      <c r="C155" s="66"/>
      <c r="D155" s="67"/>
      <c r="E155" s="68"/>
      <c r="F155" s="69"/>
      <c r="G155" s="66"/>
      <c r="H155" s="70"/>
      <c r="I155" s="71"/>
      <c r="J155" s="71"/>
      <c r="K155" s="35" t="s">
        <v>65</v>
      </c>
      <c r="L155" s="79">
        <v>155</v>
      </c>
      <c r="M155" s="79"/>
      <c r="N155" s="73"/>
      <c r="O155" s="81" t="s">
        <v>423</v>
      </c>
      <c r="P155" s="83">
        <v>44090.89329861111</v>
      </c>
      <c r="Q155" s="81" t="s">
        <v>425</v>
      </c>
      <c r="R155" s="85" t="str">
        <f>HYPERLINK("https://mkto.cisco.com/devnet-create.html?utm_campaign=devnetcreate21&amp;utm_source=mediabuy&amp;utm_medium=ptwitter-dn-africa")</f>
        <v>https://mkto.cisco.com/devnet-create.html?utm_campaign=devnetcreate21&amp;utm_source=mediabuy&amp;utm_medium=ptwitter-dn-africa</v>
      </c>
      <c r="S155" s="81" t="s">
        <v>427</v>
      </c>
      <c r="T155" s="81" t="s">
        <v>429</v>
      </c>
      <c r="U155" s="81"/>
      <c r="V155" s="85" t="str">
        <f>HYPERLINK("https://pbs.twimg.com/profile_images/1286551725873168384/u9L2cwmz_normal.jpg")</f>
        <v>https://pbs.twimg.com/profile_images/1286551725873168384/u9L2cwmz_normal.jpg</v>
      </c>
      <c r="W155" s="83">
        <v>44090.89329861111</v>
      </c>
      <c r="X155" s="87">
        <v>44090</v>
      </c>
      <c r="Y155" s="89" t="s">
        <v>581</v>
      </c>
      <c r="Z155" s="85" t="str">
        <f>HYPERLINK("https://twitter.com/buggsnow3/status/1306343690756124673")</f>
        <v>https://twitter.com/buggsnow3/status/1306343690756124673</v>
      </c>
      <c r="AA155" s="81"/>
      <c r="AB155" s="81"/>
      <c r="AC155" s="89" t="s">
        <v>770</v>
      </c>
      <c r="AD155" s="81"/>
      <c r="AE155" s="81" t="b">
        <v>0</v>
      </c>
      <c r="AF155" s="81">
        <v>0</v>
      </c>
      <c r="AG155" s="89" t="s">
        <v>809</v>
      </c>
      <c r="AH155" s="81" t="b">
        <v>0</v>
      </c>
      <c r="AI155" s="81" t="s">
        <v>810</v>
      </c>
      <c r="AJ155" s="81"/>
      <c r="AK155" s="89" t="s">
        <v>809</v>
      </c>
      <c r="AL155" s="81" t="b">
        <v>0</v>
      </c>
      <c r="AM155" s="81">
        <v>245</v>
      </c>
      <c r="AN155" s="89" t="s">
        <v>806</v>
      </c>
      <c r="AO155" s="81" t="s">
        <v>813</v>
      </c>
      <c r="AP155" s="81" t="b">
        <v>0</v>
      </c>
      <c r="AQ155" s="89" t="s">
        <v>806</v>
      </c>
      <c r="AR155" s="81"/>
      <c r="AS155" s="81">
        <v>1</v>
      </c>
      <c r="AT155" s="81">
        <v>0</v>
      </c>
      <c r="AU155" s="81"/>
      <c r="AV155" s="81"/>
      <c r="AW155" s="81"/>
      <c r="AX155" s="81"/>
      <c r="AY155" s="81"/>
      <c r="AZ155" s="81"/>
      <c r="BA155" s="81"/>
      <c r="BB155" s="81"/>
      <c r="BC155">
        <v>1</v>
      </c>
      <c r="BD155" s="80" t="str">
        <f>REPLACE(INDEX(GroupVertices[Group],MATCH(Edges27[[#This Row],[Vertex 1]],GroupVertices[Vertex],0)),1,1,"")</f>
        <v>1</v>
      </c>
      <c r="BE155" s="80" t="str">
        <f>REPLACE(INDEX(GroupVertices[Group],MATCH(Edges27[[#This Row],[Vertex 2]],GroupVertices[Vertex],0)),1,1,"")</f>
        <v>1</v>
      </c>
      <c r="BF155" s="49">
        <v>1</v>
      </c>
      <c r="BG155" s="50">
        <v>2.5</v>
      </c>
      <c r="BH155" s="49">
        <v>0</v>
      </c>
      <c r="BI155" s="50">
        <v>0</v>
      </c>
      <c r="BJ155" s="49">
        <v>0</v>
      </c>
      <c r="BK155" s="50">
        <v>0</v>
      </c>
      <c r="BL155" s="49">
        <v>39</v>
      </c>
      <c r="BM155" s="50">
        <v>97.5</v>
      </c>
      <c r="BN155" s="49">
        <v>40</v>
      </c>
    </row>
    <row r="156" spans="1:66" ht="15">
      <c r="A156" s="65" t="s">
        <v>386</v>
      </c>
      <c r="B156" s="65" t="s">
        <v>420</v>
      </c>
      <c r="C156" s="66"/>
      <c r="D156" s="67"/>
      <c r="E156" s="68"/>
      <c r="F156" s="69"/>
      <c r="G156" s="66"/>
      <c r="H156" s="70"/>
      <c r="I156" s="71"/>
      <c r="J156" s="71"/>
      <c r="K156" s="35" t="s">
        <v>65</v>
      </c>
      <c r="L156" s="79">
        <v>156</v>
      </c>
      <c r="M156" s="79"/>
      <c r="N156" s="73"/>
      <c r="O156" s="81" t="s">
        <v>423</v>
      </c>
      <c r="P156" s="83">
        <v>44090.9174537037</v>
      </c>
      <c r="Q156" s="81" t="s">
        <v>425</v>
      </c>
      <c r="R156" s="85" t="str">
        <f>HYPERLINK("https://mkto.cisco.com/devnet-create.html?utm_campaign=devnetcreate21&amp;utm_source=mediabuy&amp;utm_medium=ptwitter-dn-africa")</f>
        <v>https://mkto.cisco.com/devnet-create.html?utm_campaign=devnetcreate21&amp;utm_source=mediabuy&amp;utm_medium=ptwitter-dn-africa</v>
      </c>
      <c r="S156" s="81" t="s">
        <v>427</v>
      </c>
      <c r="T156" s="81" t="s">
        <v>429</v>
      </c>
      <c r="U156" s="81"/>
      <c r="V156" s="85" t="str">
        <f>HYPERLINK("https://pbs.twimg.com/profile_images/1262514108009766912/OydoMOUG_normal.jpg")</f>
        <v>https://pbs.twimg.com/profile_images/1262514108009766912/OydoMOUG_normal.jpg</v>
      </c>
      <c r="W156" s="83">
        <v>44090.9174537037</v>
      </c>
      <c r="X156" s="87">
        <v>44090</v>
      </c>
      <c r="Y156" s="89" t="s">
        <v>582</v>
      </c>
      <c r="Z156" s="85" t="str">
        <f>HYPERLINK("https://twitter.com/edwardtekpetey/status/1306352443727458306")</f>
        <v>https://twitter.com/edwardtekpetey/status/1306352443727458306</v>
      </c>
      <c r="AA156" s="81"/>
      <c r="AB156" s="81"/>
      <c r="AC156" s="89" t="s">
        <v>771</v>
      </c>
      <c r="AD156" s="81"/>
      <c r="AE156" s="81" t="b">
        <v>0</v>
      </c>
      <c r="AF156" s="81">
        <v>0</v>
      </c>
      <c r="AG156" s="89" t="s">
        <v>809</v>
      </c>
      <c r="AH156" s="81" t="b">
        <v>0</v>
      </c>
      <c r="AI156" s="81" t="s">
        <v>810</v>
      </c>
      <c r="AJ156" s="81"/>
      <c r="AK156" s="89" t="s">
        <v>809</v>
      </c>
      <c r="AL156" s="81" t="b">
        <v>0</v>
      </c>
      <c r="AM156" s="81">
        <v>245</v>
      </c>
      <c r="AN156" s="89" t="s">
        <v>806</v>
      </c>
      <c r="AO156" s="81" t="s">
        <v>813</v>
      </c>
      <c r="AP156" s="81" t="b">
        <v>0</v>
      </c>
      <c r="AQ156" s="89" t="s">
        <v>806</v>
      </c>
      <c r="AR156" s="81"/>
      <c r="AS156" s="81">
        <v>1</v>
      </c>
      <c r="AT156" s="81">
        <v>0</v>
      </c>
      <c r="AU156" s="81"/>
      <c r="AV156" s="81"/>
      <c r="AW156" s="81"/>
      <c r="AX156" s="81"/>
      <c r="AY156" s="81"/>
      <c r="AZ156" s="81"/>
      <c r="BA156" s="81"/>
      <c r="BB156" s="81"/>
      <c r="BC156">
        <v>1</v>
      </c>
      <c r="BD156" s="80" t="str">
        <f>REPLACE(INDEX(GroupVertices[Group],MATCH(Edges27[[#This Row],[Vertex 1]],GroupVertices[Vertex],0)),1,1,"")</f>
        <v>1</v>
      </c>
      <c r="BE156" s="80" t="str">
        <f>REPLACE(INDEX(GroupVertices[Group],MATCH(Edges27[[#This Row],[Vertex 2]],GroupVertices[Vertex],0)),1,1,"")</f>
        <v>1</v>
      </c>
      <c r="BF156" s="49">
        <v>1</v>
      </c>
      <c r="BG156" s="50">
        <v>2.5</v>
      </c>
      <c r="BH156" s="49">
        <v>0</v>
      </c>
      <c r="BI156" s="50">
        <v>0</v>
      </c>
      <c r="BJ156" s="49">
        <v>0</v>
      </c>
      <c r="BK156" s="50">
        <v>0</v>
      </c>
      <c r="BL156" s="49">
        <v>39</v>
      </c>
      <c r="BM156" s="50">
        <v>97.5</v>
      </c>
      <c r="BN156" s="49">
        <v>40</v>
      </c>
    </row>
    <row r="157" spans="1:66" ht="15">
      <c r="A157" s="65" t="s">
        <v>387</v>
      </c>
      <c r="B157" s="65" t="s">
        <v>420</v>
      </c>
      <c r="C157" s="66"/>
      <c r="D157" s="67"/>
      <c r="E157" s="68"/>
      <c r="F157" s="69"/>
      <c r="G157" s="66"/>
      <c r="H157" s="70"/>
      <c r="I157" s="71"/>
      <c r="J157" s="71"/>
      <c r="K157" s="35" t="s">
        <v>65</v>
      </c>
      <c r="L157" s="79">
        <v>157</v>
      </c>
      <c r="M157" s="79"/>
      <c r="N157" s="73"/>
      <c r="O157" s="81" t="s">
        <v>423</v>
      </c>
      <c r="P157" s="83">
        <v>44090.93430555556</v>
      </c>
      <c r="Q157" s="81" t="s">
        <v>425</v>
      </c>
      <c r="R157" s="85" t="str">
        <f>HYPERLINK("https://mkto.cisco.com/devnet-create.html?utm_campaign=devnetcreate21&amp;utm_source=mediabuy&amp;utm_medium=ptwitter-dn-africa")</f>
        <v>https://mkto.cisco.com/devnet-create.html?utm_campaign=devnetcreate21&amp;utm_source=mediabuy&amp;utm_medium=ptwitter-dn-africa</v>
      </c>
      <c r="S157" s="81" t="s">
        <v>427</v>
      </c>
      <c r="T157" s="81" t="s">
        <v>429</v>
      </c>
      <c r="U157" s="81"/>
      <c r="V157" s="85" t="str">
        <f>HYPERLINK("https://pbs.twimg.com/profile_images/1305590695294636033/WbdbSVFA_normal.jpg")</f>
        <v>https://pbs.twimg.com/profile_images/1305590695294636033/WbdbSVFA_normal.jpg</v>
      </c>
      <c r="W157" s="83">
        <v>44090.93430555556</v>
      </c>
      <c r="X157" s="87">
        <v>44090</v>
      </c>
      <c r="Y157" s="89" t="s">
        <v>583</v>
      </c>
      <c r="Z157" s="85" t="str">
        <f>HYPERLINK("https://twitter.com/jaxon102__/status/1306358550671888389")</f>
        <v>https://twitter.com/jaxon102__/status/1306358550671888389</v>
      </c>
      <c r="AA157" s="81"/>
      <c r="AB157" s="81"/>
      <c r="AC157" s="89" t="s">
        <v>772</v>
      </c>
      <c r="AD157" s="81"/>
      <c r="AE157" s="81" t="b">
        <v>0</v>
      </c>
      <c r="AF157" s="81">
        <v>0</v>
      </c>
      <c r="AG157" s="89" t="s">
        <v>809</v>
      </c>
      <c r="AH157" s="81" t="b">
        <v>0</v>
      </c>
      <c r="AI157" s="81" t="s">
        <v>810</v>
      </c>
      <c r="AJ157" s="81"/>
      <c r="AK157" s="89" t="s">
        <v>809</v>
      </c>
      <c r="AL157" s="81" t="b">
        <v>0</v>
      </c>
      <c r="AM157" s="81">
        <v>245</v>
      </c>
      <c r="AN157" s="89" t="s">
        <v>806</v>
      </c>
      <c r="AO157" s="81" t="s">
        <v>813</v>
      </c>
      <c r="AP157" s="81" t="b">
        <v>0</v>
      </c>
      <c r="AQ157" s="89" t="s">
        <v>806</v>
      </c>
      <c r="AR157" s="81"/>
      <c r="AS157" s="81">
        <v>1</v>
      </c>
      <c r="AT157" s="81">
        <v>0</v>
      </c>
      <c r="AU157" s="81"/>
      <c r="AV157" s="81"/>
      <c r="AW157" s="81"/>
      <c r="AX157" s="81"/>
      <c r="AY157" s="81"/>
      <c r="AZ157" s="81"/>
      <c r="BA157" s="81"/>
      <c r="BB157" s="81"/>
      <c r="BC157">
        <v>1</v>
      </c>
      <c r="BD157" s="80" t="str">
        <f>REPLACE(INDEX(GroupVertices[Group],MATCH(Edges27[[#This Row],[Vertex 1]],GroupVertices[Vertex],0)),1,1,"")</f>
        <v>1</v>
      </c>
      <c r="BE157" s="80" t="str">
        <f>REPLACE(INDEX(GroupVertices[Group],MATCH(Edges27[[#This Row],[Vertex 2]],GroupVertices[Vertex],0)),1,1,"")</f>
        <v>1</v>
      </c>
      <c r="BF157" s="49">
        <v>1</v>
      </c>
      <c r="BG157" s="50">
        <v>2.5</v>
      </c>
      <c r="BH157" s="49">
        <v>0</v>
      </c>
      <c r="BI157" s="50">
        <v>0</v>
      </c>
      <c r="BJ157" s="49">
        <v>0</v>
      </c>
      <c r="BK157" s="50">
        <v>0</v>
      </c>
      <c r="BL157" s="49">
        <v>39</v>
      </c>
      <c r="BM157" s="50">
        <v>97.5</v>
      </c>
      <c r="BN157" s="49">
        <v>40</v>
      </c>
    </row>
    <row r="158" spans="1:66" ht="15">
      <c r="A158" s="65" t="s">
        <v>388</v>
      </c>
      <c r="B158" s="65" t="s">
        <v>420</v>
      </c>
      <c r="C158" s="66"/>
      <c r="D158" s="67"/>
      <c r="E158" s="68"/>
      <c r="F158" s="69"/>
      <c r="G158" s="66"/>
      <c r="H158" s="70"/>
      <c r="I158" s="71"/>
      <c r="J158" s="71"/>
      <c r="K158" s="35" t="s">
        <v>65</v>
      </c>
      <c r="L158" s="79">
        <v>158</v>
      </c>
      <c r="M158" s="79"/>
      <c r="N158" s="73"/>
      <c r="O158" s="81" t="s">
        <v>423</v>
      </c>
      <c r="P158" s="83">
        <v>44090.94421296296</v>
      </c>
      <c r="Q158" s="81" t="s">
        <v>425</v>
      </c>
      <c r="R158" s="85" t="str">
        <f>HYPERLINK("https://mkto.cisco.com/devnet-create.html?utm_campaign=devnetcreate21&amp;utm_source=mediabuy&amp;utm_medium=ptwitter-dn-africa")</f>
        <v>https://mkto.cisco.com/devnet-create.html?utm_campaign=devnetcreate21&amp;utm_source=mediabuy&amp;utm_medium=ptwitter-dn-africa</v>
      </c>
      <c r="S158" s="81" t="s">
        <v>427</v>
      </c>
      <c r="T158" s="81" t="s">
        <v>429</v>
      </c>
      <c r="U158" s="81"/>
      <c r="V158" s="85" t="str">
        <f>HYPERLINK("https://pbs.twimg.com/profile_images/1301562180236718081/XbxjJ9wQ_normal.jpg")</f>
        <v>https://pbs.twimg.com/profile_images/1301562180236718081/XbxjJ9wQ_normal.jpg</v>
      </c>
      <c r="W158" s="83">
        <v>44090.94421296296</v>
      </c>
      <c r="X158" s="87">
        <v>44090</v>
      </c>
      <c r="Y158" s="89" t="s">
        <v>584</v>
      </c>
      <c r="Z158" s="85" t="str">
        <f>HYPERLINK("https://twitter.com/isabell19600128/status/1306362140643782661")</f>
        <v>https://twitter.com/isabell19600128/status/1306362140643782661</v>
      </c>
      <c r="AA158" s="81"/>
      <c r="AB158" s="81"/>
      <c r="AC158" s="89" t="s">
        <v>773</v>
      </c>
      <c r="AD158" s="81"/>
      <c r="AE158" s="81" t="b">
        <v>0</v>
      </c>
      <c r="AF158" s="81">
        <v>0</v>
      </c>
      <c r="AG158" s="89" t="s">
        <v>809</v>
      </c>
      <c r="AH158" s="81" t="b">
        <v>0</v>
      </c>
      <c r="AI158" s="81" t="s">
        <v>810</v>
      </c>
      <c r="AJ158" s="81"/>
      <c r="AK158" s="89" t="s">
        <v>809</v>
      </c>
      <c r="AL158" s="81" t="b">
        <v>0</v>
      </c>
      <c r="AM158" s="81">
        <v>245</v>
      </c>
      <c r="AN158" s="89" t="s">
        <v>806</v>
      </c>
      <c r="AO158" s="81" t="s">
        <v>813</v>
      </c>
      <c r="AP158" s="81" t="b">
        <v>0</v>
      </c>
      <c r="AQ158" s="89" t="s">
        <v>806</v>
      </c>
      <c r="AR158" s="81"/>
      <c r="AS158" s="81">
        <v>1</v>
      </c>
      <c r="AT158" s="81">
        <v>0</v>
      </c>
      <c r="AU158" s="81"/>
      <c r="AV158" s="81"/>
      <c r="AW158" s="81"/>
      <c r="AX158" s="81"/>
      <c r="AY158" s="81"/>
      <c r="AZ158" s="81"/>
      <c r="BA158" s="81"/>
      <c r="BB158" s="81"/>
      <c r="BC158">
        <v>1</v>
      </c>
      <c r="BD158" s="80" t="str">
        <f>REPLACE(INDEX(GroupVertices[Group],MATCH(Edges27[[#This Row],[Vertex 1]],GroupVertices[Vertex],0)),1,1,"")</f>
        <v>1</v>
      </c>
      <c r="BE158" s="80" t="str">
        <f>REPLACE(INDEX(GroupVertices[Group],MATCH(Edges27[[#This Row],[Vertex 2]],GroupVertices[Vertex],0)),1,1,"")</f>
        <v>1</v>
      </c>
      <c r="BF158" s="49">
        <v>1</v>
      </c>
      <c r="BG158" s="50">
        <v>2.5</v>
      </c>
      <c r="BH158" s="49">
        <v>0</v>
      </c>
      <c r="BI158" s="50">
        <v>0</v>
      </c>
      <c r="BJ158" s="49">
        <v>0</v>
      </c>
      <c r="BK158" s="50">
        <v>0</v>
      </c>
      <c r="BL158" s="49">
        <v>39</v>
      </c>
      <c r="BM158" s="50">
        <v>97.5</v>
      </c>
      <c r="BN158" s="49">
        <v>40</v>
      </c>
    </row>
    <row r="159" spans="1:66" ht="15">
      <c r="A159" s="65" t="s">
        <v>389</v>
      </c>
      <c r="B159" s="65" t="s">
        <v>420</v>
      </c>
      <c r="C159" s="66"/>
      <c r="D159" s="67"/>
      <c r="E159" s="68"/>
      <c r="F159" s="69"/>
      <c r="G159" s="66"/>
      <c r="H159" s="70"/>
      <c r="I159" s="71"/>
      <c r="J159" s="71"/>
      <c r="K159" s="35" t="s">
        <v>65</v>
      </c>
      <c r="L159" s="79">
        <v>159</v>
      </c>
      <c r="M159" s="79"/>
      <c r="N159" s="73"/>
      <c r="O159" s="81" t="s">
        <v>423</v>
      </c>
      <c r="P159" s="83">
        <v>44090.9928125</v>
      </c>
      <c r="Q159" s="81" t="s">
        <v>425</v>
      </c>
      <c r="R159" s="85" t="str">
        <f>HYPERLINK("https://mkto.cisco.com/devnet-create.html?utm_campaign=devnetcreate21&amp;utm_source=mediabuy&amp;utm_medium=ptwitter-dn-africa")</f>
        <v>https://mkto.cisco.com/devnet-create.html?utm_campaign=devnetcreate21&amp;utm_source=mediabuy&amp;utm_medium=ptwitter-dn-africa</v>
      </c>
      <c r="S159" s="81" t="s">
        <v>427</v>
      </c>
      <c r="T159" s="81" t="s">
        <v>429</v>
      </c>
      <c r="U159" s="81"/>
      <c r="V159" s="85" t="str">
        <f>HYPERLINK("https://pbs.twimg.com/profile_images/1306306200703770627/zC3IbBFE_normal.jpg")</f>
        <v>https://pbs.twimg.com/profile_images/1306306200703770627/zC3IbBFE_normal.jpg</v>
      </c>
      <c r="W159" s="83">
        <v>44090.9928125</v>
      </c>
      <c r="X159" s="87">
        <v>44090</v>
      </c>
      <c r="Y159" s="89" t="s">
        <v>585</v>
      </c>
      <c r="Z159" s="85" t="str">
        <f>HYPERLINK("https://twitter.com/lesleypageme/status/1306379754665316352")</f>
        <v>https://twitter.com/lesleypageme/status/1306379754665316352</v>
      </c>
      <c r="AA159" s="81"/>
      <c r="AB159" s="81"/>
      <c r="AC159" s="89" t="s">
        <v>774</v>
      </c>
      <c r="AD159" s="81"/>
      <c r="AE159" s="81" t="b">
        <v>0</v>
      </c>
      <c r="AF159" s="81">
        <v>0</v>
      </c>
      <c r="AG159" s="89" t="s">
        <v>809</v>
      </c>
      <c r="AH159" s="81" t="b">
        <v>0</v>
      </c>
      <c r="AI159" s="81" t="s">
        <v>810</v>
      </c>
      <c r="AJ159" s="81"/>
      <c r="AK159" s="89" t="s">
        <v>809</v>
      </c>
      <c r="AL159" s="81" t="b">
        <v>0</v>
      </c>
      <c r="AM159" s="81">
        <v>245</v>
      </c>
      <c r="AN159" s="89" t="s">
        <v>806</v>
      </c>
      <c r="AO159" s="81" t="s">
        <v>815</v>
      </c>
      <c r="AP159" s="81" t="b">
        <v>0</v>
      </c>
      <c r="AQ159" s="89" t="s">
        <v>806</v>
      </c>
      <c r="AR159" s="81"/>
      <c r="AS159" s="81">
        <v>1</v>
      </c>
      <c r="AT159" s="81">
        <v>0</v>
      </c>
      <c r="AU159" s="81"/>
      <c r="AV159" s="81"/>
      <c r="AW159" s="81"/>
      <c r="AX159" s="81"/>
      <c r="AY159" s="81"/>
      <c r="AZ159" s="81"/>
      <c r="BA159" s="81"/>
      <c r="BB159" s="81"/>
      <c r="BC159">
        <v>1</v>
      </c>
      <c r="BD159" s="80" t="str">
        <f>REPLACE(INDEX(GroupVertices[Group],MATCH(Edges27[[#This Row],[Vertex 1]],GroupVertices[Vertex],0)),1,1,"")</f>
        <v>1</v>
      </c>
      <c r="BE159" s="80" t="str">
        <f>REPLACE(INDEX(GroupVertices[Group],MATCH(Edges27[[#This Row],[Vertex 2]],GroupVertices[Vertex],0)),1,1,"")</f>
        <v>1</v>
      </c>
      <c r="BF159" s="49">
        <v>1</v>
      </c>
      <c r="BG159" s="50">
        <v>2.5</v>
      </c>
      <c r="BH159" s="49">
        <v>0</v>
      </c>
      <c r="BI159" s="50">
        <v>0</v>
      </c>
      <c r="BJ159" s="49">
        <v>0</v>
      </c>
      <c r="BK159" s="50">
        <v>0</v>
      </c>
      <c r="BL159" s="49">
        <v>39</v>
      </c>
      <c r="BM159" s="50">
        <v>97.5</v>
      </c>
      <c r="BN159" s="49">
        <v>40</v>
      </c>
    </row>
    <row r="160" spans="1:66" ht="15">
      <c r="A160" s="65" t="s">
        <v>390</v>
      </c>
      <c r="B160" s="65" t="s">
        <v>420</v>
      </c>
      <c r="C160" s="66"/>
      <c r="D160" s="67"/>
      <c r="E160" s="68"/>
      <c r="F160" s="69"/>
      <c r="G160" s="66"/>
      <c r="H160" s="70"/>
      <c r="I160" s="71"/>
      <c r="J160" s="71"/>
      <c r="K160" s="35" t="s">
        <v>65</v>
      </c>
      <c r="L160" s="79">
        <v>160</v>
      </c>
      <c r="M160" s="79"/>
      <c r="N160" s="73"/>
      <c r="O160" s="81" t="s">
        <v>423</v>
      </c>
      <c r="P160" s="83">
        <v>44091.00252314815</v>
      </c>
      <c r="Q160" s="81" t="s">
        <v>425</v>
      </c>
      <c r="R160" s="85" t="str">
        <f>HYPERLINK("https://mkto.cisco.com/devnet-create.html?utm_campaign=devnetcreate21&amp;utm_source=mediabuy&amp;utm_medium=ptwitter-dn-africa")</f>
        <v>https://mkto.cisco.com/devnet-create.html?utm_campaign=devnetcreate21&amp;utm_source=mediabuy&amp;utm_medium=ptwitter-dn-africa</v>
      </c>
      <c r="S160" s="81" t="s">
        <v>427</v>
      </c>
      <c r="T160" s="81" t="s">
        <v>429</v>
      </c>
      <c r="U160" s="81"/>
      <c r="V160" s="85" t="str">
        <f>HYPERLINK("https://pbs.twimg.com/profile_images/1312527706739924993/hqe11B-H_normal.jpg")</f>
        <v>https://pbs.twimg.com/profile_images/1312527706739924993/hqe11B-H_normal.jpg</v>
      </c>
      <c r="W160" s="83">
        <v>44091.00252314815</v>
      </c>
      <c r="X160" s="87">
        <v>44091</v>
      </c>
      <c r="Y160" s="89" t="s">
        <v>586</v>
      </c>
      <c r="Z160" s="85" t="str">
        <f>HYPERLINK("https://twitter.com/ycampbell_m/status/1306383275116711937")</f>
        <v>https://twitter.com/ycampbell_m/status/1306383275116711937</v>
      </c>
      <c r="AA160" s="81"/>
      <c r="AB160" s="81"/>
      <c r="AC160" s="89" t="s">
        <v>775</v>
      </c>
      <c r="AD160" s="81"/>
      <c r="AE160" s="81" t="b">
        <v>0</v>
      </c>
      <c r="AF160" s="81">
        <v>0</v>
      </c>
      <c r="AG160" s="89" t="s">
        <v>809</v>
      </c>
      <c r="AH160" s="81" t="b">
        <v>0</v>
      </c>
      <c r="AI160" s="81" t="s">
        <v>810</v>
      </c>
      <c r="AJ160" s="81"/>
      <c r="AK160" s="89" t="s">
        <v>809</v>
      </c>
      <c r="AL160" s="81" t="b">
        <v>0</v>
      </c>
      <c r="AM160" s="81">
        <v>245</v>
      </c>
      <c r="AN160" s="89" t="s">
        <v>806</v>
      </c>
      <c r="AO160" s="81" t="s">
        <v>813</v>
      </c>
      <c r="AP160" s="81" t="b">
        <v>0</v>
      </c>
      <c r="AQ160" s="89" t="s">
        <v>806</v>
      </c>
      <c r="AR160" s="81"/>
      <c r="AS160" s="81">
        <v>1</v>
      </c>
      <c r="AT160" s="81">
        <v>0</v>
      </c>
      <c r="AU160" s="81"/>
      <c r="AV160" s="81"/>
      <c r="AW160" s="81"/>
      <c r="AX160" s="81"/>
      <c r="AY160" s="81"/>
      <c r="AZ160" s="81"/>
      <c r="BA160" s="81"/>
      <c r="BB160" s="81"/>
      <c r="BC160">
        <v>1</v>
      </c>
      <c r="BD160" s="80" t="str">
        <f>REPLACE(INDEX(GroupVertices[Group],MATCH(Edges27[[#This Row],[Vertex 1]],GroupVertices[Vertex],0)),1,1,"")</f>
        <v>1</v>
      </c>
      <c r="BE160" s="80" t="str">
        <f>REPLACE(INDEX(GroupVertices[Group],MATCH(Edges27[[#This Row],[Vertex 2]],GroupVertices[Vertex],0)),1,1,"")</f>
        <v>1</v>
      </c>
      <c r="BF160" s="49">
        <v>1</v>
      </c>
      <c r="BG160" s="50">
        <v>2.5</v>
      </c>
      <c r="BH160" s="49">
        <v>0</v>
      </c>
      <c r="BI160" s="50">
        <v>0</v>
      </c>
      <c r="BJ160" s="49">
        <v>0</v>
      </c>
      <c r="BK160" s="50">
        <v>0</v>
      </c>
      <c r="BL160" s="49">
        <v>39</v>
      </c>
      <c r="BM160" s="50">
        <v>97.5</v>
      </c>
      <c r="BN160" s="49">
        <v>40</v>
      </c>
    </row>
    <row r="161" spans="1:66" ht="15">
      <c r="A161" s="65" t="s">
        <v>391</v>
      </c>
      <c r="B161" s="65" t="s">
        <v>420</v>
      </c>
      <c r="C161" s="66"/>
      <c r="D161" s="67"/>
      <c r="E161" s="68"/>
      <c r="F161" s="69"/>
      <c r="G161" s="66"/>
      <c r="H161" s="70"/>
      <c r="I161" s="71"/>
      <c r="J161" s="71"/>
      <c r="K161" s="35" t="s">
        <v>65</v>
      </c>
      <c r="L161" s="79">
        <v>161</v>
      </c>
      <c r="M161" s="79"/>
      <c r="N161" s="73"/>
      <c r="O161" s="81" t="s">
        <v>423</v>
      </c>
      <c r="P161" s="83">
        <v>44091.00787037037</v>
      </c>
      <c r="Q161" s="81" t="s">
        <v>425</v>
      </c>
      <c r="R161" s="85" t="str">
        <f>HYPERLINK("https://mkto.cisco.com/devnet-create.html?utm_campaign=devnetcreate21&amp;utm_source=mediabuy&amp;utm_medium=ptwitter-dn-africa")</f>
        <v>https://mkto.cisco.com/devnet-create.html?utm_campaign=devnetcreate21&amp;utm_source=mediabuy&amp;utm_medium=ptwitter-dn-africa</v>
      </c>
      <c r="S161" s="81" t="s">
        <v>427</v>
      </c>
      <c r="T161" s="81" t="s">
        <v>429</v>
      </c>
      <c r="U161" s="81"/>
      <c r="V161" s="85" t="str">
        <f>HYPERLINK("https://pbs.twimg.com/profile_images/1315014446578839557/1pXzpx6d_normal.jpg")</f>
        <v>https://pbs.twimg.com/profile_images/1315014446578839557/1pXzpx6d_normal.jpg</v>
      </c>
      <c r="W161" s="83">
        <v>44091.00787037037</v>
      </c>
      <c r="X161" s="87">
        <v>44091</v>
      </c>
      <c r="Y161" s="89" t="s">
        <v>587</v>
      </c>
      <c r="Z161" s="85" t="str">
        <f>HYPERLINK("https://twitter.com/endlessred1/status/1306385212826320897")</f>
        <v>https://twitter.com/endlessred1/status/1306385212826320897</v>
      </c>
      <c r="AA161" s="81"/>
      <c r="AB161" s="81"/>
      <c r="AC161" s="89" t="s">
        <v>776</v>
      </c>
      <c r="AD161" s="81"/>
      <c r="AE161" s="81" t="b">
        <v>0</v>
      </c>
      <c r="AF161" s="81">
        <v>0</v>
      </c>
      <c r="AG161" s="89" t="s">
        <v>809</v>
      </c>
      <c r="AH161" s="81" t="b">
        <v>0</v>
      </c>
      <c r="AI161" s="81" t="s">
        <v>810</v>
      </c>
      <c r="AJ161" s="81"/>
      <c r="AK161" s="89" t="s">
        <v>809</v>
      </c>
      <c r="AL161" s="81" t="b">
        <v>0</v>
      </c>
      <c r="AM161" s="81">
        <v>245</v>
      </c>
      <c r="AN161" s="89" t="s">
        <v>806</v>
      </c>
      <c r="AO161" s="81" t="s">
        <v>813</v>
      </c>
      <c r="AP161" s="81" t="b">
        <v>0</v>
      </c>
      <c r="AQ161" s="89" t="s">
        <v>806</v>
      </c>
      <c r="AR161" s="81"/>
      <c r="AS161" s="81">
        <v>1</v>
      </c>
      <c r="AT161" s="81">
        <v>0</v>
      </c>
      <c r="AU161" s="81"/>
      <c r="AV161" s="81"/>
      <c r="AW161" s="81"/>
      <c r="AX161" s="81"/>
      <c r="AY161" s="81"/>
      <c r="AZ161" s="81"/>
      <c r="BA161" s="81"/>
      <c r="BB161" s="81"/>
      <c r="BC161">
        <v>1</v>
      </c>
      <c r="BD161" s="80" t="str">
        <f>REPLACE(INDEX(GroupVertices[Group],MATCH(Edges27[[#This Row],[Vertex 1]],GroupVertices[Vertex],0)),1,1,"")</f>
        <v>1</v>
      </c>
      <c r="BE161" s="80" t="str">
        <f>REPLACE(INDEX(GroupVertices[Group],MATCH(Edges27[[#This Row],[Vertex 2]],GroupVertices[Vertex],0)),1,1,"")</f>
        <v>1</v>
      </c>
      <c r="BF161" s="49">
        <v>1</v>
      </c>
      <c r="BG161" s="50">
        <v>2.5</v>
      </c>
      <c r="BH161" s="49">
        <v>0</v>
      </c>
      <c r="BI161" s="50">
        <v>0</v>
      </c>
      <c r="BJ161" s="49">
        <v>0</v>
      </c>
      <c r="BK161" s="50">
        <v>0</v>
      </c>
      <c r="BL161" s="49">
        <v>39</v>
      </c>
      <c r="BM161" s="50">
        <v>97.5</v>
      </c>
      <c r="BN161" s="49">
        <v>40</v>
      </c>
    </row>
    <row r="162" spans="1:66" ht="15">
      <c r="A162" s="65" t="s">
        <v>392</v>
      </c>
      <c r="B162" s="65" t="s">
        <v>420</v>
      </c>
      <c r="C162" s="66"/>
      <c r="D162" s="67"/>
      <c r="E162" s="68"/>
      <c r="F162" s="69"/>
      <c r="G162" s="66"/>
      <c r="H162" s="70"/>
      <c r="I162" s="71"/>
      <c r="J162" s="71"/>
      <c r="K162" s="35" t="s">
        <v>65</v>
      </c>
      <c r="L162" s="79">
        <v>162</v>
      </c>
      <c r="M162" s="79"/>
      <c r="N162" s="73"/>
      <c r="O162" s="81" t="s">
        <v>423</v>
      </c>
      <c r="P162" s="83">
        <v>44091.05960648148</v>
      </c>
      <c r="Q162" s="81" t="s">
        <v>425</v>
      </c>
      <c r="R162" s="85" t="str">
        <f>HYPERLINK("https://mkto.cisco.com/devnet-create.html?utm_campaign=devnetcreate21&amp;utm_source=mediabuy&amp;utm_medium=ptwitter-dn-africa")</f>
        <v>https://mkto.cisco.com/devnet-create.html?utm_campaign=devnetcreate21&amp;utm_source=mediabuy&amp;utm_medium=ptwitter-dn-africa</v>
      </c>
      <c r="S162" s="81" t="s">
        <v>427</v>
      </c>
      <c r="T162" s="81" t="s">
        <v>429</v>
      </c>
      <c r="U162" s="81"/>
      <c r="V162" s="85" t="str">
        <f>HYPERLINK("https://pbs.twimg.com/profile_images/1318210590310019073/BoEiGIjm_normal.jpg")</f>
        <v>https://pbs.twimg.com/profile_images/1318210590310019073/BoEiGIjm_normal.jpg</v>
      </c>
      <c r="W162" s="83">
        <v>44091.05960648148</v>
      </c>
      <c r="X162" s="87">
        <v>44091</v>
      </c>
      <c r="Y162" s="89" t="s">
        <v>588</v>
      </c>
      <c r="Z162" s="85" t="str">
        <f>HYPERLINK("https://twitter.com/mellyjcephas/status/1306403961432403968")</f>
        <v>https://twitter.com/mellyjcephas/status/1306403961432403968</v>
      </c>
      <c r="AA162" s="81"/>
      <c r="AB162" s="81"/>
      <c r="AC162" s="89" t="s">
        <v>777</v>
      </c>
      <c r="AD162" s="81"/>
      <c r="AE162" s="81" t="b">
        <v>0</v>
      </c>
      <c r="AF162" s="81">
        <v>0</v>
      </c>
      <c r="AG162" s="89" t="s">
        <v>809</v>
      </c>
      <c r="AH162" s="81" t="b">
        <v>0</v>
      </c>
      <c r="AI162" s="81" t="s">
        <v>810</v>
      </c>
      <c r="AJ162" s="81"/>
      <c r="AK162" s="89" t="s">
        <v>809</v>
      </c>
      <c r="AL162" s="81" t="b">
        <v>0</v>
      </c>
      <c r="AM162" s="81">
        <v>245</v>
      </c>
      <c r="AN162" s="89" t="s">
        <v>806</v>
      </c>
      <c r="AO162" s="81" t="s">
        <v>813</v>
      </c>
      <c r="AP162" s="81" t="b">
        <v>0</v>
      </c>
      <c r="AQ162" s="89" t="s">
        <v>806</v>
      </c>
      <c r="AR162" s="81"/>
      <c r="AS162" s="81">
        <v>1</v>
      </c>
      <c r="AT162" s="81">
        <v>0</v>
      </c>
      <c r="AU162" s="81"/>
      <c r="AV162" s="81"/>
      <c r="AW162" s="81"/>
      <c r="AX162" s="81"/>
      <c r="AY162" s="81"/>
      <c r="AZ162" s="81"/>
      <c r="BA162" s="81"/>
      <c r="BB162" s="81"/>
      <c r="BC162">
        <v>1</v>
      </c>
      <c r="BD162" s="80" t="str">
        <f>REPLACE(INDEX(GroupVertices[Group],MATCH(Edges27[[#This Row],[Vertex 1]],GroupVertices[Vertex],0)),1,1,"")</f>
        <v>1</v>
      </c>
      <c r="BE162" s="80" t="str">
        <f>REPLACE(INDEX(GroupVertices[Group],MATCH(Edges27[[#This Row],[Vertex 2]],GroupVertices[Vertex],0)),1,1,"")</f>
        <v>1</v>
      </c>
      <c r="BF162" s="49">
        <v>1</v>
      </c>
      <c r="BG162" s="50">
        <v>2.5</v>
      </c>
      <c r="BH162" s="49">
        <v>0</v>
      </c>
      <c r="BI162" s="50">
        <v>0</v>
      </c>
      <c r="BJ162" s="49">
        <v>0</v>
      </c>
      <c r="BK162" s="50">
        <v>0</v>
      </c>
      <c r="BL162" s="49">
        <v>39</v>
      </c>
      <c r="BM162" s="50">
        <v>97.5</v>
      </c>
      <c r="BN162" s="49">
        <v>40</v>
      </c>
    </row>
    <row r="163" spans="1:66" ht="15">
      <c r="A163" s="65" t="s">
        <v>393</v>
      </c>
      <c r="B163" s="65" t="s">
        <v>420</v>
      </c>
      <c r="C163" s="66"/>
      <c r="D163" s="67"/>
      <c r="E163" s="68"/>
      <c r="F163" s="69"/>
      <c r="G163" s="66"/>
      <c r="H163" s="70"/>
      <c r="I163" s="71"/>
      <c r="J163" s="71"/>
      <c r="K163" s="35" t="s">
        <v>65</v>
      </c>
      <c r="L163" s="79">
        <v>163</v>
      </c>
      <c r="M163" s="79"/>
      <c r="N163" s="73"/>
      <c r="O163" s="81" t="s">
        <v>423</v>
      </c>
      <c r="P163" s="83">
        <v>44091.11734953704</v>
      </c>
      <c r="Q163" s="81" t="s">
        <v>425</v>
      </c>
      <c r="R163" s="85" t="str">
        <f>HYPERLINK("https://mkto.cisco.com/devnet-create.html?utm_campaign=devnetcreate21&amp;utm_source=mediabuy&amp;utm_medium=ptwitter-dn-africa")</f>
        <v>https://mkto.cisco.com/devnet-create.html?utm_campaign=devnetcreate21&amp;utm_source=mediabuy&amp;utm_medium=ptwitter-dn-africa</v>
      </c>
      <c r="S163" s="81" t="s">
        <v>427</v>
      </c>
      <c r="T163" s="81" t="s">
        <v>429</v>
      </c>
      <c r="U163" s="81"/>
      <c r="V163" s="85" t="str">
        <f>HYPERLINK("https://pbs.twimg.com/profile_images/650313092170027008/x6UaQqH-_normal.jpg")</f>
        <v>https://pbs.twimg.com/profile_images/650313092170027008/x6UaQqH-_normal.jpg</v>
      </c>
      <c r="W163" s="83">
        <v>44091.11734953704</v>
      </c>
      <c r="X163" s="87">
        <v>44091</v>
      </c>
      <c r="Y163" s="89" t="s">
        <v>589</v>
      </c>
      <c r="Z163" s="85" t="str">
        <f>HYPERLINK("https://twitter.com/girlhypecode/status/1306424886664089600")</f>
        <v>https://twitter.com/girlhypecode/status/1306424886664089600</v>
      </c>
      <c r="AA163" s="81"/>
      <c r="AB163" s="81"/>
      <c r="AC163" s="89" t="s">
        <v>778</v>
      </c>
      <c r="AD163" s="81"/>
      <c r="AE163" s="81" t="b">
        <v>0</v>
      </c>
      <c r="AF163" s="81">
        <v>0</v>
      </c>
      <c r="AG163" s="89" t="s">
        <v>809</v>
      </c>
      <c r="AH163" s="81" t="b">
        <v>0</v>
      </c>
      <c r="AI163" s="81" t="s">
        <v>810</v>
      </c>
      <c r="AJ163" s="81"/>
      <c r="AK163" s="89" t="s">
        <v>809</v>
      </c>
      <c r="AL163" s="81" t="b">
        <v>0</v>
      </c>
      <c r="AM163" s="81">
        <v>245</v>
      </c>
      <c r="AN163" s="89" t="s">
        <v>806</v>
      </c>
      <c r="AO163" s="81" t="s">
        <v>815</v>
      </c>
      <c r="AP163" s="81" t="b">
        <v>0</v>
      </c>
      <c r="AQ163" s="89" t="s">
        <v>806</v>
      </c>
      <c r="AR163" s="81"/>
      <c r="AS163" s="81">
        <v>1</v>
      </c>
      <c r="AT163" s="81">
        <v>0</v>
      </c>
      <c r="AU163" s="81"/>
      <c r="AV163" s="81"/>
      <c r="AW163" s="81"/>
      <c r="AX163" s="81"/>
      <c r="AY163" s="81"/>
      <c r="AZ163" s="81"/>
      <c r="BA163" s="81"/>
      <c r="BB163" s="81"/>
      <c r="BC163">
        <v>1</v>
      </c>
      <c r="BD163" s="80" t="str">
        <f>REPLACE(INDEX(GroupVertices[Group],MATCH(Edges27[[#This Row],[Vertex 1]],GroupVertices[Vertex],0)),1,1,"")</f>
        <v>1</v>
      </c>
      <c r="BE163" s="80" t="str">
        <f>REPLACE(INDEX(GroupVertices[Group],MATCH(Edges27[[#This Row],[Vertex 2]],GroupVertices[Vertex],0)),1,1,"")</f>
        <v>1</v>
      </c>
      <c r="BF163" s="49">
        <v>1</v>
      </c>
      <c r="BG163" s="50">
        <v>2.5</v>
      </c>
      <c r="BH163" s="49">
        <v>0</v>
      </c>
      <c r="BI163" s="50">
        <v>0</v>
      </c>
      <c r="BJ163" s="49">
        <v>0</v>
      </c>
      <c r="BK163" s="50">
        <v>0</v>
      </c>
      <c r="BL163" s="49">
        <v>39</v>
      </c>
      <c r="BM163" s="50">
        <v>97.5</v>
      </c>
      <c r="BN163" s="49">
        <v>40</v>
      </c>
    </row>
    <row r="164" spans="1:66" ht="15">
      <c r="A164" s="65" t="s">
        <v>394</v>
      </c>
      <c r="B164" s="65" t="s">
        <v>420</v>
      </c>
      <c r="C164" s="66"/>
      <c r="D164" s="67"/>
      <c r="E164" s="68"/>
      <c r="F164" s="69"/>
      <c r="G164" s="66"/>
      <c r="H164" s="70"/>
      <c r="I164" s="71"/>
      <c r="J164" s="71"/>
      <c r="K164" s="35" t="s">
        <v>65</v>
      </c>
      <c r="L164" s="79">
        <v>164</v>
      </c>
      <c r="M164" s="79"/>
      <c r="N164" s="73"/>
      <c r="O164" s="81" t="s">
        <v>423</v>
      </c>
      <c r="P164" s="83">
        <v>44091.185428240744</v>
      </c>
      <c r="Q164" s="81" t="s">
        <v>425</v>
      </c>
      <c r="R164" s="85" t="str">
        <f>HYPERLINK("https://mkto.cisco.com/devnet-create.html?utm_campaign=devnetcreate21&amp;utm_source=mediabuy&amp;utm_medium=ptwitter-dn-africa")</f>
        <v>https://mkto.cisco.com/devnet-create.html?utm_campaign=devnetcreate21&amp;utm_source=mediabuy&amp;utm_medium=ptwitter-dn-africa</v>
      </c>
      <c r="S164" s="81" t="s">
        <v>427</v>
      </c>
      <c r="T164" s="81" t="s">
        <v>429</v>
      </c>
      <c r="U164" s="81"/>
      <c r="V164" s="85" t="str">
        <f>HYPERLINK("https://pbs.twimg.com/profile_images/1319332224127426560/idQEBnpR_normal.jpg")</f>
        <v>https://pbs.twimg.com/profile_images/1319332224127426560/idQEBnpR_normal.jpg</v>
      </c>
      <c r="W164" s="83">
        <v>44091.185428240744</v>
      </c>
      <c r="X164" s="87">
        <v>44091</v>
      </c>
      <c r="Y164" s="89" t="s">
        <v>590</v>
      </c>
      <c r="Z164" s="85" t="str">
        <f>HYPERLINK("https://twitter.com/muslimazu/status/1306449557388173314")</f>
        <v>https://twitter.com/muslimazu/status/1306449557388173314</v>
      </c>
      <c r="AA164" s="81"/>
      <c r="AB164" s="81"/>
      <c r="AC164" s="89" t="s">
        <v>779</v>
      </c>
      <c r="AD164" s="81"/>
      <c r="AE164" s="81" t="b">
        <v>0</v>
      </c>
      <c r="AF164" s="81">
        <v>0</v>
      </c>
      <c r="AG164" s="89" t="s">
        <v>809</v>
      </c>
      <c r="AH164" s="81" t="b">
        <v>0</v>
      </c>
      <c r="AI164" s="81" t="s">
        <v>810</v>
      </c>
      <c r="AJ164" s="81"/>
      <c r="AK164" s="89" t="s">
        <v>809</v>
      </c>
      <c r="AL164" s="81" t="b">
        <v>0</v>
      </c>
      <c r="AM164" s="81">
        <v>245</v>
      </c>
      <c r="AN164" s="89" t="s">
        <v>806</v>
      </c>
      <c r="AO164" s="81" t="s">
        <v>815</v>
      </c>
      <c r="AP164" s="81" t="b">
        <v>0</v>
      </c>
      <c r="AQ164" s="89" t="s">
        <v>806</v>
      </c>
      <c r="AR164" s="81"/>
      <c r="AS164" s="81">
        <v>1</v>
      </c>
      <c r="AT164" s="81">
        <v>0</v>
      </c>
      <c r="AU164" s="81"/>
      <c r="AV164" s="81"/>
      <c r="AW164" s="81"/>
      <c r="AX164" s="81"/>
      <c r="AY164" s="81"/>
      <c r="AZ164" s="81"/>
      <c r="BA164" s="81"/>
      <c r="BB164" s="81"/>
      <c r="BC164">
        <v>1</v>
      </c>
      <c r="BD164" s="80" t="str">
        <f>REPLACE(INDEX(GroupVertices[Group],MATCH(Edges27[[#This Row],[Vertex 1]],GroupVertices[Vertex],0)),1,1,"")</f>
        <v>1</v>
      </c>
      <c r="BE164" s="80" t="str">
        <f>REPLACE(INDEX(GroupVertices[Group],MATCH(Edges27[[#This Row],[Vertex 2]],GroupVertices[Vertex],0)),1,1,"")</f>
        <v>1</v>
      </c>
      <c r="BF164" s="49">
        <v>1</v>
      </c>
      <c r="BG164" s="50">
        <v>2.5</v>
      </c>
      <c r="BH164" s="49">
        <v>0</v>
      </c>
      <c r="BI164" s="50">
        <v>0</v>
      </c>
      <c r="BJ164" s="49">
        <v>0</v>
      </c>
      <c r="BK164" s="50">
        <v>0</v>
      </c>
      <c r="BL164" s="49">
        <v>39</v>
      </c>
      <c r="BM164" s="50">
        <v>97.5</v>
      </c>
      <c r="BN164" s="49">
        <v>40</v>
      </c>
    </row>
    <row r="165" spans="1:66" ht="15">
      <c r="A165" s="65" t="s">
        <v>395</v>
      </c>
      <c r="B165" s="65" t="s">
        <v>420</v>
      </c>
      <c r="C165" s="66"/>
      <c r="D165" s="67"/>
      <c r="E165" s="68"/>
      <c r="F165" s="69"/>
      <c r="G165" s="66"/>
      <c r="H165" s="70"/>
      <c r="I165" s="71"/>
      <c r="J165" s="71"/>
      <c r="K165" s="35" t="s">
        <v>65</v>
      </c>
      <c r="L165" s="79">
        <v>165</v>
      </c>
      <c r="M165" s="79"/>
      <c r="N165" s="73"/>
      <c r="O165" s="81" t="s">
        <v>423</v>
      </c>
      <c r="P165" s="83">
        <v>44091.191712962966</v>
      </c>
      <c r="Q165" s="81" t="s">
        <v>425</v>
      </c>
      <c r="R165" s="85" t="str">
        <f>HYPERLINK("https://mkto.cisco.com/devnet-create.html?utm_campaign=devnetcreate21&amp;utm_source=mediabuy&amp;utm_medium=ptwitter-dn-africa")</f>
        <v>https://mkto.cisco.com/devnet-create.html?utm_campaign=devnetcreate21&amp;utm_source=mediabuy&amp;utm_medium=ptwitter-dn-africa</v>
      </c>
      <c r="S165" s="81" t="s">
        <v>427</v>
      </c>
      <c r="T165" s="81" t="s">
        <v>429</v>
      </c>
      <c r="U165" s="81"/>
      <c r="V165" s="85" t="str">
        <f>HYPERLINK("https://abs.twimg.com/sticky/default_profile_images/default_profile_normal.png")</f>
        <v>https://abs.twimg.com/sticky/default_profile_images/default_profile_normal.png</v>
      </c>
      <c r="W165" s="83">
        <v>44091.191712962966</v>
      </c>
      <c r="X165" s="87">
        <v>44091</v>
      </c>
      <c r="Y165" s="89" t="s">
        <v>591</v>
      </c>
      <c r="Z165" s="85" t="str">
        <f>HYPERLINK("https://twitter.com/humteq/status/1306451834370957312")</f>
        <v>https://twitter.com/humteq/status/1306451834370957312</v>
      </c>
      <c r="AA165" s="81"/>
      <c r="AB165" s="81"/>
      <c r="AC165" s="89" t="s">
        <v>780</v>
      </c>
      <c r="AD165" s="81"/>
      <c r="AE165" s="81" t="b">
        <v>0</v>
      </c>
      <c r="AF165" s="81">
        <v>0</v>
      </c>
      <c r="AG165" s="89" t="s">
        <v>809</v>
      </c>
      <c r="AH165" s="81" t="b">
        <v>0</v>
      </c>
      <c r="AI165" s="81" t="s">
        <v>810</v>
      </c>
      <c r="AJ165" s="81"/>
      <c r="AK165" s="89" t="s">
        <v>809</v>
      </c>
      <c r="AL165" s="81" t="b">
        <v>0</v>
      </c>
      <c r="AM165" s="81">
        <v>245</v>
      </c>
      <c r="AN165" s="89" t="s">
        <v>806</v>
      </c>
      <c r="AO165" s="81" t="s">
        <v>813</v>
      </c>
      <c r="AP165" s="81" t="b">
        <v>0</v>
      </c>
      <c r="AQ165" s="89" t="s">
        <v>806</v>
      </c>
      <c r="AR165" s="81"/>
      <c r="AS165" s="81">
        <v>1</v>
      </c>
      <c r="AT165" s="81">
        <v>0</v>
      </c>
      <c r="AU165" s="81"/>
      <c r="AV165" s="81"/>
      <c r="AW165" s="81"/>
      <c r="AX165" s="81"/>
      <c r="AY165" s="81"/>
      <c r="AZ165" s="81"/>
      <c r="BA165" s="81"/>
      <c r="BB165" s="81"/>
      <c r="BC165">
        <v>1</v>
      </c>
      <c r="BD165" s="80" t="str">
        <f>REPLACE(INDEX(GroupVertices[Group],MATCH(Edges27[[#This Row],[Vertex 1]],GroupVertices[Vertex],0)),1,1,"")</f>
        <v>1</v>
      </c>
      <c r="BE165" s="80" t="str">
        <f>REPLACE(INDEX(GroupVertices[Group],MATCH(Edges27[[#This Row],[Vertex 2]],GroupVertices[Vertex],0)),1,1,"")</f>
        <v>1</v>
      </c>
      <c r="BF165" s="49">
        <v>1</v>
      </c>
      <c r="BG165" s="50">
        <v>2.5</v>
      </c>
      <c r="BH165" s="49">
        <v>0</v>
      </c>
      <c r="BI165" s="50">
        <v>0</v>
      </c>
      <c r="BJ165" s="49">
        <v>0</v>
      </c>
      <c r="BK165" s="50">
        <v>0</v>
      </c>
      <c r="BL165" s="49">
        <v>39</v>
      </c>
      <c r="BM165" s="50">
        <v>97.5</v>
      </c>
      <c r="BN165" s="49">
        <v>40</v>
      </c>
    </row>
    <row r="166" spans="1:66" ht="15">
      <c r="A166" s="65" t="s">
        <v>396</v>
      </c>
      <c r="B166" s="65" t="s">
        <v>420</v>
      </c>
      <c r="C166" s="66"/>
      <c r="D166" s="67"/>
      <c r="E166" s="68"/>
      <c r="F166" s="69"/>
      <c r="G166" s="66"/>
      <c r="H166" s="70"/>
      <c r="I166" s="71"/>
      <c r="J166" s="71"/>
      <c r="K166" s="35" t="s">
        <v>65</v>
      </c>
      <c r="L166" s="79">
        <v>166</v>
      </c>
      <c r="M166" s="79"/>
      <c r="N166" s="73"/>
      <c r="O166" s="81" t="s">
        <v>423</v>
      </c>
      <c r="P166" s="83">
        <v>44091.36346064815</v>
      </c>
      <c r="Q166" s="81" t="s">
        <v>425</v>
      </c>
      <c r="R166" s="85" t="str">
        <f>HYPERLINK("https://mkto.cisco.com/devnet-create.html?utm_campaign=devnetcreate21&amp;utm_source=mediabuy&amp;utm_medium=ptwitter-dn-africa")</f>
        <v>https://mkto.cisco.com/devnet-create.html?utm_campaign=devnetcreate21&amp;utm_source=mediabuy&amp;utm_medium=ptwitter-dn-africa</v>
      </c>
      <c r="S166" s="81" t="s">
        <v>427</v>
      </c>
      <c r="T166" s="81" t="s">
        <v>429</v>
      </c>
      <c r="U166" s="81"/>
      <c r="V166" s="85" t="str">
        <f>HYPERLINK("https://pbs.twimg.com/profile_images/1316902918977708033/SsYACHcm_normal.jpg")</f>
        <v>https://pbs.twimg.com/profile_images/1316902918977708033/SsYACHcm_normal.jpg</v>
      </c>
      <c r="W166" s="83">
        <v>44091.36346064815</v>
      </c>
      <c r="X166" s="87">
        <v>44091</v>
      </c>
      <c r="Y166" s="89" t="s">
        <v>592</v>
      </c>
      <c r="Z166" s="85" t="str">
        <f>HYPERLINK("https://twitter.com/datslimgirl/status/1306514072758890503")</f>
        <v>https://twitter.com/datslimgirl/status/1306514072758890503</v>
      </c>
      <c r="AA166" s="81"/>
      <c r="AB166" s="81"/>
      <c r="AC166" s="89" t="s">
        <v>781</v>
      </c>
      <c r="AD166" s="81"/>
      <c r="AE166" s="81" t="b">
        <v>0</v>
      </c>
      <c r="AF166" s="81">
        <v>0</v>
      </c>
      <c r="AG166" s="89" t="s">
        <v>809</v>
      </c>
      <c r="AH166" s="81" t="b">
        <v>0</v>
      </c>
      <c r="AI166" s="81" t="s">
        <v>810</v>
      </c>
      <c r="AJ166" s="81"/>
      <c r="AK166" s="89" t="s">
        <v>809</v>
      </c>
      <c r="AL166" s="81" t="b">
        <v>0</v>
      </c>
      <c r="AM166" s="81">
        <v>245</v>
      </c>
      <c r="AN166" s="89" t="s">
        <v>806</v>
      </c>
      <c r="AO166" s="81" t="s">
        <v>813</v>
      </c>
      <c r="AP166" s="81" t="b">
        <v>0</v>
      </c>
      <c r="AQ166" s="89" t="s">
        <v>806</v>
      </c>
      <c r="AR166" s="81"/>
      <c r="AS166" s="81">
        <v>1</v>
      </c>
      <c r="AT166" s="81">
        <v>0</v>
      </c>
      <c r="AU166" s="81"/>
      <c r="AV166" s="81"/>
      <c r="AW166" s="81"/>
      <c r="AX166" s="81"/>
      <c r="AY166" s="81"/>
      <c r="AZ166" s="81"/>
      <c r="BA166" s="81"/>
      <c r="BB166" s="81"/>
      <c r="BC166">
        <v>1</v>
      </c>
      <c r="BD166" s="80" t="str">
        <f>REPLACE(INDEX(GroupVertices[Group],MATCH(Edges27[[#This Row],[Vertex 1]],GroupVertices[Vertex],0)),1,1,"")</f>
        <v>1</v>
      </c>
      <c r="BE166" s="80" t="str">
        <f>REPLACE(INDEX(GroupVertices[Group],MATCH(Edges27[[#This Row],[Vertex 2]],GroupVertices[Vertex],0)),1,1,"")</f>
        <v>1</v>
      </c>
      <c r="BF166" s="49">
        <v>1</v>
      </c>
      <c r="BG166" s="50">
        <v>2.5</v>
      </c>
      <c r="BH166" s="49">
        <v>0</v>
      </c>
      <c r="BI166" s="50">
        <v>0</v>
      </c>
      <c r="BJ166" s="49">
        <v>0</v>
      </c>
      <c r="BK166" s="50">
        <v>0</v>
      </c>
      <c r="BL166" s="49">
        <v>39</v>
      </c>
      <c r="BM166" s="50">
        <v>97.5</v>
      </c>
      <c r="BN166" s="49">
        <v>40</v>
      </c>
    </row>
    <row r="167" spans="1:66" ht="15">
      <c r="A167" s="65" t="s">
        <v>397</v>
      </c>
      <c r="B167" s="65" t="s">
        <v>420</v>
      </c>
      <c r="C167" s="66"/>
      <c r="D167" s="67"/>
      <c r="E167" s="68"/>
      <c r="F167" s="69"/>
      <c r="G167" s="66"/>
      <c r="H167" s="70"/>
      <c r="I167" s="71"/>
      <c r="J167" s="71"/>
      <c r="K167" s="35" t="s">
        <v>65</v>
      </c>
      <c r="L167" s="79">
        <v>167</v>
      </c>
      <c r="M167" s="79"/>
      <c r="N167" s="73"/>
      <c r="O167" s="81" t="s">
        <v>423</v>
      </c>
      <c r="P167" s="83">
        <v>44091.405324074076</v>
      </c>
      <c r="Q167" s="81" t="s">
        <v>425</v>
      </c>
      <c r="R167" s="85" t="str">
        <f>HYPERLINK("https://mkto.cisco.com/devnet-create.html?utm_campaign=devnetcreate21&amp;utm_source=mediabuy&amp;utm_medium=ptwitter-dn-africa")</f>
        <v>https://mkto.cisco.com/devnet-create.html?utm_campaign=devnetcreate21&amp;utm_source=mediabuy&amp;utm_medium=ptwitter-dn-africa</v>
      </c>
      <c r="S167" s="81" t="s">
        <v>427</v>
      </c>
      <c r="T167" s="81" t="s">
        <v>429</v>
      </c>
      <c r="U167" s="81"/>
      <c r="V167" s="85" t="str">
        <f>HYPERLINK("https://pbs.twimg.com/profile_images/1308308802811441152/i_XEjdIm_normal.jpg")</f>
        <v>https://pbs.twimg.com/profile_images/1308308802811441152/i_XEjdIm_normal.jpg</v>
      </c>
      <c r="W167" s="83">
        <v>44091.405324074076</v>
      </c>
      <c r="X167" s="87">
        <v>44091</v>
      </c>
      <c r="Y167" s="89" t="s">
        <v>593</v>
      </c>
      <c r="Z167" s="85" t="str">
        <f>HYPERLINK("https://twitter.com/ibnpharouq/status/1306529244240060421")</f>
        <v>https://twitter.com/ibnpharouq/status/1306529244240060421</v>
      </c>
      <c r="AA167" s="81"/>
      <c r="AB167" s="81"/>
      <c r="AC167" s="89" t="s">
        <v>782</v>
      </c>
      <c r="AD167" s="81"/>
      <c r="AE167" s="81" t="b">
        <v>0</v>
      </c>
      <c r="AF167" s="81">
        <v>0</v>
      </c>
      <c r="AG167" s="89" t="s">
        <v>809</v>
      </c>
      <c r="AH167" s="81" t="b">
        <v>0</v>
      </c>
      <c r="AI167" s="81" t="s">
        <v>810</v>
      </c>
      <c r="AJ167" s="81"/>
      <c r="AK167" s="89" t="s">
        <v>809</v>
      </c>
      <c r="AL167" s="81" t="b">
        <v>0</v>
      </c>
      <c r="AM167" s="81">
        <v>245</v>
      </c>
      <c r="AN167" s="89" t="s">
        <v>806</v>
      </c>
      <c r="AO167" s="81" t="s">
        <v>813</v>
      </c>
      <c r="AP167" s="81" t="b">
        <v>0</v>
      </c>
      <c r="AQ167" s="89" t="s">
        <v>806</v>
      </c>
      <c r="AR167" s="81"/>
      <c r="AS167" s="81">
        <v>1</v>
      </c>
      <c r="AT167" s="81">
        <v>0</v>
      </c>
      <c r="AU167" s="81"/>
      <c r="AV167" s="81"/>
      <c r="AW167" s="81"/>
      <c r="AX167" s="81"/>
      <c r="AY167" s="81"/>
      <c r="AZ167" s="81"/>
      <c r="BA167" s="81"/>
      <c r="BB167" s="81"/>
      <c r="BC167">
        <v>1</v>
      </c>
      <c r="BD167" s="80" t="str">
        <f>REPLACE(INDEX(GroupVertices[Group],MATCH(Edges27[[#This Row],[Vertex 1]],GroupVertices[Vertex],0)),1,1,"")</f>
        <v>1</v>
      </c>
      <c r="BE167" s="80" t="str">
        <f>REPLACE(INDEX(GroupVertices[Group],MATCH(Edges27[[#This Row],[Vertex 2]],GroupVertices[Vertex],0)),1,1,"")</f>
        <v>1</v>
      </c>
      <c r="BF167" s="49">
        <v>1</v>
      </c>
      <c r="BG167" s="50">
        <v>2.5</v>
      </c>
      <c r="BH167" s="49">
        <v>0</v>
      </c>
      <c r="BI167" s="50">
        <v>0</v>
      </c>
      <c r="BJ167" s="49">
        <v>0</v>
      </c>
      <c r="BK167" s="50">
        <v>0</v>
      </c>
      <c r="BL167" s="49">
        <v>39</v>
      </c>
      <c r="BM167" s="50">
        <v>97.5</v>
      </c>
      <c r="BN167" s="49">
        <v>40</v>
      </c>
    </row>
    <row r="168" spans="1:66" ht="15">
      <c r="A168" s="65" t="s">
        <v>398</v>
      </c>
      <c r="B168" s="65" t="s">
        <v>420</v>
      </c>
      <c r="C168" s="66"/>
      <c r="D168" s="67"/>
      <c r="E168" s="68"/>
      <c r="F168" s="69"/>
      <c r="G168" s="66"/>
      <c r="H168" s="70"/>
      <c r="I168" s="71"/>
      <c r="J168" s="71"/>
      <c r="K168" s="35" t="s">
        <v>65</v>
      </c>
      <c r="L168" s="79">
        <v>168</v>
      </c>
      <c r="M168" s="79"/>
      <c r="N168" s="73"/>
      <c r="O168" s="81" t="s">
        <v>423</v>
      </c>
      <c r="P168" s="83">
        <v>44091.43372685185</v>
      </c>
      <c r="Q168" s="81" t="s">
        <v>425</v>
      </c>
      <c r="R168" s="85" t="str">
        <f>HYPERLINK("https://mkto.cisco.com/devnet-create.html?utm_campaign=devnetcreate21&amp;utm_source=mediabuy&amp;utm_medium=ptwitter-dn-africa")</f>
        <v>https://mkto.cisco.com/devnet-create.html?utm_campaign=devnetcreate21&amp;utm_source=mediabuy&amp;utm_medium=ptwitter-dn-africa</v>
      </c>
      <c r="S168" s="81" t="s">
        <v>427</v>
      </c>
      <c r="T168" s="81" t="s">
        <v>429</v>
      </c>
      <c r="U168" s="81"/>
      <c r="V168" s="85" t="str">
        <f>HYPERLINK("https://pbs.twimg.com/profile_images/1305960035932086272/Cuy5vFSG_normal.jpg")</f>
        <v>https://pbs.twimg.com/profile_images/1305960035932086272/Cuy5vFSG_normal.jpg</v>
      </c>
      <c r="W168" s="83">
        <v>44091.43372685185</v>
      </c>
      <c r="X168" s="87">
        <v>44091</v>
      </c>
      <c r="Y168" s="89" t="s">
        <v>594</v>
      </c>
      <c r="Z168" s="85" t="str">
        <f>HYPERLINK("https://twitter.com/maxibeal/status/1306539538370658305")</f>
        <v>https://twitter.com/maxibeal/status/1306539538370658305</v>
      </c>
      <c r="AA168" s="81"/>
      <c r="AB168" s="81"/>
      <c r="AC168" s="89" t="s">
        <v>783</v>
      </c>
      <c r="AD168" s="81"/>
      <c r="AE168" s="81" t="b">
        <v>0</v>
      </c>
      <c r="AF168" s="81">
        <v>0</v>
      </c>
      <c r="AG168" s="89" t="s">
        <v>809</v>
      </c>
      <c r="AH168" s="81" t="b">
        <v>0</v>
      </c>
      <c r="AI168" s="81" t="s">
        <v>810</v>
      </c>
      <c r="AJ168" s="81"/>
      <c r="AK168" s="89" t="s">
        <v>809</v>
      </c>
      <c r="AL168" s="81" t="b">
        <v>0</v>
      </c>
      <c r="AM168" s="81">
        <v>245</v>
      </c>
      <c r="AN168" s="89" t="s">
        <v>806</v>
      </c>
      <c r="AO168" s="81" t="s">
        <v>813</v>
      </c>
      <c r="AP168" s="81" t="b">
        <v>0</v>
      </c>
      <c r="AQ168" s="89" t="s">
        <v>806</v>
      </c>
      <c r="AR168" s="81"/>
      <c r="AS168" s="81">
        <v>1</v>
      </c>
      <c r="AT168" s="81">
        <v>0</v>
      </c>
      <c r="AU168" s="81"/>
      <c r="AV168" s="81"/>
      <c r="AW168" s="81"/>
      <c r="AX168" s="81"/>
      <c r="AY168" s="81"/>
      <c r="AZ168" s="81"/>
      <c r="BA168" s="81"/>
      <c r="BB168" s="81"/>
      <c r="BC168">
        <v>1</v>
      </c>
      <c r="BD168" s="80" t="str">
        <f>REPLACE(INDEX(GroupVertices[Group],MATCH(Edges27[[#This Row],[Vertex 1]],GroupVertices[Vertex],0)),1,1,"")</f>
        <v>1</v>
      </c>
      <c r="BE168" s="80" t="str">
        <f>REPLACE(INDEX(GroupVertices[Group],MATCH(Edges27[[#This Row],[Vertex 2]],GroupVertices[Vertex],0)),1,1,"")</f>
        <v>1</v>
      </c>
      <c r="BF168" s="49">
        <v>1</v>
      </c>
      <c r="BG168" s="50">
        <v>2.5</v>
      </c>
      <c r="BH168" s="49">
        <v>0</v>
      </c>
      <c r="BI168" s="50">
        <v>0</v>
      </c>
      <c r="BJ168" s="49">
        <v>0</v>
      </c>
      <c r="BK168" s="50">
        <v>0</v>
      </c>
      <c r="BL168" s="49">
        <v>39</v>
      </c>
      <c r="BM168" s="50">
        <v>97.5</v>
      </c>
      <c r="BN168" s="49">
        <v>40</v>
      </c>
    </row>
    <row r="169" spans="1:66" ht="15">
      <c r="A169" s="65" t="s">
        <v>399</v>
      </c>
      <c r="B169" s="65" t="s">
        <v>420</v>
      </c>
      <c r="C169" s="66"/>
      <c r="D169" s="67"/>
      <c r="E169" s="68"/>
      <c r="F169" s="69"/>
      <c r="G169" s="66"/>
      <c r="H169" s="70"/>
      <c r="I169" s="71"/>
      <c r="J169" s="71"/>
      <c r="K169" s="35" t="s">
        <v>65</v>
      </c>
      <c r="L169" s="79">
        <v>169</v>
      </c>
      <c r="M169" s="79"/>
      <c r="N169" s="73"/>
      <c r="O169" s="81" t="s">
        <v>423</v>
      </c>
      <c r="P169" s="83">
        <v>44091.50636574074</v>
      </c>
      <c r="Q169" s="81" t="s">
        <v>425</v>
      </c>
      <c r="R169" s="85" t="str">
        <f>HYPERLINK("https://mkto.cisco.com/devnet-create.html?utm_campaign=devnetcreate21&amp;utm_source=mediabuy&amp;utm_medium=ptwitter-dn-africa")</f>
        <v>https://mkto.cisco.com/devnet-create.html?utm_campaign=devnetcreate21&amp;utm_source=mediabuy&amp;utm_medium=ptwitter-dn-africa</v>
      </c>
      <c r="S169" s="81" t="s">
        <v>427</v>
      </c>
      <c r="T169" s="81" t="s">
        <v>429</v>
      </c>
      <c r="U169" s="81"/>
      <c r="V169" s="85" t="str">
        <f>HYPERLINK("https://pbs.twimg.com/profile_images/1311547901152296961/q3oALKVz_normal.jpg")</f>
        <v>https://pbs.twimg.com/profile_images/1311547901152296961/q3oALKVz_normal.jpg</v>
      </c>
      <c r="W169" s="83">
        <v>44091.50636574074</v>
      </c>
      <c r="X169" s="87">
        <v>44091</v>
      </c>
      <c r="Y169" s="89" t="s">
        <v>595</v>
      </c>
      <c r="Z169" s="85" t="str">
        <f>HYPERLINK("https://twitter.com/sebegozwide/status/1306565858995691522")</f>
        <v>https://twitter.com/sebegozwide/status/1306565858995691522</v>
      </c>
      <c r="AA169" s="81"/>
      <c r="AB169" s="81"/>
      <c r="AC169" s="89" t="s">
        <v>784</v>
      </c>
      <c r="AD169" s="81"/>
      <c r="AE169" s="81" t="b">
        <v>0</v>
      </c>
      <c r="AF169" s="81">
        <v>0</v>
      </c>
      <c r="AG169" s="89" t="s">
        <v>809</v>
      </c>
      <c r="AH169" s="81" t="b">
        <v>0</v>
      </c>
      <c r="AI169" s="81" t="s">
        <v>810</v>
      </c>
      <c r="AJ169" s="81"/>
      <c r="AK169" s="89" t="s">
        <v>809</v>
      </c>
      <c r="AL169" s="81" t="b">
        <v>0</v>
      </c>
      <c r="AM169" s="81">
        <v>245</v>
      </c>
      <c r="AN169" s="89" t="s">
        <v>806</v>
      </c>
      <c r="AO169" s="81" t="s">
        <v>813</v>
      </c>
      <c r="AP169" s="81" t="b">
        <v>0</v>
      </c>
      <c r="AQ169" s="89" t="s">
        <v>806</v>
      </c>
      <c r="AR169" s="81"/>
      <c r="AS169" s="81">
        <v>1</v>
      </c>
      <c r="AT169" s="81">
        <v>0</v>
      </c>
      <c r="AU169" s="81"/>
      <c r="AV169" s="81"/>
      <c r="AW169" s="81"/>
      <c r="AX169" s="81"/>
      <c r="AY169" s="81"/>
      <c r="AZ169" s="81"/>
      <c r="BA169" s="81"/>
      <c r="BB169" s="81"/>
      <c r="BC169">
        <v>1</v>
      </c>
      <c r="BD169" s="80" t="str">
        <f>REPLACE(INDEX(GroupVertices[Group],MATCH(Edges27[[#This Row],[Vertex 1]],GroupVertices[Vertex],0)),1,1,"")</f>
        <v>1</v>
      </c>
      <c r="BE169" s="80" t="str">
        <f>REPLACE(INDEX(GroupVertices[Group],MATCH(Edges27[[#This Row],[Vertex 2]],GroupVertices[Vertex],0)),1,1,"")</f>
        <v>1</v>
      </c>
      <c r="BF169" s="49">
        <v>1</v>
      </c>
      <c r="BG169" s="50">
        <v>2.5</v>
      </c>
      <c r="BH169" s="49">
        <v>0</v>
      </c>
      <c r="BI169" s="50">
        <v>0</v>
      </c>
      <c r="BJ169" s="49">
        <v>0</v>
      </c>
      <c r="BK169" s="50">
        <v>0</v>
      </c>
      <c r="BL169" s="49">
        <v>39</v>
      </c>
      <c r="BM169" s="50">
        <v>97.5</v>
      </c>
      <c r="BN169" s="49">
        <v>40</v>
      </c>
    </row>
    <row r="170" spans="1:66" ht="15">
      <c r="A170" s="65" t="s">
        <v>400</v>
      </c>
      <c r="B170" s="65" t="s">
        <v>420</v>
      </c>
      <c r="C170" s="66"/>
      <c r="D170" s="67"/>
      <c r="E170" s="68"/>
      <c r="F170" s="69"/>
      <c r="G170" s="66"/>
      <c r="H170" s="70"/>
      <c r="I170" s="71"/>
      <c r="J170" s="71"/>
      <c r="K170" s="35" t="s">
        <v>65</v>
      </c>
      <c r="L170" s="79">
        <v>170</v>
      </c>
      <c r="M170" s="79"/>
      <c r="N170" s="73"/>
      <c r="O170" s="81" t="s">
        <v>423</v>
      </c>
      <c r="P170" s="83">
        <v>44091.52373842592</v>
      </c>
      <c r="Q170" s="81" t="s">
        <v>425</v>
      </c>
      <c r="R170" s="85" t="str">
        <f>HYPERLINK("https://mkto.cisco.com/devnet-create.html?utm_campaign=devnetcreate21&amp;utm_source=mediabuy&amp;utm_medium=ptwitter-dn-africa")</f>
        <v>https://mkto.cisco.com/devnet-create.html?utm_campaign=devnetcreate21&amp;utm_source=mediabuy&amp;utm_medium=ptwitter-dn-africa</v>
      </c>
      <c r="S170" s="81" t="s">
        <v>427</v>
      </c>
      <c r="T170" s="81" t="s">
        <v>429</v>
      </c>
      <c r="U170" s="81"/>
      <c r="V170" s="85" t="str">
        <f>HYPERLINK("https://pbs.twimg.com/profile_images/1314207386828042248/d3fL3n9n_normal.jpg")</f>
        <v>https://pbs.twimg.com/profile_images/1314207386828042248/d3fL3n9n_normal.jpg</v>
      </c>
      <c r="W170" s="83">
        <v>44091.52373842592</v>
      </c>
      <c r="X170" s="87">
        <v>44091</v>
      </c>
      <c r="Y170" s="89" t="s">
        <v>596</v>
      </c>
      <c r="Z170" s="85" t="str">
        <f>HYPERLINK("https://twitter.com/mcjohnson_07/status/1306572154922827779")</f>
        <v>https://twitter.com/mcjohnson_07/status/1306572154922827779</v>
      </c>
      <c r="AA170" s="81"/>
      <c r="AB170" s="81"/>
      <c r="AC170" s="89" t="s">
        <v>785</v>
      </c>
      <c r="AD170" s="81"/>
      <c r="AE170" s="81" t="b">
        <v>0</v>
      </c>
      <c r="AF170" s="81">
        <v>0</v>
      </c>
      <c r="AG170" s="89" t="s">
        <v>809</v>
      </c>
      <c r="AH170" s="81" t="b">
        <v>0</v>
      </c>
      <c r="AI170" s="81" t="s">
        <v>810</v>
      </c>
      <c r="AJ170" s="81"/>
      <c r="AK170" s="89" t="s">
        <v>809</v>
      </c>
      <c r="AL170" s="81" t="b">
        <v>0</v>
      </c>
      <c r="AM170" s="81">
        <v>245</v>
      </c>
      <c r="AN170" s="89" t="s">
        <v>806</v>
      </c>
      <c r="AO170" s="81" t="s">
        <v>813</v>
      </c>
      <c r="AP170" s="81" t="b">
        <v>0</v>
      </c>
      <c r="AQ170" s="89" t="s">
        <v>806</v>
      </c>
      <c r="AR170" s="81"/>
      <c r="AS170" s="81">
        <v>1</v>
      </c>
      <c r="AT170" s="81">
        <v>0</v>
      </c>
      <c r="AU170" s="81"/>
      <c r="AV170" s="81"/>
      <c r="AW170" s="81"/>
      <c r="AX170" s="81"/>
      <c r="AY170" s="81"/>
      <c r="AZ170" s="81"/>
      <c r="BA170" s="81"/>
      <c r="BB170" s="81"/>
      <c r="BC170">
        <v>1</v>
      </c>
      <c r="BD170" s="80" t="str">
        <f>REPLACE(INDEX(GroupVertices[Group],MATCH(Edges27[[#This Row],[Vertex 1]],GroupVertices[Vertex],0)),1,1,"")</f>
        <v>1</v>
      </c>
      <c r="BE170" s="80" t="str">
        <f>REPLACE(INDEX(GroupVertices[Group],MATCH(Edges27[[#This Row],[Vertex 2]],GroupVertices[Vertex],0)),1,1,"")</f>
        <v>1</v>
      </c>
      <c r="BF170" s="49">
        <v>1</v>
      </c>
      <c r="BG170" s="50">
        <v>2.5</v>
      </c>
      <c r="BH170" s="49">
        <v>0</v>
      </c>
      <c r="BI170" s="50">
        <v>0</v>
      </c>
      <c r="BJ170" s="49">
        <v>0</v>
      </c>
      <c r="BK170" s="50">
        <v>0</v>
      </c>
      <c r="BL170" s="49">
        <v>39</v>
      </c>
      <c r="BM170" s="50">
        <v>97.5</v>
      </c>
      <c r="BN170" s="49">
        <v>40</v>
      </c>
    </row>
    <row r="171" spans="1:66" ht="15">
      <c r="A171" s="65" t="s">
        <v>401</v>
      </c>
      <c r="B171" s="65" t="s">
        <v>420</v>
      </c>
      <c r="C171" s="66"/>
      <c r="D171" s="67"/>
      <c r="E171" s="68"/>
      <c r="F171" s="69"/>
      <c r="G171" s="66"/>
      <c r="H171" s="70"/>
      <c r="I171" s="71"/>
      <c r="J171" s="71"/>
      <c r="K171" s="35" t="s">
        <v>65</v>
      </c>
      <c r="L171" s="79">
        <v>171</v>
      </c>
      <c r="M171" s="79"/>
      <c r="N171" s="73"/>
      <c r="O171" s="81" t="s">
        <v>423</v>
      </c>
      <c r="P171" s="83">
        <v>44091.555347222224</v>
      </c>
      <c r="Q171" s="81" t="s">
        <v>425</v>
      </c>
      <c r="R171" s="85" t="str">
        <f>HYPERLINK("https://mkto.cisco.com/devnet-create.html?utm_campaign=devnetcreate21&amp;utm_source=mediabuy&amp;utm_medium=ptwitter-dn-africa")</f>
        <v>https://mkto.cisco.com/devnet-create.html?utm_campaign=devnetcreate21&amp;utm_source=mediabuy&amp;utm_medium=ptwitter-dn-africa</v>
      </c>
      <c r="S171" s="81" t="s">
        <v>427</v>
      </c>
      <c r="T171" s="81" t="s">
        <v>429</v>
      </c>
      <c r="U171" s="81"/>
      <c r="V171" s="85" t="str">
        <f>HYPERLINK("https://pbs.twimg.com/profile_images/1289989183923249152/2JSc7bLF_normal.jpg")</f>
        <v>https://pbs.twimg.com/profile_images/1289989183923249152/2JSc7bLF_normal.jpg</v>
      </c>
      <c r="W171" s="83">
        <v>44091.555347222224</v>
      </c>
      <c r="X171" s="87">
        <v>44091</v>
      </c>
      <c r="Y171" s="89" t="s">
        <v>597</v>
      </c>
      <c r="Z171" s="85" t="str">
        <f>HYPERLINK("https://twitter.com/pennervilla/status/1306583609286033409")</f>
        <v>https://twitter.com/pennervilla/status/1306583609286033409</v>
      </c>
      <c r="AA171" s="81"/>
      <c r="AB171" s="81"/>
      <c r="AC171" s="89" t="s">
        <v>786</v>
      </c>
      <c r="AD171" s="81"/>
      <c r="AE171" s="81" t="b">
        <v>0</v>
      </c>
      <c r="AF171" s="81">
        <v>0</v>
      </c>
      <c r="AG171" s="89" t="s">
        <v>809</v>
      </c>
      <c r="AH171" s="81" t="b">
        <v>0</v>
      </c>
      <c r="AI171" s="81" t="s">
        <v>810</v>
      </c>
      <c r="AJ171" s="81"/>
      <c r="AK171" s="89" t="s">
        <v>809</v>
      </c>
      <c r="AL171" s="81" t="b">
        <v>0</v>
      </c>
      <c r="AM171" s="81">
        <v>245</v>
      </c>
      <c r="AN171" s="89" t="s">
        <v>806</v>
      </c>
      <c r="AO171" s="81" t="s">
        <v>813</v>
      </c>
      <c r="AP171" s="81" t="b">
        <v>0</v>
      </c>
      <c r="AQ171" s="89" t="s">
        <v>806</v>
      </c>
      <c r="AR171" s="81"/>
      <c r="AS171" s="81">
        <v>1</v>
      </c>
      <c r="AT171" s="81">
        <v>0</v>
      </c>
      <c r="AU171" s="81"/>
      <c r="AV171" s="81"/>
      <c r="AW171" s="81"/>
      <c r="AX171" s="81"/>
      <c r="AY171" s="81"/>
      <c r="AZ171" s="81"/>
      <c r="BA171" s="81"/>
      <c r="BB171" s="81"/>
      <c r="BC171">
        <v>1</v>
      </c>
      <c r="BD171" s="80" t="str">
        <f>REPLACE(INDEX(GroupVertices[Group],MATCH(Edges27[[#This Row],[Vertex 1]],GroupVertices[Vertex],0)),1,1,"")</f>
        <v>1</v>
      </c>
      <c r="BE171" s="80" t="str">
        <f>REPLACE(INDEX(GroupVertices[Group],MATCH(Edges27[[#This Row],[Vertex 2]],GroupVertices[Vertex],0)),1,1,"")</f>
        <v>1</v>
      </c>
      <c r="BF171" s="49">
        <v>1</v>
      </c>
      <c r="BG171" s="50">
        <v>2.5</v>
      </c>
      <c r="BH171" s="49">
        <v>0</v>
      </c>
      <c r="BI171" s="50">
        <v>0</v>
      </c>
      <c r="BJ171" s="49">
        <v>0</v>
      </c>
      <c r="BK171" s="50">
        <v>0</v>
      </c>
      <c r="BL171" s="49">
        <v>39</v>
      </c>
      <c r="BM171" s="50">
        <v>97.5</v>
      </c>
      <c r="BN171" s="49">
        <v>40</v>
      </c>
    </row>
    <row r="172" spans="1:66" ht="15">
      <c r="A172" s="65" t="s">
        <v>402</v>
      </c>
      <c r="B172" s="65" t="s">
        <v>420</v>
      </c>
      <c r="C172" s="66"/>
      <c r="D172" s="67"/>
      <c r="E172" s="68"/>
      <c r="F172" s="69"/>
      <c r="G172" s="66"/>
      <c r="H172" s="70"/>
      <c r="I172" s="71"/>
      <c r="J172" s="71"/>
      <c r="K172" s="35" t="s">
        <v>65</v>
      </c>
      <c r="L172" s="79">
        <v>172</v>
      </c>
      <c r="M172" s="79"/>
      <c r="N172" s="73"/>
      <c r="O172" s="81" t="s">
        <v>423</v>
      </c>
      <c r="P172" s="83">
        <v>44091.74570601852</v>
      </c>
      <c r="Q172" s="81" t="s">
        <v>425</v>
      </c>
      <c r="R172" s="85" t="str">
        <f>HYPERLINK("https://mkto.cisco.com/devnet-create.html?utm_campaign=devnetcreate21&amp;utm_source=mediabuy&amp;utm_medium=ptwitter-dn-africa")</f>
        <v>https://mkto.cisco.com/devnet-create.html?utm_campaign=devnetcreate21&amp;utm_source=mediabuy&amp;utm_medium=ptwitter-dn-africa</v>
      </c>
      <c r="S172" s="81" t="s">
        <v>427</v>
      </c>
      <c r="T172" s="81" t="s">
        <v>429</v>
      </c>
      <c r="U172" s="81"/>
      <c r="V172" s="85" t="str">
        <f>HYPERLINK("https://pbs.twimg.com/profile_images/1285966718993600519/epagC5l5_normal.jpg")</f>
        <v>https://pbs.twimg.com/profile_images/1285966718993600519/epagC5l5_normal.jpg</v>
      </c>
      <c r="W172" s="83">
        <v>44091.74570601852</v>
      </c>
      <c r="X172" s="87">
        <v>44091</v>
      </c>
      <c r="Y172" s="89" t="s">
        <v>598</v>
      </c>
      <c r="Z172" s="85" t="str">
        <f>HYPERLINK("https://twitter.com/amgchopstick/status/1306652595122049024")</f>
        <v>https://twitter.com/amgchopstick/status/1306652595122049024</v>
      </c>
      <c r="AA172" s="81"/>
      <c r="AB172" s="81"/>
      <c r="AC172" s="89" t="s">
        <v>787</v>
      </c>
      <c r="AD172" s="81"/>
      <c r="AE172" s="81" t="b">
        <v>0</v>
      </c>
      <c r="AF172" s="81">
        <v>0</v>
      </c>
      <c r="AG172" s="89" t="s">
        <v>809</v>
      </c>
      <c r="AH172" s="81" t="b">
        <v>0</v>
      </c>
      <c r="AI172" s="81" t="s">
        <v>810</v>
      </c>
      <c r="AJ172" s="81"/>
      <c r="AK172" s="89" t="s">
        <v>809</v>
      </c>
      <c r="AL172" s="81" t="b">
        <v>0</v>
      </c>
      <c r="AM172" s="81">
        <v>245</v>
      </c>
      <c r="AN172" s="89" t="s">
        <v>806</v>
      </c>
      <c r="AO172" s="81" t="s">
        <v>815</v>
      </c>
      <c r="AP172" s="81" t="b">
        <v>0</v>
      </c>
      <c r="AQ172" s="89" t="s">
        <v>806</v>
      </c>
      <c r="AR172" s="81"/>
      <c r="AS172" s="81">
        <v>1</v>
      </c>
      <c r="AT172" s="81">
        <v>0</v>
      </c>
      <c r="AU172" s="81"/>
      <c r="AV172" s="81"/>
      <c r="AW172" s="81"/>
      <c r="AX172" s="81"/>
      <c r="AY172" s="81"/>
      <c r="AZ172" s="81"/>
      <c r="BA172" s="81"/>
      <c r="BB172" s="81"/>
      <c r="BC172">
        <v>1</v>
      </c>
      <c r="BD172" s="80" t="str">
        <f>REPLACE(INDEX(GroupVertices[Group],MATCH(Edges27[[#This Row],[Vertex 1]],GroupVertices[Vertex],0)),1,1,"")</f>
        <v>1</v>
      </c>
      <c r="BE172" s="80" t="str">
        <f>REPLACE(INDEX(GroupVertices[Group],MATCH(Edges27[[#This Row],[Vertex 2]],GroupVertices[Vertex],0)),1,1,"")</f>
        <v>1</v>
      </c>
      <c r="BF172" s="49">
        <v>1</v>
      </c>
      <c r="BG172" s="50">
        <v>2.5</v>
      </c>
      <c r="BH172" s="49">
        <v>0</v>
      </c>
      <c r="BI172" s="50">
        <v>0</v>
      </c>
      <c r="BJ172" s="49">
        <v>0</v>
      </c>
      <c r="BK172" s="50">
        <v>0</v>
      </c>
      <c r="BL172" s="49">
        <v>39</v>
      </c>
      <c r="BM172" s="50">
        <v>97.5</v>
      </c>
      <c r="BN172" s="49">
        <v>40</v>
      </c>
    </row>
    <row r="173" spans="1:66" ht="15">
      <c r="A173" s="65" t="s">
        <v>403</v>
      </c>
      <c r="B173" s="65" t="s">
        <v>420</v>
      </c>
      <c r="C173" s="66"/>
      <c r="D173" s="67"/>
      <c r="E173" s="68"/>
      <c r="F173" s="69"/>
      <c r="G173" s="66"/>
      <c r="H173" s="70"/>
      <c r="I173" s="71"/>
      <c r="J173" s="71"/>
      <c r="K173" s="35" t="s">
        <v>65</v>
      </c>
      <c r="L173" s="79">
        <v>173</v>
      </c>
      <c r="M173" s="79"/>
      <c r="N173" s="73"/>
      <c r="O173" s="81" t="s">
        <v>423</v>
      </c>
      <c r="P173" s="83">
        <v>44091.77258101852</v>
      </c>
      <c r="Q173" s="81" t="s">
        <v>425</v>
      </c>
      <c r="R173" s="85" t="str">
        <f>HYPERLINK("https://mkto.cisco.com/devnet-create.html?utm_campaign=devnetcreate21&amp;utm_source=mediabuy&amp;utm_medium=ptwitter-dn-africa")</f>
        <v>https://mkto.cisco.com/devnet-create.html?utm_campaign=devnetcreate21&amp;utm_source=mediabuy&amp;utm_medium=ptwitter-dn-africa</v>
      </c>
      <c r="S173" s="81" t="s">
        <v>427</v>
      </c>
      <c r="T173" s="81" t="s">
        <v>429</v>
      </c>
      <c r="U173" s="81"/>
      <c r="V173" s="85" t="str">
        <f>HYPERLINK("https://pbs.twimg.com/profile_images/1318486588855300096/9ZGqNq0o_normal.jpg")</f>
        <v>https://pbs.twimg.com/profile_images/1318486588855300096/9ZGqNq0o_normal.jpg</v>
      </c>
      <c r="W173" s="83">
        <v>44091.77258101852</v>
      </c>
      <c r="X173" s="87">
        <v>44091</v>
      </c>
      <c r="Y173" s="89" t="s">
        <v>599</v>
      </c>
      <c r="Z173" s="85" t="str">
        <f>HYPERLINK("https://twitter.com/kesscaleb/status/1306662332697894913")</f>
        <v>https://twitter.com/kesscaleb/status/1306662332697894913</v>
      </c>
      <c r="AA173" s="81"/>
      <c r="AB173" s="81"/>
      <c r="AC173" s="89" t="s">
        <v>788</v>
      </c>
      <c r="AD173" s="81"/>
      <c r="AE173" s="81" t="b">
        <v>0</v>
      </c>
      <c r="AF173" s="81">
        <v>0</v>
      </c>
      <c r="AG173" s="89" t="s">
        <v>809</v>
      </c>
      <c r="AH173" s="81" t="b">
        <v>0</v>
      </c>
      <c r="AI173" s="81" t="s">
        <v>810</v>
      </c>
      <c r="AJ173" s="81"/>
      <c r="AK173" s="89" t="s">
        <v>809</v>
      </c>
      <c r="AL173" s="81" t="b">
        <v>0</v>
      </c>
      <c r="AM173" s="81">
        <v>245</v>
      </c>
      <c r="AN173" s="89" t="s">
        <v>806</v>
      </c>
      <c r="AO173" s="81" t="s">
        <v>813</v>
      </c>
      <c r="AP173" s="81" t="b">
        <v>0</v>
      </c>
      <c r="AQ173" s="89" t="s">
        <v>806</v>
      </c>
      <c r="AR173" s="81"/>
      <c r="AS173" s="81">
        <v>1</v>
      </c>
      <c r="AT173" s="81">
        <v>0</v>
      </c>
      <c r="AU173" s="81"/>
      <c r="AV173" s="81"/>
      <c r="AW173" s="81"/>
      <c r="AX173" s="81"/>
      <c r="AY173" s="81"/>
      <c r="AZ173" s="81"/>
      <c r="BA173" s="81"/>
      <c r="BB173" s="81"/>
      <c r="BC173">
        <v>1</v>
      </c>
      <c r="BD173" s="80" t="str">
        <f>REPLACE(INDEX(GroupVertices[Group],MATCH(Edges27[[#This Row],[Vertex 1]],GroupVertices[Vertex],0)),1,1,"")</f>
        <v>1</v>
      </c>
      <c r="BE173" s="80" t="str">
        <f>REPLACE(INDEX(GroupVertices[Group],MATCH(Edges27[[#This Row],[Vertex 2]],GroupVertices[Vertex],0)),1,1,"")</f>
        <v>1</v>
      </c>
      <c r="BF173" s="49">
        <v>1</v>
      </c>
      <c r="BG173" s="50">
        <v>2.5</v>
      </c>
      <c r="BH173" s="49">
        <v>0</v>
      </c>
      <c r="BI173" s="50">
        <v>0</v>
      </c>
      <c r="BJ173" s="49">
        <v>0</v>
      </c>
      <c r="BK173" s="50">
        <v>0</v>
      </c>
      <c r="BL173" s="49">
        <v>39</v>
      </c>
      <c r="BM173" s="50">
        <v>97.5</v>
      </c>
      <c r="BN173" s="49">
        <v>40</v>
      </c>
    </row>
    <row r="174" spans="1:66" ht="15">
      <c r="A174" s="65" t="s">
        <v>404</v>
      </c>
      <c r="B174" s="65" t="s">
        <v>420</v>
      </c>
      <c r="C174" s="66"/>
      <c r="D174" s="67"/>
      <c r="E174" s="68"/>
      <c r="F174" s="69"/>
      <c r="G174" s="66"/>
      <c r="H174" s="70"/>
      <c r="I174" s="71"/>
      <c r="J174" s="71"/>
      <c r="K174" s="35" t="s">
        <v>65</v>
      </c>
      <c r="L174" s="79">
        <v>174</v>
      </c>
      <c r="M174" s="79"/>
      <c r="N174" s="73"/>
      <c r="O174" s="81" t="s">
        <v>423</v>
      </c>
      <c r="P174" s="83">
        <v>44091.80584490741</v>
      </c>
      <c r="Q174" s="81" t="s">
        <v>425</v>
      </c>
      <c r="R174" s="85" t="str">
        <f>HYPERLINK("https://mkto.cisco.com/devnet-create.html?utm_campaign=devnetcreate21&amp;utm_source=mediabuy&amp;utm_medium=ptwitter-dn-africa")</f>
        <v>https://mkto.cisco.com/devnet-create.html?utm_campaign=devnetcreate21&amp;utm_source=mediabuy&amp;utm_medium=ptwitter-dn-africa</v>
      </c>
      <c r="S174" s="81" t="s">
        <v>427</v>
      </c>
      <c r="T174" s="81" t="s">
        <v>429</v>
      </c>
      <c r="U174" s="81"/>
      <c r="V174" s="85" t="str">
        <f>HYPERLINK("https://pbs.twimg.com/profile_images/1270086696521142273/iTlfawFf_normal.jpg")</f>
        <v>https://pbs.twimg.com/profile_images/1270086696521142273/iTlfawFf_normal.jpg</v>
      </c>
      <c r="W174" s="83">
        <v>44091.80584490741</v>
      </c>
      <c r="X174" s="87">
        <v>44091</v>
      </c>
      <c r="Y174" s="89" t="s">
        <v>600</v>
      </c>
      <c r="Z174" s="85" t="str">
        <f>HYPERLINK("https://twitter.com/mugisha93586265/status/1306674389287661569")</f>
        <v>https://twitter.com/mugisha93586265/status/1306674389287661569</v>
      </c>
      <c r="AA174" s="81"/>
      <c r="AB174" s="81"/>
      <c r="AC174" s="89" t="s">
        <v>789</v>
      </c>
      <c r="AD174" s="81"/>
      <c r="AE174" s="81" t="b">
        <v>0</v>
      </c>
      <c r="AF174" s="81">
        <v>0</v>
      </c>
      <c r="AG174" s="89" t="s">
        <v>809</v>
      </c>
      <c r="AH174" s="81" t="b">
        <v>0</v>
      </c>
      <c r="AI174" s="81" t="s">
        <v>810</v>
      </c>
      <c r="AJ174" s="81"/>
      <c r="AK174" s="89" t="s">
        <v>809</v>
      </c>
      <c r="AL174" s="81" t="b">
        <v>0</v>
      </c>
      <c r="AM174" s="81">
        <v>245</v>
      </c>
      <c r="AN174" s="89" t="s">
        <v>806</v>
      </c>
      <c r="AO174" s="81" t="s">
        <v>815</v>
      </c>
      <c r="AP174" s="81" t="b">
        <v>0</v>
      </c>
      <c r="AQ174" s="89" t="s">
        <v>806</v>
      </c>
      <c r="AR174" s="81"/>
      <c r="AS174" s="81">
        <v>1</v>
      </c>
      <c r="AT174" s="81">
        <v>0</v>
      </c>
      <c r="AU174" s="81"/>
      <c r="AV174" s="81"/>
      <c r="AW174" s="81"/>
      <c r="AX174" s="81"/>
      <c r="AY174" s="81"/>
      <c r="AZ174" s="81"/>
      <c r="BA174" s="81"/>
      <c r="BB174" s="81"/>
      <c r="BC174">
        <v>1</v>
      </c>
      <c r="BD174" s="80" t="str">
        <f>REPLACE(INDEX(GroupVertices[Group],MATCH(Edges27[[#This Row],[Vertex 1]],GroupVertices[Vertex],0)),1,1,"")</f>
        <v>1</v>
      </c>
      <c r="BE174" s="80" t="str">
        <f>REPLACE(INDEX(GroupVertices[Group],MATCH(Edges27[[#This Row],[Vertex 2]],GroupVertices[Vertex],0)),1,1,"")</f>
        <v>1</v>
      </c>
      <c r="BF174" s="49">
        <v>1</v>
      </c>
      <c r="BG174" s="50">
        <v>2.5</v>
      </c>
      <c r="BH174" s="49">
        <v>0</v>
      </c>
      <c r="BI174" s="50">
        <v>0</v>
      </c>
      <c r="BJ174" s="49">
        <v>0</v>
      </c>
      <c r="BK174" s="50">
        <v>0</v>
      </c>
      <c r="BL174" s="49">
        <v>39</v>
      </c>
      <c r="BM174" s="50">
        <v>97.5</v>
      </c>
      <c r="BN174" s="49">
        <v>40</v>
      </c>
    </row>
    <row r="175" spans="1:66" ht="15">
      <c r="A175" s="65" t="s">
        <v>405</v>
      </c>
      <c r="B175" s="65" t="s">
        <v>420</v>
      </c>
      <c r="C175" s="66"/>
      <c r="D175" s="67"/>
      <c r="E175" s="68"/>
      <c r="F175" s="69"/>
      <c r="G175" s="66"/>
      <c r="H175" s="70"/>
      <c r="I175" s="71"/>
      <c r="J175" s="71"/>
      <c r="K175" s="35" t="s">
        <v>65</v>
      </c>
      <c r="L175" s="79">
        <v>175</v>
      </c>
      <c r="M175" s="79"/>
      <c r="N175" s="73"/>
      <c r="O175" s="81" t="s">
        <v>423</v>
      </c>
      <c r="P175" s="83">
        <v>44091.89408564815</v>
      </c>
      <c r="Q175" s="81" t="s">
        <v>425</v>
      </c>
      <c r="R175" s="85" t="str">
        <f>HYPERLINK("https://mkto.cisco.com/devnet-create.html?utm_campaign=devnetcreate21&amp;utm_source=mediabuy&amp;utm_medium=ptwitter-dn-africa")</f>
        <v>https://mkto.cisco.com/devnet-create.html?utm_campaign=devnetcreate21&amp;utm_source=mediabuy&amp;utm_medium=ptwitter-dn-africa</v>
      </c>
      <c r="S175" s="81" t="s">
        <v>427</v>
      </c>
      <c r="T175" s="81" t="s">
        <v>429</v>
      </c>
      <c r="U175" s="81"/>
      <c r="V175" s="85" t="str">
        <f>HYPERLINK("https://pbs.twimg.com/profile_images/1251747971353448448/Xs1JHZtl_normal.jpg")</f>
        <v>https://pbs.twimg.com/profile_images/1251747971353448448/Xs1JHZtl_normal.jpg</v>
      </c>
      <c r="W175" s="83">
        <v>44091.89408564815</v>
      </c>
      <c r="X175" s="87">
        <v>44091</v>
      </c>
      <c r="Y175" s="89" t="s">
        <v>601</v>
      </c>
      <c r="Z175" s="85" t="str">
        <f>HYPERLINK("https://twitter.com/___muhd___md/status/1306706365465931776")</f>
        <v>https://twitter.com/___muhd___md/status/1306706365465931776</v>
      </c>
      <c r="AA175" s="81"/>
      <c r="AB175" s="81"/>
      <c r="AC175" s="89" t="s">
        <v>790</v>
      </c>
      <c r="AD175" s="81"/>
      <c r="AE175" s="81" t="b">
        <v>0</v>
      </c>
      <c r="AF175" s="81">
        <v>0</v>
      </c>
      <c r="AG175" s="89" t="s">
        <v>809</v>
      </c>
      <c r="AH175" s="81" t="b">
        <v>0</v>
      </c>
      <c r="AI175" s="81" t="s">
        <v>810</v>
      </c>
      <c r="AJ175" s="81"/>
      <c r="AK175" s="89" t="s">
        <v>809</v>
      </c>
      <c r="AL175" s="81" t="b">
        <v>0</v>
      </c>
      <c r="AM175" s="81">
        <v>245</v>
      </c>
      <c r="AN175" s="89" t="s">
        <v>806</v>
      </c>
      <c r="AO175" s="81" t="s">
        <v>813</v>
      </c>
      <c r="AP175" s="81" t="b">
        <v>0</v>
      </c>
      <c r="AQ175" s="89" t="s">
        <v>806</v>
      </c>
      <c r="AR175" s="81"/>
      <c r="AS175" s="81">
        <v>1</v>
      </c>
      <c r="AT175" s="81">
        <v>0</v>
      </c>
      <c r="AU175" s="81"/>
      <c r="AV175" s="81"/>
      <c r="AW175" s="81"/>
      <c r="AX175" s="81"/>
      <c r="AY175" s="81"/>
      <c r="AZ175" s="81"/>
      <c r="BA175" s="81"/>
      <c r="BB175" s="81"/>
      <c r="BC175">
        <v>1</v>
      </c>
      <c r="BD175" s="80" t="str">
        <f>REPLACE(INDEX(GroupVertices[Group],MATCH(Edges27[[#This Row],[Vertex 1]],GroupVertices[Vertex],0)),1,1,"")</f>
        <v>1</v>
      </c>
      <c r="BE175" s="80" t="str">
        <f>REPLACE(INDEX(GroupVertices[Group],MATCH(Edges27[[#This Row],[Vertex 2]],GroupVertices[Vertex],0)),1,1,"")</f>
        <v>1</v>
      </c>
      <c r="BF175" s="49">
        <v>1</v>
      </c>
      <c r="BG175" s="50">
        <v>2.5</v>
      </c>
      <c r="BH175" s="49">
        <v>0</v>
      </c>
      <c r="BI175" s="50">
        <v>0</v>
      </c>
      <c r="BJ175" s="49">
        <v>0</v>
      </c>
      <c r="BK175" s="50">
        <v>0</v>
      </c>
      <c r="BL175" s="49">
        <v>39</v>
      </c>
      <c r="BM175" s="50">
        <v>97.5</v>
      </c>
      <c r="BN175" s="49">
        <v>40</v>
      </c>
    </row>
    <row r="176" spans="1:66" ht="15">
      <c r="A176" s="65" t="s">
        <v>406</v>
      </c>
      <c r="B176" s="65" t="s">
        <v>420</v>
      </c>
      <c r="C176" s="66"/>
      <c r="D176" s="67"/>
      <c r="E176" s="68"/>
      <c r="F176" s="69"/>
      <c r="G176" s="66"/>
      <c r="H176" s="70"/>
      <c r="I176" s="71"/>
      <c r="J176" s="71"/>
      <c r="K176" s="35" t="s">
        <v>65</v>
      </c>
      <c r="L176" s="79">
        <v>176</v>
      </c>
      <c r="M176" s="79"/>
      <c r="N176" s="73"/>
      <c r="O176" s="81" t="s">
        <v>423</v>
      </c>
      <c r="P176" s="83">
        <v>44092.39013888889</v>
      </c>
      <c r="Q176" s="81" t="s">
        <v>425</v>
      </c>
      <c r="R176" s="85" t="str">
        <f>HYPERLINK("https://mkto.cisco.com/devnet-create.html?utm_campaign=devnetcreate21&amp;utm_source=mediabuy&amp;utm_medium=ptwitter-dn-africa")</f>
        <v>https://mkto.cisco.com/devnet-create.html?utm_campaign=devnetcreate21&amp;utm_source=mediabuy&amp;utm_medium=ptwitter-dn-africa</v>
      </c>
      <c r="S176" s="81" t="s">
        <v>427</v>
      </c>
      <c r="T176" s="81" t="s">
        <v>429</v>
      </c>
      <c r="U176" s="81"/>
      <c r="V176" s="85" t="str">
        <f>HYPERLINK("https://pbs.twimg.com/profile_images/1268606481542320128/LIQugMsK_normal.jpg")</f>
        <v>https://pbs.twimg.com/profile_images/1268606481542320128/LIQugMsK_normal.jpg</v>
      </c>
      <c r="W176" s="83">
        <v>44092.39013888889</v>
      </c>
      <c r="X176" s="87">
        <v>44092</v>
      </c>
      <c r="Y176" s="89" t="s">
        <v>549</v>
      </c>
      <c r="Z176" s="85" t="str">
        <f>HYPERLINK("https://twitter.com/_arika_b/status/1306886128381952000")</f>
        <v>https://twitter.com/_arika_b/status/1306886128381952000</v>
      </c>
      <c r="AA176" s="81"/>
      <c r="AB176" s="81"/>
      <c r="AC176" s="89" t="s">
        <v>791</v>
      </c>
      <c r="AD176" s="81"/>
      <c r="AE176" s="81" t="b">
        <v>0</v>
      </c>
      <c r="AF176" s="81">
        <v>0</v>
      </c>
      <c r="AG176" s="89" t="s">
        <v>809</v>
      </c>
      <c r="AH176" s="81" t="b">
        <v>0</v>
      </c>
      <c r="AI176" s="81" t="s">
        <v>810</v>
      </c>
      <c r="AJ176" s="81"/>
      <c r="AK176" s="89" t="s">
        <v>809</v>
      </c>
      <c r="AL176" s="81" t="b">
        <v>0</v>
      </c>
      <c r="AM176" s="81">
        <v>245</v>
      </c>
      <c r="AN176" s="89" t="s">
        <v>806</v>
      </c>
      <c r="AO176" s="81" t="s">
        <v>813</v>
      </c>
      <c r="AP176" s="81" t="b">
        <v>0</v>
      </c>
      <c r="AQ176" s="89" t="s">
        <v>806</v>
      </c>
      <c r="AR176" s="81"/>
      <c r="AS176" s="81">
        <v>1</v>
      </c>
      <c r="AT176" s="81">
        <v>0</v>
      </c>
      <c r="AU176" s="81"/>
      <c r="AV176" s="81"/>
      <c r="AW176" s="81"/>
      <c r="AX176" s="81"/>
      <c r="AY176" s="81"/>
      <c r="AZ176" s="81"/>
      <c r="BA176" s="81"/>
      <c r="BB176" s="81"/>
      <c r="BC176">
        <v>1</v>
      </c>
      <c r="BD176" s="80" t="str">
        <f>REPLACE(INDEX(GroupVertices[Group],MATCH(Edges27[[#This Row],[Vertex 1]],GroupVertices[Vertex],0)),1,1,"")</f>
        <v>1</v>
      </c>
      <c r="BE176" s="80" t="str">
        <f>REPLACE(INDEX(GroupVertices[Group],MATCH(Edges27[[#This Row],[Vertex 2]],GroupVertices[Vertex],0)),1,1,"")</f>
        <v>1</v>
      </c>
      <c r="BF176" s="49">
        <v>1</v>
      </c>
      <c r="BG176" s="50">
        <v>2.5</v>
      </c>
      <c r="BH176" s="49">
        <v>0</v>
      </c>
      <c r="BI176" s="50">
        <v>0</v>
      </c>
      <c r="BJ176" s="49">
        <v>0</v>
      </c>
      <c r="BK176" s="50">
        <v>0</v>
      </c>
      <c r="BL176" s="49">
        <v>39</v>
      </c>
      <c r="BM176" s="50">
        <v>97.5</v>
      </c>
      <c r="BN176" s="49">
        <v>40</v>
      </c>
    </row>
    <row r="177" spans="1:66" ht="15">
      <c r="A177" s="65" t="s">
        <v>407</v>
      </c>
      <c r="B177" s="65" t="s">
        <v>420</v>
      </c>
      <c r="C177" s="66"/>
      <c r="D177" s="67"/>
      <c r="E177" s="68"/>
      <c r="F177" s="69"/>
      <c r="G177" s="66"/>
      <c r="H177" s="70"/>
      <c r="I177" s="71"/>
      <c r="J177" s="71"/>
      <c r="K177" s="35" t="s">
        <v>65</v>
      </c>
      <c r="L177" s="79">
        <v>177</v>
      </c>
      <c r="M177" s="79"/>
      <c r="N177" s="73"/>
      <c r="O177" s="81" t="s">
        <v>423</v>
      </c>
      <c r="P177" s="83">
        <v>44092.41386574074</v>
      </c>
      <c r="Q177" s="81" t="s">
        <v>425</v>
      </c>
      <c r="R177" s="85" t="str">
        <f>HYPERLINK("https://mkto.cisco.com/devnet-create.html?utm_campaign=devnetcreate21&amp;utm_source=mediabuy&amp;utm_medium=ptwitter-dn-africa")</f>
        <v>https://mkto.cisco.com/devnet-create.html?utm_campaign=devnetcreate21&amp;utm_source=mediabuy&amp;utm_medium=ptwitter-dn-africa</v>
      </c>
      <c r="S177" s="81" t="s">
        <v>427</v>
      </c>
      <c r="T177" s="81" t="s">
        <v>429</v>
      </c>
      <c r="U177" s="81"/>
      <c r="V177" s="85" t="str">
        <f>HYPERLINK("https://pbs.twimg.com/profile_images/1190049136806125568/NGTQo59d_normal.jpg")</f>
        <v>https://pbs.twimg.com/profile_images/1190049136806125568/NGTQo59d_normal.jpg</v>
      </c>
      <c r="W177" s="83">
        <v>44092.41386574074</v>
      </c>
      <c r="X177" s="87">
        <v>44092</v>
      </c>
      <c r="Y177" s="89" t="s">
        <v>602</v>
      </c>
      <c r="Z177" s="85" t="str">
        <f>HYPERLINK("https://twitter.com/abdulhamidmain3/status/1306894728257064960")</f>
        <v>https://twitter.com/abdulhamidmain3/status/1306894728257064960</v>
      </c>
      <c r="AA177" s="81"/>
      <c r="AB177" s="81"/>
      <c r="AC177" s="89" t="s">
        <v>792</v>
      </c>
      <c r="AD177" s="81"/>
      <c r="AE177" s="81" t="b">
        <v>0</v>
      </c>
      <c r="AF177" s="81">
        <v>0</v>
      </c>
      <c r="AG177" s="89" t="s">
        <v>809</v>
      </c>
      <c r="AH177" s="81" t="b">
        <v>0</v>
      </c>
      <c r="AI177" s="81" t="s">
        <v>810</v>
      </c>
      <c r="AJ177" s="81"/>
      <c r="AK177" s="89" t="s">
        <v>809</v>
      </c>
      <c r="AL177" s="81" t="b">
        <v>0</v>
      </c>
      <c r="AM177" s="81">
        <v>245</v>
      </c>
      <c r="AN177" s="89" t="s">
        <v>806</v>
      </c>
      <c r="AO177" s="81" t="s">
        <v>814</v>
      </c>
      <c r="AP177" s="81" t="b">
        <v>0</v>
      </c>
      <c r="AQ177" s="89" t="s">
        <v>806</v>
      </c>
      <c r="AR177" s="81"/>
      <c r="AS177" s="81">
        <v>1</v>
      </c>
      <c r="AT177" s="81">
        <v>0</v>
      </c>
      <c r="AU177" s="81"/>
      <c r="AV177" s="81"/>
      <c r="AW177" s="81"/>
      <c r="AX177" s="81"/>
      <c r="AY177" s="81"/>
      <c r="AZ177" s="81"/>
      <c r="BA177" s="81"/>
      <c r="BB177" s="81"/>
      <c r="BC177">
        <v>1</v>
      </c>
      <c r="BD177" s="80" t="str">
        <f>REPLACE(INDEX(GroupVertices[Group],MATCH(Edges27[[#This Row],[Vertex 1]],GroupVertices[Vertex],0)),1,1,"")</f>
        <v>1</v>
      </c>
      <c r="BE177" s="80" t="str">
        <f>REPLACE(INDEX(GroupVertices[Group],MATCH(Edges27[[#This Row],[Vertex 2]],GroupVertices[Vertex],0)),1,1,"")</f>
        <v>1</v>
      </c>
      <c r="BF177" s="49">
        <v>1</v>
      </c>
      <c r="BG177" s="50">
        <v>2.5</v>
      </c>
      <c r="BH177" s="49">
        <v>0</v>
      </c>
      <c r="BI177" s="50">
        <v>0</v>
      </c>
      <c r="BJ177" s="49">
        <v>0</v>
      </c>
      <c r="BK177" s="50">
        <v>0</v>
      </c>
      <c r="BL177" s="49">
        <v>39</v>
      </c>
      <c r="BM177" s="50">
        <v>97.5</v>
      </c>
      <c r="BN177" s="49">
        <v>40</v>
      </c>
    </row>
    <row r="178" spans="1:66" ht="15">
      <c r="A178" s="65" t="s">
        <v>408</v>
      </c>
      <c r="B178" s="65" t="s">
        <v>420</v>
      </c>
      <c r="C178" s="66"/>
      <c r="D178" s="67"/>
      <c r="E178" s="68"/>
      <c r="F178" s="69"/>
      <c r="G178" s="66"/>
      <c r="H178" s="70"/>
      <c r="I178" s="71"/>
      <c r="J178" s="71"/>
      <c r="K178" s="35" t="s">
        <v>65</v>
      </c>
      <c r="L178" s="79">
        <v>178</v>
      </c>
      <c r="M178" s="79"/>
      <c r="N178" s="73"/>
      <c r="O178" s="81" t="s">
        <v>423</v>
      </c>
      <c r="P178" s="83">
        <v>44092.54052083333</v>
      </c>
      <c r="Q178" s="81" t="s">
        <v>425</v>
      </c>
      <c r="R178" s="85" t="str">
        <f>HYPERLINK("https://mkto.cisco.com/devnet-create.html?utm_campaign=devnetcreate21&amp;utm_source=mediabuy&amp;utm_medium=ptwitter-dn-africa")</f>
        <v>https://mkto.cisco.com/devnet-create.html?utm_campaign=devnetcreate21&amp;utm_source=mediabuy&amp;utm_medium=ptwitter-dn-africa</v>
      </c>
      <c r="S178" s="81" t="s">
        <v>427</v>
      </c>
      <c r="T178" s="81" t="s">
        <v>429</v>
      </c>
      <c r="U178" s="81"/>
      <c r="V178" s="85" t="str">
        <f>HYPERLINK("https://pbs.twimg.com/profile_images/1246071638312935426/Cgy1_P9g_normal.jpg")</f>
        <v>https://pbs.twimg.com/profile_images/1246071638312935426/Cgy1_P9g_normal.jpg</v>
      </c>
      <c r="W178" s="83">
        <v>44092.54052083333</v>
      </c>
      <c r="X178" s="87">
        <v>44092</v>
      </c>
      <c r="Y178" s="89" t="s">
        <v>603</v>
      </c>
      <c r="Z178" s="85" t="str">
        <f>HYPERLINK("https://twitter.com/yhawofficial/status/1306940627242889219")</f>
        <v>https://twitter.com/yhawofficial/status/1306940627242889219</v>
      </c>
      <c r="AA178" s="81"/>
      <c r="AB178" s="81"/>
      <c r="AC178" s="89" t="s">
        <v>793</v>
      </c>
      <c r="AD178" s="81"/>
      <c r="AE178" s="81" t="b">
        <v>0</v>
      </c>
      <c r="AF178" s="81">
        <v>0</v>
      </c>
      <c r="AG178" s="89" t="s">
        <v>809</v>
      </c>
      <c r="AH178" s="81" t="b">
        <v>0</v>
      </c>
      <c r="AI178" s="81" t="s">
        <v>810</v>
      </c>
      <c r="AJ178" s="81"/>
      <c r="AK178" s="89" t="s">
        <v>809</v>
      </c>
      <c r="AL178" s="81" t="b">
        <v>0</v>
      </c>
      <c r="AM178" s="81">
        <v>245</v>
      </c>
      <c r="AN178" s="89" t="s">
        <v>806</v>
      </c>
      <c r="AO178" s="81" t="s">
        <v>813</v>
      </c>
      <c r="AP178" s="81" t="b">
        <v>0</v>
      </c>
      <c r="AQ178" s="89" t="s">
        <v>806</v>
      </c>
      <c r="AR178" s="81"/>
      <c r="AS178" s="81">
        <v>1</v>
      </c>
      <c r="AT178" s="81">
        <v>0</v>
      </c>
      <c r="AU178" s="81"/>
      <c r="AV178" s="81"/>
      <c r="AW178" s="81"/>
      <c r="AX178" s="81"/>
      <c r="AY178" s="81"/>
      <c r="AZ178" s="81"/>
      <c r="BA178" s="81"/>
      <c r="BB178" s="81"/>
      <c r="BC178">
        <v>1</v>
      </c>
      <c r="BD178" s="80" t="str">
        <f>REPLACE(INDEX(GroupVertices[Group],MATCH(Edges27[[#This Row],[Vertex 1]],GroupVertices[Vertex],0)),1,1,"")</f>
        <v>1</v>
      </c>
      <c r="BE178" s="80" t="str">
        <f>REPLACE(INDEX(GroupVertices[Group],MATCH(Edges27[[#This Row],[Vertex 2]],GroupVertices[Vertex],0)),1,1,"")</f>
        <v>1</v>
      </c>
      <c r="BF178" s="49">
        <v>1</v>
      </c>
      <c r="BG178" s="50">
        <v>2.5</v>
      </c>
      <c r="BH178" s="49">
        <v>0</v>
      </c>
      <c r="BI178" s="50">
        <v>0</v>
      </c>
      <c r="BJ178" s="49">
        <v>0</v>
      </c>
      <c r="BK178" s="50">
        <v>0</v>
      </c>
      <c r="BL178" s="49">
        <v>39</v>
      </c>
      <c r="BM178" s="50">
        <v>97.5</v>
      </c>
      <c r="BN178" s="49">
        <v>40</v>
      </c>
    </row>
    <row r="179" spans="1:66" ht="15">
      <c r="A179" s="65" t="s">
        <v>409</v>
      </c>
      <c r="B179" s="65" t="s">
        <v>420</v>
      </c>
      <c r="C179" s="66"/>
      <c r="D179" s="67"/>
      <c r="E179" s="68"/>
      <c r="F179" s="69"/>
      <c r="G179" s="66"/>
      <c r="H179" s="70"/>
      <c r="I179" s="71"/>
      <c r="J179" s="71"/>
      <c r="K179" s="35" t="s">
        <v>65</v>
      </c>
      <c r="L179" s="79">
        <v>179</v>
      </c>
      <c r="M179" s="79"/>
      <c r="N179" s="73"/>
      <c r="O179" s="81" t="s">
        <v>423</v>
      </c>
      <c r="P179" s="83">
        <v>44092.59824074074</v>
      </c>
      <c r="Q179" s="81" t="s">
        <v>425</v>
      </c>
      <c r="R179" s="85" t="str">
        <f>HYPERLINK("https://mkto.cisco.com/devnet-create.html?utm_campaign=devnetcreate21&amp;utm_source=mediabuy&amp;utm_medium=ptwitter-dn-africa")</f>
        <v>https://mkto.cisco.com/devnet-create.html?utm_campaign=devnetcreate21&amp;utm_source=mediabuy&amp;utm_medium=ptwitter-dn-africa</v>
      </c>
      <c r="S179" s="81" t="s">
        <v>427</v>
      </c>
      <c r="T179" s="81" t="s">
        <v>429</v>
      </c>
      <c r="U179" s="81"/>
      <c r="V179" s="85" t="str">
        <f>HYPERLINK("https://pbs.twimg.com/profile_images/1300412026523734022/5dTJwbF6_normal.jpg")</f>
        <v>https://pbs.twimg.com/profile_images/1300412026523734022/5dTJwbF6_normal.jpg</v>
      </c>
      <c r="W179" s="83">
        <v>44092.59824074074</v>
      </c>
      <c r="X179" s="87">
        <v>44092</v>
      </c>
      <c r="Y179" s="89" t="s">
        <v>604</v>
      </c>
      <c r="Z179" s="85" t="str">
        <f>HYPERLINK("https://twitter.com/karumba_n/status/1306961543570087937")</f>
        <v>https://twitter.com/karumba_n/status/1306961543570087937</v>
      </c>
      <c r="AA179" s="81"/>
      <c r="AB179" s="81"/>
      <c r="AC179" s="89" t="s">
        <v>794</v>
      </c>
      <c r="AD179" s="81"/>
      <c r="AE179" s="81" t="b">
        <v>0</v>
      </c>
      <c r="AF179" s="81">
        <v>0</v>
      </c>
      <c r="AG179" s="89" t="s">
        <v>809</v>
      </c>
      <c r="AH179" s="81" t="b">
        <v>0</v>
      </c>
      <c r="AI179" s="81" t="s">
        <v>810</v>
      </c>
      <c r="AJ179" s="81"/>
      <c r="AK179" s="89" t="s">
        <v>809</v>
      </c>
      <c r="AL179" s="81" t="b">
        <v>0</v>
      </c>
      <c r="AM179" s="81">
        <v>245</v>
      </c>
      <c r="AN179" s="89" t="s">
        <v>806</v>
      </c>
      <c r="AO179" s="81" t="s">
        <v>814</v>
      </c>
      <c r="AP179" s="81" t="b">
        <v>0</v>
      </c>
      <c r="AQ179" s="89" t="s">
        <v>806</v>
      </c>
      <c r="AR179" s="81"/>
      <c r="AS179" s="81">
        <v>1</v>
      </c>
      <c r="AT179" s="81">
        <v>0</v>
      </c>
      <c r="AU179" s="81"/>
      <c r="AV179" s="81"/>
      <c r="AW179" s="81"/>
      <c r="AX179" s="81"/>
      <c r="AY179" s="81"/>
      <c r="AZ179" s="81"/>
      <c r="BA179" s="81"/>
      <c r="BB179" s="81"/>
      <c r="BC179">
        <v>1</v>
      </c>
      <c r="BD179" s="80" t="str">
        <f>REPLACE(INDEX(GroupVertices[Group],MATCH(Edges27[[#This Row],[Vertex 1]],GroupVertices[Vertex],0)),1,1,"")</f>
        <v>1</v>
      </c>
      <c r="BE179" s="80" t="str">
        <f>REPLACE(INDEX(GroupVertices[Group],MATCH(Edges27[[#This Row],[Vertex 2]],GroupVertices[Vertex],0)),1,1,"")</f>
        <v>1</v>
      </c>
      <c r="BF179" s="49">
        <v>1</v>
      </c>
      <c r="BG179" s="50">
        <v>2.5</v>
      </c>
      <c r="BH179" s="49">
        <v>0</v>
      </c>
      <c r="BI179" s="50">
        <v>0</v>
      </c>
      <c r="BJ179" s="49">
        <v>0</v>
      </c>
      <c r="BK179" s="50">
        <v>0</v>
      </c>
      <c r="BL179" s="49">
        <v>39</v>
      </c>
      <c r="BM179" s="50">
        <v>97.5</v>
      </c>
      <c r="BN179" s="49">
        <v>40</v>
      </c>
    </row>
    <row r="180" spans="1:66" ht="15">
      <c r="A180" s="65" t="s">
        <v>410</v>
      </c>
      <c r="B180" s="65" t="s">
        <v>420</v>
      </c>
      <c r="C180" s="66"/>
      <c r="D180" s="67"/>
      <c r="E180" s="68"/>
      <c r="F180" s="69"/>
      <c r="G180" s="66"/>
      <c r="H180" s="70"/>
      <c r="I180" s="71"/>
      <c r="J180" s="71"/>
      <c r="K180" s="35" t="s">
        <v>65</v>
      </c>
      <c r="L180" s="79">
        <v>180</v>
      </c>
      <c r="M180" s="79"/>
      <c r="N180" s="73"/>
      <c r="O180" s="81" t="s">
        <v>423</v>
      </c>
      <c r="P180" s="83">
        <v>44093.41081018518</v>
      </c>
      <c r="Q180" s="81" t="s">
        <v>425</v>
      </c>
      <c r="R180" s="85" t="str">
        <f>HYPERLINK("https://mkto.cisco.com/devnet-create.html?utm_campaign=devnetcreate21&amp;utm_source=mediabuy&amp;utm_medium=ptwitter-dn-africa")</f>
        <v>https://mkto.cisco.com/devnet-create.html?utm_campaign=devnetcreate21&amp;utm_source=mediabuy&amp;utm_medium=ptwitter-dn-africa</v>
      </c>
      <c r="S180" s="81" t="s">
        <v>427</v>
      </c>
      <c r="T180" s="81" t="s">
        <v>429</v>
      </c>
      <c r="U180" s="81"/>
      <c r="V180" s="85" t="str">
        <f>HYPERLINK("https://pbs.twimg.com/profile_images/1303388807010680834/z6h8KQSV_normal.jpg")</f>
        <v>https://pbs.twimg.com/profile_images/1303388807010680834/z6h8KQSV_normal.jpg</v>
      </c>
      <c r="W180" s="83">
        <v>44093.41081018518</v>
      </c>
      <c r="X180" s="87">
        <v>44093</v>
      </c>
      <c r="Y180" s="89" t="s">
        <v>605</v>
      </c>
      <c r="Z180" s="85" t="str">
        <f>HYPERLINK("https://twitter.com/bawasah1/status/1307256006976647171")</f>
        <v>https://twitter.com/bawasah1/status/1307256006976647171</v>
      </c>
      <c r="AA180" s="81"/>
      <c r="AB180" s="81"/>
      <c r="AC180" s="89" t="s">
        <v>795</v>
      </c>
      <c r="AD180" s="81"/>
      <c r="AE180" s="81" t="b">
        <v>0</v>
      </c>
      <c r="AF180" s="81">
        <v>0</v>
      </c>
      <c r="AG180" s="89" t="s">
        <v>809</v>
      </c>
      <c r="AH180" s="81" t="b">
        <v>0</v>
      </c>
      <c r="AI180" s="81" t="s">
        <v>810</v>
      </c>
      <c r="AJ180" s="81"/>
      <c r="AK180" s="89" t="s">
        <v>809</v>
      </c>
      <c r="AL180" s="81" t="b">
        <v>0</v>
      </c>
      <c r="AM180" s="81">
        <v>245</v>
      </c>
      <c r="AN180" s="89" t="s">
        <v>806</v>
      </c>
      <c r="AO180" s="81" t="s">
        <v>815</v>
      </c>
      <c r="AP180" s="81" t="b">
        <v>0</v>
      </c>
      <c r="AQ180" s="89" t="s">
        <v>806</v>
      </c>
      <c r="AR180" s="81"/>
      <c r="AS180" s="81">
        <v>1</v>
      </c>
      <c r="AT180" s="81">
        <v>0</v>
      </c>
      <c r="AU180" s="81"/>
      <c r="AV180" s="81"/>
      <c r="AW180" s="81"/>
      <c r="AX180" s="81"/>
      <c r="AY180" s="81"/>
      <c r="AZ180" s="81"/>
      <c r="BA180" s="81"/>
      <c r="BB180" s="81"/>
      <c r="BC180">
        <v>1</v>
      </c>
      <c r="BD180" s="80" t="str">
        <f>REPLACE(INDEX(GroupVertices[Group],MATCH(Edges27[[#This Row],[Vertex 1]],GroupVertices[Vertex],0)),1,1,"")</f>
        <v>1</v>
      </c>
      <c r="BE180" s="80" t="str">
        <f>REPLACE(INDEX(GroupVertices[Group],MATCH(Edges27[[#This Row],[Vertex 2]],GroupVertices[Vertex],0)),1,1,"")</f>
        <v>1</v>
      </c>
      <c r="BF180" s="49">
        <v>1</v>
      </c>
      <c r="BG180" s="50">
        <v>2.5</v>
      </c>
      <c r="BH180" s="49">
        <v>0</v>
      </c>
      <c r="BI180" s="50">
        <v>0</v>
      </c>
      <c r="BJ180" s="49">
        <v>0</v>
      </c>
      <c r="BK180" s="50">
        <v>0</v>
      </c>
      <c r="BL180" s="49">
        <v>39</v>
      </c>
      <c r="BM180" s="50">
        <v>97.5</v>
      </c>
      <c r="BN180" s="49">
        <v>40</v>
      </c>
    </row>
    <row r="181" spans="1:66" ht="15">
      <c r="A181" s="65" t="s">
        <v>411</v>
      </c>
      <c r="B181" s="65" t="s">
        <v>420</v>
      </c>
      <c r="C181" s="66"/>
      <c r="D181" s="67"/>
      <c r="E181" s="68"/>
      <c r="F181" s="69"/>
      <c r="G181" s="66"/>
      <c r="H181" s="70"/>
      <c r="I181" s="71"/>
      <c r="J181" s="71"/>
      <c r="K181" s="35" t="s">
        <v>65</v>
      </c>
      <c r="L181" s="79">
        <v>181</v>
      </c>
      <c r="M181" s="79"/>
      <c r="N181" s="73"/>
      <c r="O181" s="81" t="s">
        <v>423</v>
      </c>
      <c r="P181" s="83">
        <v>44093.42851851852</v>
      </c>
      <c r="Q181" s="81" t="s">
        <v>425</v>
      </c>
      <c r="R181" s="85" t="str">
        <f>HYPERLINK("https://mkto.cisco.com/devnet-create.html?utm_campaign=devnetcreate21&amp;utm_source=mediabuy&amp;utm_medium=ptwitter-dn-africa")</f>
        <v>https://mkto.cisco.com/devnet-create.html?utm_campaign=devnetcreate21&amp;utm_source=mediabuy&amp;utm_medium=ptwitter-dn-africa</v>
      </c>
      <c r="S181" s="81" t="s">
        <v>427</v>
      </c>
      <c r="T181" s="81" t="s">
        <v>429</v>
      </c>
      <c r="U181" s="81"/>
      <c r="V181" s="85" t="str">
        <f>HYPERLINK("https://pbs.twimg.com/profile_images/1320004166115274752/fwLQgsRy_normal.jpg")</f>
        <v>https://pbs.twimg.com/profile_images/1320004166115274752/fwLQgsRy_normal.jpg</v>
      </c>
      <c r="W181" s="83">
        <v>44093.42851851852</v>
      </c>
      <c r="X181" s="87">
        <v>44093</v>
      </c>
      <c r="Y181" s="89" t="s">
        <v>606</v>
      </c>
      <c r="Z181" s="85" t="str">
        <f>HYPERLINK("https://twitter.com/klauzesmg/status/1307262423158722562")</f>
        <v>https://twitter.com/klauzesmg/status/1307262423158722562</v>
      </c>
      <c r="AA181" s="81"/>
      <c r="AB181" s="81"/>
      <c r="AC181" s="89" t="s">
        <v>796</v>
      </c>
      <c r="AD181" s="81"/>
      <c r="AE181" s="81" t="b">
        <v>0</v>
      </c>
      <c r="AF181" s="81">
        <v>0</v>
      </c>
      <c r="AG181" s="89" t="s">
        <v>809</v>
      </c>
      <c r="AH181" s="81" t="b">
        <v>0</v>
      </c>
      <c r="AI181" s="81" t="s">
        <v>810</v>
      </c>
      <c r="AJ181" s="81"/>
      <c r="AK181" s="89" t="s">
        <v>809</v>
      </c>
      <c r="AL181" s="81" t="b">
        <v>0</v>
      </c>
      <c r="AM181" s="81">
        <v>245</v>
      </c>
      <c r="AN181" s="89" t="s">
        <v>806</v>
      </c>
      <c r="AO181" s="81" t="s">
        <v>815</v>
      </c>
      <c r="AP181" s="81" t="b">
        <v>0</v>
      </c>
      <c r="AQ181" s="89" t="s">
        <v>806</v>
      </c>
      <c r="AR181" s="81"/>
      <c r="AS181" s="81">
        <v>1</v>
      </c>
      <c r="AT181" s="81">
        <v>0</v>
      </c>
      <c r="AU181" s="81"/>
      <c r="AV181" s="81"/>
      <c r="AW181" s="81"/>
      <c r="AX181" s="81"/>
      <c r="AY181" s="81"/>
      <c r="AZ181" s="81"/>
      <c r="BA181" s="81"/>
      <c r="BB181" s="81"/>
      <c r="BC181">
        <v>1</v>
      </c>
      <c r="BD181" s="80" t="str">
        <f>REPLACE(INDEX(GroupVertices[Group],MATCH(Edges27[[#This Row],[Vertex 1]],GroupVertices[Vertex],0)),1,1,"")</f>
        <v>1</v>
      </c>
      <c r="BE181" s="80" t="str">
        <f>REPLACE(INDEX(GroupVertices[Group],MATCH(Edges27[[#This Row],[Vertex 2]],GroupVertices[Vertex],0)),1,1,"")</f>
        <v>1</v>
      </c>
      <c r="BF181" s="49">
        <v>1</v>
      </c>
      <c r="BG181" s="50">
        <v>2.5</v>
      </c>
      <c r="BH181" s="49">
        <v>0</v>
      </c>
      <c r="BI181" s="50">
        <v>0</v>
      </c>
      <c r="BJ181" s="49">
        <v>0</v>
      </c>
      <c r="BK181" s="50">
        <v>0</v>
      </c>
      <c r="BL181" s="49">
        <v>39</v>
      </c>
      <c r="BM181" s="50">
        <v>97.5</v>
      </c>
      <c r="BN181" s="49">
        <v>40</v>
      </c>
    </row>
    <row r="182" spans="1:66" ht="15">
      <c r="A182" s="65" t="s">
        <v>412</v>
      </c>
      <c r="B182" s="65" t="s">
        <v>420</v>
      </c>
      <c r="C182" s="66"/>
      <c r="D182" s="67"/>
      <c r="E182" s="68"/>
      <c r="F182" s="69"/>
      <c r="G182" s="66"/>
      <c r="H182" s="70"/>
      <c r="I182" s="71"/>
      <c r="J182" s="71"/>
      <c r="K182" s="35" t="s">
        <v>65</v>
      </c>
      <c r="L182" s="79">
        <v>182</v>
      </c>
      <c r="M182" s="79"/>
      <c r="N182" s="73"/>
      <c r="O182" s="81" t="s">
        <v>423</v>
      </c>
      <c r="P182" s="83">
        <v>44093.99296296296</v>
      </c>
      <c r="Q182" s="81" t="s">
        <v>425</v>
      </c>
      <c r="R182" s="85" t="str">
        <f>HYPERLINK("https://mkto.cisco.com/devnet-create.html?utm_campaign=devnetcreate21&amp;utm_source=mediabuy&amp;utm_medium=ptwitter-dn-africa")</f>
        <v>https://mkto.cisco.com/devnet-create.html?utm_campaign=devnetcreate21&amp;utm_source=mediabuy&amp;utm_medium=ptwitter-dn-africa</v>
      </c>
      <c r="S182" s="81" t="s">
        <v>427</v>
      </c>
      <c r="T182" s="81" t="s">
        <v>429</v>
      </c>
      <c r="U182" s="81"/>
      <c r="V182" s="85" t="str">
        <f>HYPERLINK("https://abs.twimg.com/sticky/default_profile_images/default_profile_normal.png")</f>
        <v>https://abs.twimg.com/sticky/default_profile_images/default_profile_normal.png</v>
      </c>
      <c r="W182" s="83">
        <v>44093.99296296296</v>
      </c>
      <c r="X182" s="87">
        <v>44093</v>
      </c>
      <c r="Y182" s="89" t="s">
        <v>607</v>
      </c>
      <c r="Z182" s="85" t="str">
        <f>HYPERLINK("https://twitter.com/nanakojo121/status/1307466972100268033")</f>
        <v>https://twitter.com/nanakojo121/status/1307466972100268033</v>
      </c>
      <c r="AA182" s="81"/>
      <c r="AB182" s="81"/>
      <c r="AC182" s="89" t="s">
        <v>797</v>
      </c>
      <c r="AD182" s="81"/>
      <c r="AE182" s="81" t="b">
        <v>0</v>
      </c>
      <c r="AF182" s="81">
        <v>0</v>
      </c>
      <c r="AG182" s="89" t="s">
        <v>809</v>
      </c>
      <c r="AH182" s="81" t="b">
        <v>0</v>
      </c>
      <c r="AI182" s="81" t="s">
        <v>810</v>
      </c>
      <c r="AJ182" s="81"/>
      <c r="AK182" s="89" t="s">
        <v>809</v>
      </c>
      <c r="AL182" s="81" t="b">
        <v>0</v>
      </c>
      <c r="AM182" s="81">
        <v>245</v>
      </c>
      <c r="AN182" s="89" t="s">
        <v>806</v>
      </c>
      <c r="AO182" s="81" t="s">
        <v>813</v>
      </c>
      <c r="AP182" s="81" t="b">
        <v>0</v>
      </c>
      <c r="AQ182" s="89" t="s">
        <v>806</v>
      </c>
      <c r="AR182" s="81"/>
      <c r="AS182" s="81">
        <v>1</v>
      </c>
      <c r="AT182" s="81">
        <v>0</v>
      </c>
      <c r="AU182" s="81"/>
      <c r="AV182" s="81"/>
      <c r="AW182" s="81"/>
      <c r="AX182" s="81"/>
      <c r="AY182" s="81"/>
      <c r="AZ182" s="81"/>
      <c r="BA182" s="81"/>
      <c r="BB182" s="81"/>
      <c r="BC182">
        <v>1</v>
      </c>
      <c r="BD182" s="80" t="str">
        <f>REPLACE(INDEX(GroupVertices[Group],MATCH(Edges27[[#This Row],[Vertex 1]],GroupVertices[Vertex],0)),1,1,"")</f>
        <v>1</v>
      </c>
      <c r="BE182" s="80" t="str">
        <f>REPLACE(INDEX(GroupVertices[Group],MATCH(Edges27[[#This Row],[Vertex 2]],GroupVertices[Vertex],0)),1,1,"")</f>
        <v>1</v>
      </c>
      <c r="BF182" s="49">
        <v>1</v>
      </c>
      <c r="BG182" s="50">
        <v>2.5</v>
      </c>
      <c r="BH182" s="49">
        <v>0</v>
      </c>
      <c r="BI182" s="50">
        <v>0</v>
      </c>
      <c r="BJ182" s="49">
        <v>0</v>
      </c>
      <c r="BK182" s="50">
        <v>0</v>
      </c>
      <c r="BL182" s="49">
        <v>39</v>
      </c>
      <c r="BM182" s="50">
        <v>97.5</v>
      </c>
      <c r="BN182" s="49">
        <v>40</v>
      </c>
    </row>
    <row r="183" spans="1:66" ht="15">
      <c r="A183" s="65" t="s">
        <v>413</v>
      </c>
      <c r="B183" s="65" t="s">
        <v>420</v>
      </c>
      <c r="C183" s="66"/>
      <c r="D183" s="67"/>
      <c r="E183" s="68"/>
      <c r="F183" s="69"/>
      <c r="G183" s="66"/>
      <c r="H183" s="70"/>
      <c r="I183" s="71"/>
      <c r="J183" s="71"/>
      <c r="K183" s="35" t="s">
        <v>65</v>
      </c>
      <c r="L183" s="79">
        <v>183</v>
      </c>
      <c r="M183" s="79"/>
      <c r="N183" s="73"/>
      <c r="O183" s="81" t="s">
        <v>423</v>
      </c>
      <c r="P183" s="83">
        <v>44095.85103009259</v>
      </c>
      <c r="Q183" s="81" t="s">
        <v>425</v>
      </c>
      <c r="R183" s="85" t="str">
        <f>HYPERLINK("https://mkto.cisco.com/devnet-create.html?utm_campaign=devnetcreate21&amp;utm_source=mediabuy&amp;utm_medium=ptwitter-dn-africa")</f>
        <v>https://mkto.cisco.com/devnet-create.html?utm_campaign=devnetcreate21&amp;utm_source=mediabuy&amp;utm_medium=ptwitter-dn-africa</v>
      </c>
      <c r="S183" s="81" t="s">
        <v>427</v>
      </c>
      <c r="T183" s="81" t="s">
        <v>429</v>
      </c>
      <c r="U183" s="81"/>
      <c r="V183" s="85" t="str">
        <f>HYPERLINK("https://pbs.twimg.com/profile_images/1247819828301377536/YtMQ3UbE_normal.jpg")</f>
        <v>https://pbs.twimg.com/profile_images/1247819828301377536/YtMQ3UbE_normal.jpg</v>
      </c>
      <c r="W183" s="83">
        <v>44095.85103009259</v>
      </c>
      <c r="X183" s="87">
        <v>44095</v>
      </c>
      <c r="Y183" s="89" t="s">
        <v>608</v>
      </c>
      <c r="Z183" s="85" t="str">
        <f>HYPERLINK("https://twitter.com/okwyjohn1/status/1308140314620723200")</f>
        <v>https://twitter.com/okwyjohn1/status/1308140314620723200</v>
      </c>
      <c r="AA183" s="81"/>
      <c r="AB183" s="81"/>
      <c r="AC183" s="89" t="s">
        <v>798</v>
      </c>
      <c r="AD183" s="81"/>
      <c r="AE183" s="81" t="b">
        <v>0</v>
      </c>
      <c r="AF183" s="81">
        <v>0</v>
      </c>
      <c r="AG183" s="89" t="s">
        <v>809</v>
      </c>
      <c r="AH183" s="81" t="b">
        <v>0</v>
      </c>
      <c r="AI183" s="81" t="s">
        <v>810</v>
      </c>
      <c r="AJ183" s="81"/>
      <c r="AK183" s="89" t="s">
        <v>809</v>
      </c>
      <c r="AL183" s="81" t="b">
        <v>0</v>
      </c>
      <c r="AM183" s="81">
        <v>245</v>
      </c>
      <c r="AN183" s="89" t="s">
        <v>806</v>
      </c>
      <c r="AO183" s="81" t="s">
        <v>813</v>
      </c>
      <c r="AP183" s="81" t="b">
        <v>0</v>
      </c>
      <c r="AQ183" s="89" t="s">
        <v>806</v>
      </c>
      <c r="AR183" s="81"/>
      <c r="AS183" s="81">
        <v>1</v>
      </c>
      <c r="AT183" s="81">
        <v>0</v>
      </c>
      <c r="AU183" s="81"/>
      <c r="AV183" s="81"/>
      <c r="AW183" s="81"/>
      <c r="AX183" s="81"/>
      <c r="AY183" s="81"/>
      <c r="AZ183" s="81"/>
      <c r="BA183" s="81"/>
      <c r="BB183" s="81"/>
      <c r="BC183">
        <v>1</v>
      </c>
      <c r="BD183" s="80" t="str">
        <f>REPLACE(INDEX(GroupVertices[Group],MATCH(Edges27[[#This Row],[Vertex 1]],GroupVertices[Vertex],0)),1,1,"")</f>
        <v>1</v>
      </c>
      <c r="BE183" s="80" t="str">
        <f>REPLACE(INDEX(GroupVertices[Group],MATCH(Edges27[[#This Row],[Vertex 2]],GroupVertices[Vertex],0)),1,1,"")</f>
        <v>1</v>
      </c>
      <c r="BF183" s="49">
        <v>1</v>
      </c>
      <c r="BG183" s="50">
        <v>2.5</v>
      </c>
      <c r="BH183" s="49">
        <v>0</v>
      </c>
      <c r="BI183" s="50">
        <v>0</v>
      </c>
      <c r="BJ183" s="49">
        <v>0</v>
      </c>
      <c r="BK183" s="50">
        <v>0</v>
      </c>
      <c r="BL183" s="49">
        <v>39</v>
      </c>
      <c r="BM183" s="50">
        <v>97.5</v>
      </c>
      <c r="BN183" s="49">
        <v>40</v>
      </c>
    </row>
    <row r="184" spans="1:66" ht="15">
      <c r="A184" s="65" t="s">
        <v>414</v>
      </c>
      <c r="B184" s="65" t="s">
        <v>420</v>
      </c>
      <c r="C184" s="66"/>
      <c r="D184" s="67"/>
      <c r="E184" s="68"/>
      <c r="F184" s="69"/>
      <c r="G184" s="66"/>
      <c r="H184" s="70"/>
      <c r="I184" s="71"/>
      <c r="J184" s="71"/>
      <c r="K184" s="35" t="s">
        <v>65</v>
      </c>
      <c r="L184" s="79">
        <v>184</v>
      </c>
      <c r="M184" s="79"/>
      <c r="N184" s="73"/>
      <c r="O184" s="81" t="s">
        <v>423</v>
      </c>
      <c r="P184" s="83">
        <v>44097.29231481482</v>
      </c>
      <c r="Q184" s="81" t="s">
        <v>425</v>
      </c>
      <c r="R184" s="85" t="str">
        <f>HYPERLINK("https://mkto.cisco.com/devnet-create.html?utm_campaign=devnetcreate21&amp;utm_source=mediabuy&amp;utm_medium=ptwitter-dn-africa")</f>
        <v>https://mkto.cisco.com/devnet-create.html?utm_campaign=devnetcreate21&amp;utm_source=mediabuy&amp;utm_medium=ptwitter-dn-africa</v>
      </c>
      <c r="S184" s="81" t="s">
        <v>427</v>
      </c>
      <c r="T184" s="81" t="s">
        <v>429</v>
      </c>
      <c r="U184" s="81"/>
      <c r="V184" s="85" t="str">
        <f>HYPERLINK("https://abs.twimg.com/sticky/default_profile_images/default_profile_normal.png")</f>
        <v>https://abs.twimg.com/sticky/default_profile_images/default_profile_normal.png</v>
      </c>
      <c r="W184" s="83">
        <v>44097.29231481482</v>
      </c>
      <c r="X184" s="87">
        <v>44097</v>
      </c>
      <c r="Y184" s="89" t="s">
        <v>609</v>
      </c>
      <c r="Z184" s="85" t="str">
        <f>HYPERLINK("https://twitter.com/stanley18544163/status/1308662619222482944")</f>
        <v>https://twitter.com/stanley18544163/status/1308662619222482944</v>
      </c>
      <c r="AA184" s="81"/>
      <c r="AB184" s="81"/>
      <c r="AC184" s="89" t="s">
        <v>799</v>
      </c>
      <c r="AD184" s="81"/>
      <c r="AE184" s="81" t="b">
        <v>0</v>
      </c>
      <c r="AF184" s="81">
        <v>0</v>
      </c>
      <c r="AG184" s="89" t="s">
        <v>809</v>
      </c>
      <c r="AH184" s="81" t="b">
        <v>0</v>
      </c>
      <c r="AI184" s="81" t="s">
        <v>810</v>
      </c>
      <c r="AJ184" s="81"/>
      <c r="AK184" s="89" t="s">
        <v>809</v>
      </c>
      <c r="AL184" s="81" t="b">
        <v>0</v>
      </c>
      <c r="AM184" s="81">
        <v>245</v>
      </c>
      <c r="AN184" s="89" t="s">
        <v>806</v>
      </c>
      <c r="AO184" s="81" t="s">
        <v>813</v>
      </c>
      <c r="AP184" s="81" t="b">
        <v>0</v>
      </c>
      <c r="AQ184" s="89" t="s">
        <v>806</v>
      </c>
      <c r="AR184" s="81"/>
      <c r="AS184" s="81">
        <v>1</v>
      </c>
      <c r="AT184" s="81">
        <v>0</v>
      </c>
      <c r="AU184" s="81"/>
      <c r="AV184" s="81"/>
      <c r="AW184" s="81"/>
      <c r="AX184" s="81"/>
      <c r="AY184" s="81"/>
      <c r="AZ184" s="81"/>
      <c r="BA184" s="81"/>
      <c r="BB184" s="81"/>
      <c r="BC184">
        <v>1</v>
      </c>
      <c r="BD184" s="80" t="str">
        <f>REPLACE(INDEX(GroupVertices[Group],MATCH(Edges27[[#This Row],[Vertex 1]],GroupVertices[Vertex],0)),1,1,"")</f>
        <v>1</v>
      </c>
      <c r="BE184" s="80" t="str">
        <f>REPLACE(INDEX(GroupVertices[Group],MATCH(Edges27[[#This Row],[Vertex 2]],GroupVertices[Vertex],0)),1,1,"")</f>
        <v>1</v>
      </c>
      <c r="BF184" s="49">
        <v>1</v>
      </c>
      <c r="BG184" s="50">
        <v>2.5</v>
      </c>
      <c r="BH184" s="49">
        <v>0</v>
      </c>
      <c r="BI184" s="50">
        <v>0</v>
      </c>
      <c r="BJ184" s="49">
        <v>0</v>
      </c>
      <c r="BK184" s="50">
        <v>0</v>
      </c>
      <c r="BL184" s="49">
        <v>39</v>
      </c>
      <c r="BM184" s="50">
        <v>97.5</v>
      </c>
      <c r="BN184" s="49">
        <v>40</v>
      </c>
    </row>
    <row r="185" spans="1:66" ht="15">
      <c r="A185" s="65" t="s">
        <v>415</v>
      </c>
      <c r="B185" s="65" t="s">
        <v>420</v>
      </c>
      <c r="C185" s="66"/>
      <c r="D185" s="67"/>
      <c r="E185" s="68"/>
      <c r="F185" s="69"/>
      <c r="G185" s="66"/>
      <c r="H185" s="70"/>
      <c r="I185" s="71"/>
      <c r="J185" s="71"/>
      <c r="K185" s="35" t="s">
        <v>65</v>
      </c>
      <c r="L185" s="79">
        <v>185</v>
      </c>
      <c r="M185" s="79"/>
      <c r="N185" s="73"/>
      <c r="O185" s="81" t="s">
        <v>423</v>
      </c>
      <c r="P185" s="83">
        <v>44109.878958333335</v>
      </c>
      <c r="Q185" s="81" t="s">
        <v>425</v>
      </c>
      <c r="R185" s="85" t="str">
        <f>HYPERLINK("https://mkto.cisco.com/devnet-create.html?utm_campaign=devnetcreate21&amp;utm_source=mediabuy&amp;utm_medium=ptwitter-dn-africa")</f>
        <v>https://mkto.cisco.com/devnet-create.html?utm_campaign=devnetcreate21&amp;utm_source=mediabuy&amp;utm_medium=ptwitter-dn-africa</v>
      </c>
      <c r="S185" s="81" t="s">
        <v>427</v>
      </c>
      <c r="T185" s="81" t="s">
        <v>429</v>
      </c>
      <c r="U185" s="81"/>
      <c r="V185" s="85" t="str">
        <f>HYPERLINK("https://pbs.twimg.com/profile_images/1297461952378294273/H96LUI_v_normal.jpg")</f>
        <v>https://pbs.twimg.com/profile_images/1297461952378294273/H96LUI_v_normal.jpg</v>
      </c>
      <c r="W185" s="83">
        <v>44109.878958333335</v>
      </c>
      <c r="X185" s="87">
        <v>44109</v>
      </c>
      <c r="Y185" s="89" t="s">
        <v>610</v>
      </c>
      <c r="Z185" s="85" t="str">
        <f>HYPERLINK("https://twitter.com/braphilofficia1/status/1313223865787715585")</f>
        <v>https://twitter.com/braphilofficia1/status/1313223865787715585</v>
      </c>
      <c r="AA185" s="81"/>
      <c r="AB185" s="81"/>
      <c r="AC185" s="89" t="s">
        <v>800</v>
      </c>
      <c r="AD185" s="81"/>
      <c r="AE185" s="81" t="b">
        <v>0</v>
      </c>
      <c r="AF185" s="81">
        <v>0</v>
      </c>
      <c r="AG185" s="89" t="s">
        <v>809</v>
      </c>
      <c r="AH185" s="81" t="b">
        <v>0</v>
      </c>
      <c r="AI185" s="81" t="s">
        <v>810</v>
      </c>
      <c r="AJ185" s="81"/>
      <c r="AK185" s="89" t="s">
        <v>809</v>
      </c>
      <c r="AL185" s="81" t="b">
        <v>0</v>
      </c>
      <c r="AM185" s="81">
        <v>245</v>
      </c>
      <c r="AN185" s="89" t="s">
        <v>806</v>
      </c>
      <c r="AO185" s="81" t="s">
        <v>813</v>
      </c>
      <c r="AP185" s="81" t="b">
        <v>0</v>
      </c>
      <c r="AQ185" s="89" t="s">
        <v>806</v>
      </c>
      <c r="AR185" s="81"/>
      <c r="AS185" s="81">
        <v>1</v>
      </c>
      <c r="AT185" s="81">
        <v>0</v>
      </c>
      <c r="AU185" s="81"/>
      <c r="AV185" s="81"/>
      <c r="AW185" s="81"/>
      <c r="AX185" s="81"/>
      <c r="AY185" s="81"/>
      <c r="AZ185" s="81"/>
      <c r="BA185" s="81"/>
      <c r="BB185" s="81"/>
      <c r="BC185">
        <v>1</v>
      </c>
      <c r="BD185" s="80" t="str">
        <f>REPLACE(INDEX(GroupVertices[Group],MATCH(Edges27[[#This Row],[Vertex 1]],GroupVertices[Vertex],0)),1,1,"")</f>
        <v>1</v>
      </c>
      <c r="BE185" s="80" t="str">
        <f>REPLACE(INDEX(GroupVertices[Group],MATCH(Edges27[[#This Row],[Vertex 2]],GroupVertices[Vertex],0)),1,1,"")</f>
        <v>1</v>
      </c>
      <c r="BF185" s="49">
        <v>1</v>
      </c>
      <c r="BG185" s="50">
        <v>2.5</v>
      </c>
      <c r="BH185" s="49">
        <v>0</v>
      </c>
      <c r="BI185" s="50">
        <v>0</v>
      </c>
      <c r="BJ185" s="49">
        <v>0</v>
      </c>
      <c r="BK185" s="50">
        <v>0</v>
      </c>
      <c r="BL185" s="49">
        <v>39</v>
      </c>
      <c r="BM185" s="50">
        <v>97.5</v>
      </c>
      <c r="BN185" s="49">
        <v>40</v>
      </c>
    </row>
    <row r="186" spans="1:66" ht="15">
      <c r="A186" s="65" t="s">
        <v>416</v>
      </c>
      <c r="B186" s="65" t="s">
        <v>420</v>
      </c>
      <c r="C186" s="66"/>
      <c r="D186" s="67"/>
      <c r="E186" s="68"/>
      <c r="F186" s="69"/>
      <c r="G186" s="66"/>
      <c r="H186" s="70"/>
      <c r="I186" s="71"/>
      <c r="J186" s="71"/>
      <c r="K186" s="35" t="s">
        <v>65</v>
      </c>
      <c r="L186" s="79">
        <v>186</v>
      </c>
      <c r="M186" s="79"/>
      <c r="N186" s="73"/>
      <c r="O186" s="81" t="s">
        <v>423</v>
      </c>
      <c r="P186" s="83">
        <v>44122.295011574075</v>
      </c>
      <c r="Q186" s="81" t="s">
        <v>425</v>
      </c>
      <c r="R186" s="85" t="str">
        <f>HYPERLINK("https://mkto.cisco.com/devnet-create.html?utm_campaign=devnetcreate21&amp;utm_source=mediabuy&amp;utm_medium=ptwitter-dn-africa")</f>
        <v>https://mkto.cisco.com/devnet-create.html?utm_campaign=devnetcreate21&amp;utm_source=mediabuy&amp;utm_medium=ptwitter-dn-africa</v>
      </c>
      <c r="S186" s="81" t="s">
        <v>427</v>
      </c>
      <c r="T186" s="81" t="s">
        <v>429</v>
      </c>
      <c r="U186" s="81"/>
      <c r="V186" s="85" t="str">
        <f>HYPERLINK("https://pbs.twimg.com/profile_images/1298548988505763840/t7W2DP4T_normal.jpg")</f>
        <v>https://pbs.twimg.com/profile_images/1298548988505763840/t7W2DP4T_normal.jpg</v>
      </c>
      <c r="W186" s="83">
        <v>44122.295011574075</v>
      </c>
      <c r="X186" s="87">
        <v>44122</v>
      </c>
      <c r="Y186" s="89" t="s">
        <v>611</v>
      </c>
      <c r="Z186" s="85" t="str">
        <f>HYPERLINK("https://twitter.com/digigrowhub1/status/1317723290077589504")</f>
        <v>https://twitter.com/digigrowhub1/status/1317723290077589504</v>
      </c>
      <c r="AA186" s="81"/>
      <c r="AB186" s="81"/>
      <c r="AC186" s="89" t="s">
        <v>801</v>
      </c>
      <c r="AD186" s="81"/>
      <c r="AE186" s="81" t="b">
        <v>0</v>
      </c>
      <c r="AF186" s="81">
        <v>0</v>
      </c>
      <c r="AG186" s="89" t="s">
        <v>809</v>
      </c>
      <c r="AH186" s="81" t="b">
        <v>0</v>
      </c>
      <c r="AI186" s="81" t="s">
        <v>810</v>
      </c>
      <c r="AJ186" s="81"/>
      <c r="AK186" s="89" t="s">
        <v>809</v>
      </c>
      <c r="AL186" s="81" t="b">
        <v>0</v>
      </c>
      <c r="AM186" s="81">
        <v>245</v>
      </c>
      <c r="AN186" s="89" t="s">
        <v>806</v>
      </c>
      <c r="AO186" s="81" t="s">
        <v>813</v>
      </c>
      <c r="AP186" s="81" t="b">
        <v>0</v>
      </c>
      <c r="AQ186" s="89" t="s">
        <v>806</v>
      </c>
      <c r="AR186" s="81"/>
      <c r="AS186" s="81">
        <v>1</v>
      </c>
      <c r="AT186" s="81">
        <v>0</v>
      </c>
      <c r="AU186" s="81"/>
      <c r="AV186" s="81"/>
      <c r="AW186" s="81"/>
      <c r="AX186" s="81"/>
      <c r="AY186" s="81"/>
      <c r="AZ186" s="81"/>
      <c r="BA186" s="81"/>
      <c r="BB186" s="81"/>
      <c r="BC186">
        <v>1</v>
      </c>
      <c r="BD186" s="80" t="str">
        <f>REPLACE(INDEX(GroupVertices[Group],MATCH(Edges27[[#This Row],[Vertex 1]],GroupVertices[Vertex],0)),1,1,"")</f>
        <v>1</v>
      </c>
      <c r="BE186" s="80" t="str">
        <f>REPLACE(INDEX(GroupVertices[Group],MATCH(Edges27[[#This Row],[Vertex 2]],GroupVertices[Vertex],0)),1,1,"")</f>
        <v>1</v>
      </c>
      <c r="BF186" s="49">
        <v>1</v>
      </c>
      <c r="BG186" s="50">
        <v>2.5</v>
      </c>
      <c r="BH186" s="49">
        <v>0</v>
      </c>
      <c r="BI186" s="50">
        <v>0</v>
      </c>
      <c r="BJ186" s="49">
        <v>0</v>
      </c>
      <c r="BK186" s="50">
        <v>0</v>
      </c>
      <c r="BL186" s="49">
        <v>39</v>
      </c>
      <c r="BM186" s="50">
        <v>97.5</v>
      </c>
      <c r="BN186" s="49">
        <v>40</v>
      </c>
    </row>
    <row r="187" spans="1:66" ht="15">
      <c r="A187" s="65" t="s">
        <v>417</v>
      </c>
      <c r="B187" s="65" t="s">
        <v>420</v>
      </c>
      <c r="C187" s="66"/>
      <c r="D187" s="67"/>
      <c r="E187" s="68"/>
      <c r="F187" s="69"/>
      <c r="G187" s="66"/>
      <c r="H187" s="70"/>
      <c r="I187" s="71"/>
      <c r="J187" s="71"/>
      <c r="K187" s="35" t="s">
        <v>65</v>
      </c>
      <c r="L187" s="79">
        <v>187</v>
      </c>
      <c r="M187" s="79"/>
      <c r="N187" s="73"/>
      <c r="O187" s="81" t="s">
        <v>423</v>
      </c>
      <c r="P187" s="83">
        <v>44123.98059027778</v>
      </c>
      <c r="Q187" s="81" t="s">
        <v>425</v>
      </c>
      <c r="R187" s="85" t="str">
        <f>HYPERLINK("https://mkto.cisco.com/devnet-create.html?utm_campaign=devnetcreate21&amp;utm_source=mediabuy&amp;utm_medium=ptwitter-dn-africa")</f>
        <v>https://mkto.cisco.com/devnet-create.html?utm_campaign=devnetcreate21&amp;utm_source=mediabuy&amp;utm_medium=ptwitter-dn-africa</v>
      </c>
      <c r="S187" s="81" t="s">
        <v>427</v>
      </c>
      <c r="T187" s="81" t="s">
        <v>429</v>
      </c>
      <c r="U187" s="81"/>
      <c r="V187" s="85" t="str">
        <f>HYPERLINK("https://pbs.twimg.com/profile_images/917154063741063168/uo5Y1oRE_normal.jpg")</f>
        <v>https://pbs.twimg.com/profile_images/917154063741063168/uo5Y1oRE_normal.jpg</v>
      </c>
      <c r="W187" s="83">
        <v>44123.98059027778</v>
      </c>
      <c r="X187" s="87">
        <v>44123</v>
      </c>
      <c r="Y187" s="89" t="s">
        <v>612</v>
      </c>
      <c r="Z187" s="85" t="str">
        <f>HYPERLINK("https://twitter.com/adelle_gascoyne/status/1318334126810857473")</f>
        <v>https://twitter.com/adelle_gascoyne/status/1318334126810857473</v>
      </c>
      <c r="AA187" s="81"/>
      <c r="AB187" s="81"/>
      <c r="AC187" s="89" t="s">
        <v>802</v>
      </c>
      <c r="AD187" s="81"/>
      <c r="AE187" s="81" t="b">
        <v>0</v>
      </c>
      <c r="AF187" s="81">
        <v>0</v>
      </c>
      <c r="AG187" s="89" t="s">
        <v>809</v>
      </c>
      <c r="AH187" s="81" t="b">
        <v>0</v>
      </c>
      <c r="AI187" s="81" t="s">
        <v>810</v>
      </c>
      <c r="AJ187" s="81"/>
      <c r="AK187" s="89" t="s">
        <v>809</v>
      </c>
      <c r="AL187" s="81" t="b">
        <v>0</v>
      </c>
      <c r="AM187" s="81">
        <v>245</v>
      </c>
      <c r="AN187" s="89" t="s">
        <v>806</v>
      </c>
      <c r="AO187" s="81" t="s">
        <v>815</v>
      </c>
      <c r="AP187" s="81" t="b">
        <v>0</v>
      </c>
      <c r="AQ187" s="89" t="s">
        <v>806</v>
      </c>
      <c r="AR187" s="81"/>
      <c r="AS187" s="81">
        <v>1</v>
      </c>
      <c r="AT187" s="81">
        <v>0</v>
      </c>
      <c r="AU187" s="81"/>
      <c r="AV187" s="81"/>
      <c r="AW187" s="81"/>
      <c r="AX187" s="81"/>
      <c r="AY187" s="81"/>
      <c r="AZ187" s="81"/>
      <c r="BA187" s="81"/>
      <c r="BB187" s="81"/>
      <c r="BC187">
        <v>1</v>
      </c>
      <c r="BD187" s="80" t="str">
        <f>REPLACE(INDEX(GroupVertices[Group],MATCH(Edges27[[#This Row],[Vertex 1]],GroupVertices[Vertex],0)),1,1,"")</f>
        <v>1</v>
      </c>
      <c r="BE187" s="80" t="str">
        <f>REPLACE(INDEX(GroupVertices[Group],MATCH(Edges27[[#This Row],[Vertex 2]],GroupVertices[Vertex],0)),1,1,"")</f>
        <v>1</v>
      </c>
      <c r="BF187" s="49">
        <v>1</v>
      </c>
      <c r="BG187" s="50">
        <v>2.5</v>
      </c>
      <c r="BH187" s="49">
        <v>0</v>
      </c>
      <c r="BI187" s="50">
        <v>0</v>
      </c>
      <c r="BJ187" s="49">
        <v>0</v>
      </c>
      <c r="BK187" s="50">
        <v>0</v>
      </c>
      <c r="BL187" s="49">
        <v>39</v>
      </c>
      <c r="BM187" s="50">
        <v>97.5</v>
      </c>
      <c r="BN187" s="49">
        <v>40</v>
      </c>
    </row>
    <row r="188" spans="1:66" ht="15">
      <c r="A188" s="65" t="s">
        <v>418</v>
      </c>
      <c r="B188" s="65" t="s">
        <v>418</v>
      </c>
      <c r="C188" s="66"/>
      <c r="D188" s="67"/>
      <c r="E188" s="68"/>
      <c r="F188" s="69"/>
      <c r="G188" s="66"/>
      <c r="H188" s="70"/>
      <c r="I188" s="71"/>
      <c r="J188" s="71"/>
      <c r="K188" s="35" t="s">
        <v>65</v>
      </c>
      <c r="L188" s="79">
        <v>188</v>
      </c>
      <c r="M188" s="79"/>
      <c r="N188" s="73"/>
      <c r="O188" s="81" t="s">
        <v>196</v>
      </c>
      <c r="P188" s="83">
        <v>44110.958344907405</v>
      </c>
      <c r="Q188" s="81" t="s">
        <v>426</v>
      </c>
      <c r="R188" s="85" t="str">
        <f>HYPERLINK("https://twitter.com/elcomerciocom/status/1313236731202809862")</f>
        <v>https://twitter.com/elcomerciocom/status/1313236731202809862</v>
      </c>
      <c r="S188" s="81" t="s">
        <v>428</v>
      </c>
      <c r="T188" s="81"/>
      <c r="U188" s="81"/>
      <c r="V188" s="85" t="str">
        <f>HYPERLINK("https://pbs.twimg.com/profile_images/1119014476970381313/mRBnmXh-_normal.jpg")</f>
        <v>https://pbs.twimg.com/profile_images/1119014476970381313/mRBnmXh-_normal.jpg</v>
      </c>
      <c r="W188" s="83">
        <v>44110.958344907405</v>
      </c>
      <c r="X188" s="87">
        <v>44110</v>
      </c>
      <c r="Y188" s="89" t="s">
        <v>613</v>
      </c>
      <c r="Z188" s="85" t="str">
        <f>HYPERLINK("https://twitter.com/danymatheuv/status/1313615021235200000")</f>
        <v>https://twitter.com/danymatheuv/status/1313615021235200000</v>
      </c>
      <c r="AA188" s="81"/>
      <c r="AB188" s="81"/>
      <c r="AC188" s="89" t="s">
        <v>803</v>
      </c>
      <c r="AD188" s="81"/>
      <c r="AE188" s="81" t="b">
        <v>0</v>
      </c>
      <c r="AF188" s="81">
        <v>0</v>
      </c>
      <c r="AG188" s="89" t="s">
        <v>809</v>
      </c>
      <c r="AH188" s="81" t="b">
        <v>1</v>
      </c>
      <c r="AI188" s="81" t="s">
        <v>811</v>
      </c>
      <c r="AJ188" s="81"/>
      <c r="AK188" s="89" t="s">
        <v>812</v>
      </c>
      <c r="AL188" s="81" t="b">
        <v>0</v>
      </c>
      <c r="AM188" s="81">
        <v>0</v>
      </c>
      <c r="AN188" s="89" t="s">
        <v>809</v>
      </c>
      <c r="AO188" s="81" t="s">
        <v>813</v>
      </c>
      <c r="AP188" s="81" t="b">
        <v>0</v>
      </c>
      <c r="AQ188" s="89" t="s">
        <v>803</v>
      </c>
      <c r="AR188" s="81"/>
      <c r="AS188" s="81">
        <v>0</v>
      </c>
      <c r="AT188" s="81">
        <v>0</v>
      </c>
      <c r="AU188" s="81"/>
      <c r="AV188" s="81"/>
      <c r="AW188" s="81"/>
      <c r="AX188" s="81"/>
      <c r="AY188" s="81"/>
      <c r="AZ188" s="81"/>
      <c r="BA188" s="81"/>
      <c r="BB188" s="81"/>
      <c r="BC188">
        <v>4</v>
      </c>
      <c r="BD188" s="80" t="str">
        <f>REPLACE(INDEX(GroupVertices[Group],MATCH(Edges27[[#This Row],[Vertex 1]],GroupVertices[Vertex],0)),1,1,"")</f>
        <v>2</v>
      </c>
      <c r="BE188" s="80" t="str">
        <f>REPLACE(INDEX(GroupVertices[Group],MATCH(Edges27[[#This Row],[Vertex 2]],GroupVertices[Vertex],0)),1,1,"")</f>
        <v>2</v>
      </c>
      <c r="BF188" s="49"/>
      <c r="BG188" s="50"/>
      <c r="BH188" s="49"/>
      <c r="BI188" s="50"/>
      <c r="BJ188" s="49"/>
      <c r="BK188" s="50"/>
      <c r="BL188" s="49"/>
      <c r="BM188" s="50"/>
      <c r="BN188" s="49"/>
    </row>
    <row r="189" spans="1:66" ht="15">
      <c r="A189" s="65" t="s">
        <v>418</v>
      </c>
      <c r="B189" s="65" t="s">
        <v>418</v>
      </c>
      <c r="C189" s="66"/>
      <c r="D189" s="67"/>
      <c r="E189" s="68"/>
      <c r="F189" s="69"/>
      <c r="G189" s="66"/>
      <c r="H189" s="70"/>
      <c r="I189" s="71"/>
      <c r="J189" s="71"/>
      <c r="K189" s="35" t="s">
        <v>65</v>
      </c>
      <c r="L189" s="79">
        <v>189</v>
      </c>
      <c r="M189" s="79"/>
      <c r="N189" s="73"/>
      <c r="O189" s="81" t="s">
        <v>196</v>
      </c>
      <c r="P189" s="83">
        <v>44110.958344907405</v>
      </c>
      <c r="Q189" s="81" t="s">
        <v>426</v>
      </c>
      <c r="R189" s="85" t="str">
        <f>HYPERLINK("https://twitter.com/elcomerciocom/status/1313236731202809862")</f>
        <v>https://twitter.com/elcomerciocom/status/1313236731202809862</v>
      </c>
      <c r="S189" s="81" t="s">
        <v>428</v>
      </c>
      <c r="T189" s="81"/>
      <c r="U189" s="81"/>
      <c r="V189" s="85" t="str">
        <f>HYPERLINK("https://pbs.twimg.com/profile_images/1119014476970381313/mRBnmXh-_normal.jpg")</f>
        <v>https://pbs.twimg.com/profile_images/1119014476970381313/mRBnmXh-_normal.jpg</v>
      </c>
      <c r="W189" s="83">
        <v>44110.958344907405</v>
      </c>
      <c r="X189" s="87">
        <v>44110</v>
      </c>
      <c r="Y189" s="89" t="s">
        <v>613</v>
      </c>
      <c r="Z189" s="85" t="str">
        <f>HYPERLINK("https://twitter.com/danymatheuv/status/1313615021235200000")</f>
        <v>https://twitter.com/danymatheuv/status/1313615021235200000</v>
      </c>
      <c r="AA189" s="81"/>
      <c r="AB189" s="81"/>
      <c r="AC189" s="89" t="s">
        <v>803</v>
      </c>
      <c r="AD189" s="81"/>
      <c r="AE189" s="81" t="b">
        <v>0</v>
      </c>
      <c r="AF189" s="81">
        <v>0</v>
      </c>
      <c r="AG189" s="89" t="s">
        <v>809</v>
      </c>
      <c r="AH189" s="81" t="b">
        <v>1</v>
      </c>
      <c r="AI189" s="81" t="s">
        <v>811</v>
      </c>
      <c r="AJ189" s="81"/>
      <c r="AK189" s="89" t="s">
        <v>812</v>
      </c>
      <c r="AL189" s="81" t="b">
        <v>0</v>
      </c>
      <c r="AM189" s="81">
        <v>0</v>
      </c>
      <c r="AN189" s="89" t="s">
        <v>809</v>
      </c>
      <c r="AO189" s="81" t="s">
        <v>813</v>
      </c>
      <c r="AP189" s="81" t="b">
        <v>0</v>
      </c>
      <c r="AQ189" s="89" t="s">
        <v>803</v>
      </c>
      <c r="AR189" s="81"/>
      <c r="AS189" s="81">
        <v>0</v>
      </c>
      <c r="AT189" s="81">
        <v>0</v>
      </c>
      <c r="AU189" s="81"/>
      <c r="AV189" s="81"/>
      <c r="AW189" s="81"/>
      <c r="AX189" s="81"/>
      <c r="AY189" s="81"/>
      <c r="AZ189" s="81"/>
      <c r="BA189" s="81"/>
      <c r="BB189" s="81"/>
      <c r="BC189">
        <v>4</v>
      </c>
      <c r="BD189" s="80" t="str">
        <f>REPLACE(INDEX(GroupVertices[Group],MATCH(Edges27[[#This Row],[Vertex 1]],GroupVertices[Vertex],0)),1,1,"")</f>
        <v>2</v>
      </c>
      <c r="BE189" s="80" t="str">
        <f>REPLACE(INDEX(GroupVertices[Group],MATCH(Edges27[[#This Row],[Vertex 2]],GroupVertices[Vertex],0)),1,1,"")</f>
        <v>2</v>
      </c>
      <c r="BF189" s="49"/>
      <c r="BG189" s="50"/>
      <c r="BH189" s="49"/>
      <c r="BI189" s="50"/>
      <c r="BJ189" s="49"/>
      <c r="BK189" s="50"/>
      <c r="BL189" s="49"/>
      <c r="BM189" s="50"/>
      <c r="BN189" s="49"/>
    </row>
    <row r="190" spans="1:66" ht="15">
      <c r="A190" s="65" t="s">
        <v>418</v>
      </c>
      <c r="B190" s="65" t="s">
        <v>418</v>
      </c>
      <c r="C190" s="66"/>
      <c r="D190" s="67"/>
      <c r="E190" s="68"/>
      <c r="F190" s="69"/>
      <c r="G190" s="66"/>
      <c r="H190" s="70"/>
      <c r="I190" s="71"/>
      <c r="J190" s="71"/>
      <c r="K190" s="35" t="s">
        <v>65</v>
      </c>
      <c r="L190" s="79">
        <v>190</v>
      </c>
      <c r="M190" s="79"/>
      <c r="N190" s="73"/>
      <c r="O190" s="81" t="s">
        <v>196</v>
      </c>
      <c r="P190" s="83">
        <v>44110.958344907405</v>
      </c>
      <c r="Q190" s="81" t="s">
        <v>426</v>
      </c>
      <c r="R190" s="85" t="str">
        <f>HYPERLINK("https://twitter.com/elcomerciocom/status/1313236731202809862")</f>
        <v>https://twitter.com/elcomerciocom/status/1313236731202809862</v>
      </c>
      <c r="S190" s="81" t="s">
        <v>428</v>
      </c>
      <c r="T190" s="81"/>
      <c r="U190" s="81"/>
      <c r="V190" s="85" t="str">
        <f>HYPERLINK("https://pbs.twimg.com/profile_images/1119014476970381313/mRBnmXh-_normal.jpg")</f>
        <v>https://pbs.twimg.com/profile_images/1119014476970381313/mRBnmXh-_normal.jpg</v>
      </c>
      <c r="W190" s="83">
        <v>44110.958344907405</v>
      </c>
      <c r="X190" s="87">
        <v>44110</v>
      </c>
      <c r="Y190" s="89" t="s">
        <v>613</v>
      </c>
      <c r="Z190" s="85" t="str">
        <f>HYPERLINK("https://twitter.com/danymatheuv/status/1313615021235200000")</f>
        <v>https://twitter.com/danymatheuv/status/1313615021235200000</v>
      </c>
      <c r="AA190" s="81"/>
      <c r="AB190" s="81"/>
      <c r="AC190" s="89" t="s">
        <v>803</v>
      </c>
      <c r="AD190" s="81"/>
      <c r="AE190" s="81" t="b">
        <v>0</v>
      </c>
      <c r="AF190" s="81">
        <v>0</v>
      </c>
      <c r="AG190" s="89" t="s">
        <v>809</v>
      </c>
      <c r="AH190" s="81" t="b">
        <v>1</v>
      </c>
      <c r="AI190" s="81" t="s">
        <v>811</v>
      </c>
      <c r="AJ190" s="81"/>
      <c r="AK190" s="89" t="s">
        <v>812</v>
      </c>
      <c r="AL190" s="81" t="b">
        <v>0</v>
      </c>
      <c r="AM190" s="81">
        <v>0</v>
      </c>
      <c r="AN190" s="89" t="s">
        <v>809</v>
      </c>
      <c r="AO190" s="81" t="s">
        <v>813</v>
      </c>
      <c r="AP190" s="81" t="b">
        <v>0</v>
      </c>
      <c r="AQ190" s="89" t="s">
        <v>803</v>
      </c>
      <c r="AR190" s="81"/>
      <c r="AS190" s="81">
        <v>0</v>
      </c>
      <c r="AT190" s="81">
        <v>0</v>
      </c>
      <c r="AU190" s="81"/>
      <c r="AV190" s="81"/>
      <c r="AW190" s="81"/>
      <c r="AX190" s="81"/>
      <c r="AY190" s="81"/>
      <c r="AZ190" s="81"/>
      <c r="BA190" s="81"/>
      <c r="BB190" s="81"/>
      <c r="BC190">
        <v>4</v>
      </c>
      <c r="BD190" s="80" t="str">
        <f>REPLACE(INDEX(GroupVertices[Group],MATCH(Edges27[[#This Row],[Vertex 1]],GroupVertices[Vertex],0)),1,1,"")</f>
        <v>2</v>
      </c>
      <c r="BE190" s="80" t="str">
        <f>REPLACE(INDEX(GroupVertices[Group],MATCH(Edges27[[#This Row],[Vertex 2]],GroupVertices[Vertex],0)),1,1,"")</f>
        <v>2</v>
      </c>
      <c r="BF190" s="49"/>
      <c r="BG190" s="50"/>
      <c r="BH190" s="49"/>
      <c r="BI190" s="50"/>
      <c r="BJ190" s="49"/>
      <c r="BK190" s="50"/>
      <c r="BL190" s="49"/>
      <c r="BM190" s="50"/>
      <c r="BN190" s="49"/>
    </row>
    <row r="191" spans="1:66" ht="15">
      <c r="A191" s="65" t="s">
        <v>418</v>
      </c>
      <c r="B191" s="65" t="s">
        <v>418</v>
      </c>
      <c r="C191" s="66"/>
      <c r="D191" s="67"/>
      <c r="E191" s="68"/>
      <c r="F191" s="69"/>
      <c r="G191" s="66"/>
      <c r="H191" s="70"/>
      <c r="I191" s="71"/>
      <c r="J191" s="71"/>
      <c r="K191" s="35" t="s">
        <v>65</v>
      </c>
      <c r="L191" s="79">
        <v>191</v>
      </c>
      <c r="M191" s="79"/>
      <c r="N191" s="73"/>
      <c r="O191" s="81" t="s">
        <v>196</v>
      </c>
      <c r="P191" s="83">
        <v>44110.958344907405</v>
      </c>
      <c r="Q191" s="81" t="s">
        <v>426</v>
      </c>
      <c r="R191" s="85" t="str">
        <f>HYPERLINK("https://twitter.com/elcomerciocom/status/1313236731202809862")</f>
        <v>https://twitter.com/elcomerciocom/status/1313236731202809862</v>
      </c>
      <c r="S191" s="81" t="s">
        <v>428</v>
      </c>
      <c r="T191" s="81"/>
      <c r="U191" s="81"/>
      <c r="V191" s="85" t="str">
        <f>HYPERLINK("https://pbs.twimg.com/profile_images/1119014476970381313/mRBnmXh-_normal.jpg")</f>
        <v>https://pbs.twimg.com/profile_images/1119014476970381313/mRBnmXh-_normal.jpg</v>
      </c>
      <c r="W191" s="83">
        <v>44110.958344907405</v>
      </c>
      <c r="X191" s="87">
        <v>44110</v>
      </c>
      <c r="Y191" s="89" t="s">
        <v>613</v>
      </c>
      <c r="Z191" s="85" t="str">
        <f>HYPERLINK("https://twitter.com/danymatheuv/status/1313615021235200000")</f>
        <v>https://twitter.com/danymatheuv/status/1313615021235200000</v>
      </c>
      <c r="AA191" s="81"/>
      <c r="AB191" s="81"/>
      <c r="AC191" s="89" t="s">
        <v>803</v>
      </c>
      <c r="AD191" s="81"/>
      <c r="AE191" s="81" t="b">
        <v>0</v>
      </c>
      <c r="AF191" s="81">
        <v>0</v>
      </c>
      <c r="AG191" s="89" t="s">
        <v>809</v>
      </c>
      <c r="AH191" s="81" t="b">
        <v>1</v>
      </c>
      <c r="AI191" s="81" t="s">
        <v>811</v>
      </c>
      <c r="AJ191" s="81"/>
      <c r="AK191" s="89" t="s">
        <v>812</v>
      </c>
      <c r="AL191" s="81" t="b">
        <v>0</v>
      </c>
      <c r="AM191" s="81">
        <v>0</v>
      </c>
      <c r="AN191" s="89" t="s">
        <v>809</v>
      </c>
      <c r="AO191" s="81" t="s">
        <v>813</v>
      </c>
      <c r="AP191" s="81" t="b">
        <v>0</v>
      </c>
      <c r="AQ191" s="89" t="s">
        <v>803</v>
      </c>
      <c r="AR191" s="81"/>
      <c r="AS191" s="81">
        <v>0</v>
      </c>
      <c r="AT191" s="81">
        <v>0</v>
      </c>
      <c r="AU191" s="81"/>
      <c r="AV191" s="81"/>
      <c r="AW191" s="81"/>
      <c r="AX191" s="81"/>
      <c r="AY191" s="81"/>
      <c r="AZ191" s="81"/>
      <c r="BA191" s="81"/>
      <c r="BB191" s="81"/>
      <c r="BC191">
        <v>4</v>
      </c>
      <c r="BD191" s="80" t="str">
        <f>REPLACE(INDEX(GroupVertices[Group],MATCH(Edges27[[#This Row],[Vertex 1]],GroupVertices[Vertex],0)),1,1,"")</f>
        <v>2</v>
      </c>
      <c r="BE191" s="80" t="str">
        <f>REPLACE(INDEX(GroupVertices[Group],MATCH(Edges27[[#This Row],[Vertex 2]],GroupVertices[Vertex],0)),1,1,"")</f>
        <v>2</v>
      </c>
      <c r="BF191" s="49">
        <v>0</v>
      </c>
      <c r="BG191" s="50">
        <v>0</v>
      </c>
      <c r="BH191" s="49">
        <v>0</v>
      </c>
      <c r="BI191" s="50">
        <v>0</v>
      </c>
      <c r="BJ191" s="49">
        <v>0</v>
      </c>
      <c r="BK191" s="50">
        <v>0</v>
      </c>
      <c r="BL191" s="49">
        <v>38</v>
      </c>
      <c r="BM191" s="50">
        <v>100</v>
      </c>
      <c r="BN191" s="49">
        <v>38</v>
      </c>
    </row>
    <row r="192" spans="1:66" ht="15">
      <c r="A192" s="65" t="s">
        <v>419</v>
      </c>
      <c r="B192" s="65" t="s">
        <v>420</v>
      </c>
      <c r="C192" s="66"/>
      <c r="D192" s="67"/>
      <c r="E192" s="68"/>
      <c r="F192" s="69"/>
      <c r="G192" s="66"/>
      <c r="H192" s="70"/>
      <c r="I192" s="71"/>
      <c r="J192" s="71"/>
      <c r="K192" s="35" t="s">
        <v>65</v>
      </c>
      <c r="L192" s="79">
        <v>192</v>
      </c>
      <c r="M192" s="79"/>
      <c r="N192" s="73"/>
      <c r="O192" s="81" t="s">
        <v>423</v>
      </c>
      <c r="P192" s="83">
        <v>44117.123032407406</v>
      </c>
      <c r="Q192" s="81" t="s">
        <v>424</v>
      </c>
      <c r="R192" s="85" t="str">
        <f>HYPERLINK("https://developer.cisco.com/devnetcreate/2020?utm_campaign=devnetcreate21&amp;utm_source=mediabuy&amp;utm_medium=mediabuy-devvie")</f>
        <v>https://developer.cisco.com/devnetcreate/2020?utm_campaign=devnetcreate21&amp;utm_source=mediabuy&amp;utm_medium=mediabuy-devvie</v>
      </c>
      <c r="S192" s="81" t="s">
        <v>427</v>
      </c>
      <c r="T192" s="81" t="s">
        <v>429</v>
      </c>
      <c r="U192" s="81"/>
      <c r="V192" s="85" t="str">
        <f>HYPERLINK("https://pbs.twimg.com/profile_images/1318163072465338369/zYQ27EQb_normal.jpg")</f>
        <v>https://pbs.twimg.com/profile_images/1318163072465338369/zYQ27EQb_normal.jpg</v>
      </c>
      <c r="W192" s="83">
        <v>44117.123032407406</v>
      </c>
      <c r="X192" s="87">
        <v>44117</v>
      </c>
      <c r="Y192" s="89" t="s">
        <v>614</v>
      </c>
      <c r="Z192" s="85" t="str">
        <f>HYPERLINK("https://twitter.com/bangtanjc/status/1315849028664320000")</f>
        <v>https://twitter.com/bangtanjc/status/1315849028664320000</v>
      </c>
      <c r="AA192" s="81"/>
      <c r="AB192" s="81"/>
      <c r="AC192" s="89" t="s">
        <v>804</v>
      </c>
      <c r="AD192" s="81"/>
      <c r="AE192" s="81" t="b">
        <v>0</v>
      </c>
      <c r="AF192" s="81">
        <v>0</v>
      </c>
      <c r="AG192" s="89" t="s">
        <v>809</v>
      </c>
      <c r="AH192" s="81" t="b">
        <v>0</v>
      </c>
      <c r="AI192" s="81" t="s">
        <v>810</v>
      </c>
      <c r="AJ192" s="81"/>
      <c r="AK192" s="89" t="s">
        <v>809</v>
      </c>
      <c r="AL192" s="81" t="b">
        <v>0</v>
      </c>
      <c r="AM192" s="81">
        <v>287</v>
      </c>
      <c r="AN192" s="89" t="s">
        <v>805</v>
      </c>
      <c r="AO192" s="81" t="s">
        <v>815</v>
      </c>
      <c r="AP192" s="81" t="b">
        <v>0</v>
      </c>
      <c r="AQ192" s="89" t="s">
        <v>805</v>
      </c>
      <c r="AR192" s="81"/>
      <c r="AS192" s="81">
        <v>0</v>
      </c>
      <c r="AT192" s="81">
        <v>0</v>
      </c>
      <c r="AU192" s="81"/>
      <c r="AV192" s="81"/>
      <c r="AW192" s="81"/>
      <c r="AX192" s="81"/>
      <c r="AY192" s="81"/>
      <c r="AZ192" s="81"/>
      <c r="BA192" s="81"/>
      <c r="BB192" s="81"/>
      <c r="BC192">
        <v>1</v>
      </c>
      <c r="BD192" s="80" t="str">
        <f>REPLACE(INDEX(GroupVertices[Group],MATCH(Edges27[[#This Row],[Vertex 1]],GroupVertices[Vertex],0)),1,1,"")</f>
        <v>1</v>
      </c>
      <c r="BE192" s="80" t="str">
        <f>REPLACE(INDEX(GroupVertices[Group],MATCH(Edges27[[#This Row],[Vertex 2]],GroupVertices[Vertex],0)),1,1,"")</f>
        <v>1</v>
      </c>
      <c r="BF192" s="49">
        <v>2</v>
      </c>
      <c r="BG192" s="50">
        <v>4.545454545454546</v>
      </c>
      <c r="BH192" s="49">
        <v>0</v>
      </c>
      <c r="BI192" s="50">
        <v>0</v>
      </c>
      <c r="BJ192" s="49">
        <v>0</v>
      </c>
      <c r="BK192" s="50">
        <v>0</v>
      </c>
      <c r="BL192" s="49">
        <v>42</v>
      </c>
      <c r="BM192" s="50">
        <v>95.45454545454545</v>
      </c>
      <c r="BN192" s="49">
        <v>44</v>
      </c>
    </row>
    <row r="193" spans="1:66" ht="15">
      <c r="A193" s="65" t="s">
        <v>420</v>
      </c>
      <c r="B193" s="65" t="s">
        <v>420</v>
      </c>
      <c r="C193" s="66"/>
      <c r="D193" s="67"/>
      <c r="E193" s="68"/>
      <c r="F193" s="69"/>
      <c r="G193" s="66"/>
      <c r="H193" s="70"/>
      <c r="I193" s="71"/>
      <c r="J193" s="71"/>
      <c r="K193" s="35" t="s">
        <v>65</v>
      </c>
      <c r="L193" s="79">
        <v>193</v>
      </c>
      <c r="M193" s="79"/>
      <c r="N193" s="73"/>
      <c r="O193" s="81" t="s">
        <v>196</v>
      </c>
      <c r="P193" s="83">
        <v>44117.00408564815</v>
      </c>
      <c r="Q193" s="81" t="s">
        <v>424</v>
      </c>
      <c r="R193" s="85" t="str">
        <f>HYPERLINK("https://developer.cisco.com/devnetcreate/2020?utm_campaign=devnetcreate21&amp;utm_source=mediabuy&amp;utm_medium=mediabuy-devvie")</f>
        <v>https://developer.cisco.com/devnetcreate/2020?utm_campaign=devnetcreate21&amp;utm_source=mediabuy&amp;utm_medium=mediabuy-devvie</v>
      </c>
      <c r="S193" s="81" t="s">
        <v>427</v>
      </c>
      <c r="T193" s="81" t="s">
        <v>429</v>
      </c>
      <c r="U193" s="81"/>
      <c r="V193" s="85" t="str">
        <f>HYPERLINK("https://pbs.twimg.com/profile_images/1298087092170313728/Pewn1V87_normal.jpg")</f>
        <v>https://pbs.twimg.com/profile_images/1298087092170313728/Pewn1V87_normal.jpg</v>
      </c>
      <c r="W193" s="83">
        <v>44117.00408564815</v>
      </c>
      <c r="X193" s="87">
        <v>44117</v>
      </c>
      <c r="Y193" s="89" t="s">
        <v>615</v>
      </c>
      <c r="Z193" s="85" t="str">
        <f>HYPERLINK("https://twitter.com/ciscodevnet/status/1315805924636815360")</f>
        <v>https://twitter.com/ciscodevnet/status/1315805924636815360</v>
      </c>
      <c r="AA193" s="81"/>
      <c r="AB193" s="81"/>
      <c r="AC193" s="89" t="s">
        <v>805</v>
      </c>
      <c r="AD193" s="81"/>
      <c r="AE193" s="81" t="b">
        <v>0</v>
      </c>
      <c r="AF193" s="81">
        <v>5592</v>
      </c>
      <c r="AG193" s="89" t="s">
        <v>809</v>
      </c>
      <c r="AH193" s="81" t="b">
        <v>0</v>
      </c>
      <c r="AI193" s="81" t="s">
        <v>810</v>
      </c>
      <c r="AJ193" s="81"/>
      <c r="AK193" s="89" t="s">
        <v>809</v>
      </c>
      <c r="AL193" s="81" t="b">
        <v>0</v>
      </c>
      <c r="AM193" s="81">
        <v>287</v>
      </c>
      <c r="AN193" s="89" t="s">
        <v>809</v>
      </c>
      <c r="AO193" s="81" t="s">
        <v>817</v>
      </c>
      <c r="AP193" s="81" t="b">
        <v>0</v>
      </c>
      <c r="AQ193" s="89" t="s">
        <v>805</v>
      </c>
      <c r="AR193" s="81" t="s">
        <v>423</v>
      </c>
      <c r="AS193" s="81">
        <v>0</v>
      </c>
      <c r="AT193" s="81">
        <v>0</v>
      </c>
      <c r="AU193" s="81"/>
      <c r="AV193" s="81"/>
      <c r="AW193" s="81"/>
      <c r="AX193" s="81"/>
      <c r="AY193" s="81"/>
      <c r="AZ193" s="81"/>
      <c r="BA193" s="81"/>
      <c r="BB193" s="81"/>
      <c r="BC193">
        <v>2</v>
      </c>
      <c r="BD193" s="80" t="str">
        <f>REPLACE(INDEX(GroupVertices[Group],MATCH(Edges27[[#This Row],[Vertex 1]],GroupVertices[Vertex],0)),1,1,"")</f>
        <v>1</v>
      </c>
      <c r="BE193" s="80" t="str">
        <f>REPLACE(INDEX(GroupVertices[Group],MATCH(Edges27[[#This Row],[Vertex 2]],GroupVertices[Vertex],0)),1,1,"")</f>
        <v>1</v>
      </c>
      <c r="BF193" s="49">
        <v>2</v>
      </c>
      <c r="BG193" s="50">
        <v>4.545454545454546</v>
      </c>
      <c r="BH193" s="49">
        <v>0</v>
      </c>
      <c r="BI193" s="50">
        <v>0</v>
      </c>
      <c r="BJ193" s="49">
        <v>0</v>
      </c>
      <c r="BK193" s="50">
        <v>0</v>
      </c>
      <c r="BL193" s="49">
        <v>42</v>
      </c>
      <c r="BM193" s="50">
        <v>95.45454545454545</v>
      </c>
      <c r="BN193" s="49">
        <v>44</v>
      </c>
    </row>
    <row r="194" spans="1:66" ht="15">
      <c r="A194" s="65" t="s">
        <v>420</v>
      </c>
      <c r="B194" s="65" t="s">
        <v>420</v>
      </c>
      <c r="C194" s="66"/>
      <c r="D194" s="67"/>
      <c r="E194" s="68"/>
      <c r="F194" s="69"/>
      <c r="G194" s="66"/>
      <c r="H194" s="70"/>
      <c r="I194" s="71"/>
      <c r="J194" s="71"/>
      <c r="K194" s="35" t="s">
        <v>65</v>
      </c>
      <c r="L194" s="79">
        <v>194</v>
      </c>
      <c r="M194" s="79"/>
      <c r="N194" s="73"/>
      <c r="O194" s="81" t="s">
        <v>196</v>
      </c>
      <c r="P194" s="83">
        <v>44088.18664351852</v>
      </c>
      <c r="Q194" s="81" t="s">
        <v>425</v>
      </c>
      <c r="R194" s="85" t="str">
        <f>HYPERLINK("https://mkto.cisco.com/devnet-create.html?utm_campaign=devnetcreate21&amp;utm_source=mediabuy&amp;utm_medium=ptwitter-dn-africa")</f>
        <v>https://mkto.cisco.com/devnet-create.html?utm_campaign=devnetcreate21&amp;utm_source=mediabuy&amp;utm_medium=ptwitter-dn-africa</v>
      </c>
      <c r="S194" s="81" t="s">
        <v>427</v>
      </c>
      <c r="T194" s="81" t="s">
        <v>429</v>
      </c>
      <c r="U194" s="81"/>
      <c r="V194" s="85" t="str">
        <f>HYPERLINK("https://pbs.twimg.com/profile_images/1298087092170313728/Pewn1V87_normal.jpg")</f>
        <v>https://pbs.twimg.com/profile_images/1298087092170313728/Pewn1V87_normal.jpg</v>
      </c>
      <c r="W194" s="83">
        <v>44088.18664351852</v>
      </c>
      <c r="X194" s="87">
        <v>44088</v>
      </c>
      <c r="Y194" s="89" t="s">
        <v>616</v>
      </c>
      <c r="Z194" s="85" t="str">
        <f>HYPERLINK("https://twitter.com/ciscodevnet/status/1305362832213651456")</f>
        <v>https://twitter.com/ciscodevnet/status/1305362832213651456</v>
      </c>
      <c r="AA194" s="81"/>
      <c r="AB194" s="81"/>
      <c r="AC194" s="89" t="s">
        <v>806</v>
      </c>
      <c r="AD194" s="81"/>
      <c r="AE194" s="81" t="b">
        <v>0</v>
      </c>
      <c r="AF194" s="81">
        <v>5243</v>
      </c>
      <c r="AG194" s="89" t="s">
        <v>809</v>
      </c>
      <c r="AH194" s="81" t="b">
        <v>0</v>
      </c>
      <c r="AI194" s="81" t="s">
        <v>810</v>
      </c>
      <c r="AJ194" s="81"/>
      <c r="AK194" s="89" t="s">
        <v>809</v>
      </c>
      <c r="AL194" s="81" t="b">
        <v>0</v>
      </c>
      <c r="AM194" s="81">
        <v>245</v>
      </c>
      <c r="AN194" s="89" t="s">
        <v>809</v>
      </c>
      <c r="AO194" s="81" t="s">
        <v>817</v>
      </c>
      <c r="AP194" s="81" t="b">
        <v>0</v>
      </c>
      <c r="AQ194" s="89" t="s">
        <v>806</v>
      </c>
      <c r="AR194" s="81" t="s">
        <v>423</v>
      </c>
      <c r="AS194" s="81">
        <v>0</v>
      </c>
      <c r="AT194" s="81">
        <v>0</v>
      </c>
      <c r="AU194" s="81"/>
      <c r="AV194" s="81"/>
      <c r="AW194" s="81"/>
      <c r="AX194" s="81"/>
      <c r="AY194" s="81"/>
      <c r="AZ194" s="81"/>
      <c r="BA194" s="81"/>
      <c r="BB194" s="81"/>
      <c r="BC194">
        <v>2</v>
      </c>
      <c r="BD194" s="80" t="str">
        <f>REPLACE(INDEX(GroupVertices[Group],MATCH(Edges27[[#This Row],[Vertex 1]],GroupVertices[Vertex],0)),1,1,"")</f>
        <v>1</v>
      </c>
      <c r="BE194" s="80" t="str">
        <f>REPLACE(INDEX(GroupVertices[Group],MATCH(Edges27[[#This Row],[Vertex 2]],GroupVertices[Vertex],0)),1,1,"")</f>
        <v>1</v>
      </c>
      <c r="BF194" s="49">
        <v>1</v>
      </c>
      <c r="BG194" s="50">
        <v>2.5</v>
      </c>
      <c r="BH194" s="49">
        <v>0</v>
      </c>
      <c r="BI194" s="50">
        <v>0</v>
      </c>
      <c r="BJ194" s="49">
        <v>0</v>
      </c>
      <c r="BK194" s="50">
        <v>0</v>
      </c>
      <c r="BL194" s="49">
        <v>39</v>
      </c>
      <c r="BM194" s="50">
        <v>97.5</v>
      </c>
      <c r="BN194" s="49">
        <v>40</v>
      </c>
    </row>
    <row r="195" spans="1:66" ht="15">
      <c r="A195" s="65" t="s">
        <v>421</v>
      </c>
      <c r="B195" s="65" t="s">
        <v>420</v>
      </c>
      <c r="C195" s="66"/>
      <c r="D195" s="67"/>
      <c r="E195" s="68"/>
      <c r="F195" s="69"/>
      <c r="G195" s="66"/>
      <c r="H195" s="70"/>
      <c r="I195" s="71"/>
      <c r="J195" s="71"/>
      <c r="K195" s="35" t="s">
        <v>65</v>
      </c>
      <c r="L195" s="79">
        <v>195</v>
      </c>
      <c r="M195" s="79"/>
      <c r="N195" s="73"/>
      <c r="O195" s="81" t="s">
        <v>423</v>
      </c>
      <c r="P195" s="83">
        <v>44088.76642361111</v>
      </c>
      <c r="Q195" s="81" t="s">
        <v>425</v>
      </c>
      <c r="R195" s="85" t="str">
        <f>HYPERLINK("https://mkto.cisco.com/devnet-create.html?utm_campaign=devnetcreate21&amp;utm_source=mediabuy&amp;utm_medium=ptwitter-dn-africa")</f>
        <v>https://mkto.cisco.com/devnet-create.html?utm_campaign=devnetcreate21&amp;utm_source=mediabuy&amp;utm_medium=ptwitter-dn-africa</v>
      </c>
      <c r="S195" s="81" t="s">
        <v>427</v>
      </c>
      <c r="T195" s="81" t="s">
        <v>429</v>
      </c>
      <c r="U195" s="81"/>
      <c r="V195" s="85" t="str">
        <f>HYPERLINK("https://pbs.twimg.com/profile_images/1228422543666753541/C5Nkdcxv_normal.jpg")</f>
        <v>https://pbs.twimg.com/profile_images/1228422543666753541/C5Nkdcxv_normal.jpg</v>
      </c>
      <c r="W195" s="83">
        <v>44088.76642361111</v>
      </c>
      <c r="X195" s="87">
        <v>44088</v>
      </c>
      <c r="Y195" s="89" t="s">
        <v>617</v>
      </c>
      <c r="Z195" s="85" t="str">
        <f>HYPERLINK("https://twitter.com/mohamedsalatba5/status/1305572940055040000")</f>
        <v>https://twitter.com/mohamedsalatba5/status/1305572940055040000</v>
      </c>
      <c r="AA195" s="81"/>
      <c r="AB195" s="81"/>
      <c r="AC195" s="89" t="s">
        <v>807</v>
      </c>
      <c r="AD195" s="81"/>
      <c r="AE195" s="81" t="b">
        <v>0</v>
      </c>
      <c r="AF195" s="81">
        <v>0</v>
      </c>
      <c r="AG195" s="89" t="s">
        <v>809</v>
      </c>
      <c r="AH195" s="81" t="b">
        <v>0</v>
      </c>
      <c r="AI195" s="81" t="s">
        <v>810</v>
      </c>
      <c r="AJ195" s="81"/>
      <c r="AK195" s="89" t="s">
        <v>809</v>
      </c>
      <c r="AL195" s="81" t="b">
        <v>0</v>
      </c>
      <c r="AM195" s="81">
        <v>245</v>
      </c>
      <c r="AN195" s="89" t="s">
        <v>806</v>
      </c>
      <c r="AO195" s="81" t="s">
        <v>813</v>
      </c>
      <c r="AP195" s="81" t="b">
        <v>0</v>
      </c>
      <c r="AQ195" s="89" t="s">
        <v>806</v>
      </c>
      <c r="AR195" s="81"/>
      <c r="AS195" s="81">
        <v>0</v>
      </c>
      <c r="AT195" s="81">
        <v>0</v>
      </c>
      <c r="AU195" s="81"/>
      <c r="AV195" s="81"/>
      <c r="AW195" s="81"/>
      <c r="AX195" s="81"/>
      <c r="AY195" s="81"/>
      <c r="AZ195" s="81"/>
      <c r="BA195" s="81"/>
      <c r="BB195" s="81"/>
      <c r="BC195">
        <v>1</v>
      </c>
      <c r="BD195" s="80" t="str">
        <f>REPLACE(INDEX(GroupVertices[Group],MATCH(Edges27[[#This Row],[Vertex 1]],GroupVertices[Vertex],0)),1,1,"")</f>
        <v>1</v>
      </c>
      <c r="BE195" s="80" t="str">
        <f>REPLACE(INDEX(GroupVertices[Group],MATCH(Edges27[[#This Row],[Vertex 2]],GroupVertices[Vertex],0)),1,1,"")</f>
        <v>1</v>
      </c>
      <c r="BF195" s="49">
        <v>1</v>
      </c>
      <c r="BG195" s="50">
        <v>2.5</v>
      </c>
      <c r="BH195" s="49">
        <v>0</v>
      </c>
      <c r="BI195" s="50">
        <v>0</v>
      </c>
      <c r="BJ195" s="49">
        <v>0</v>
      </c>
      <c r="BK195" s="50">
        <v>0</v>
      </c>
      <c r="BL195" s="49">
        <v>39</v>
      </c>
      <c r="BM195" s="50">
        <v>97.5</v>
      </c>
      <c r="BN195" s="49">
        <v>40</v>
      </c>
    </row>
    <row r="196" spans="1:54" ht="15">
      <c r="A196" s="107"/>
      <c r="B196" s="107"/>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FA84D-9396-4609-B34D-2A05A6D9B0BD}">
  <dimension ref="A1:F5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13" t="s">
        <v>8947</v>
      </c>
      <c r="B1" s="13" t="s">
        <v>8951</v>
      </c>
      <c r="C1" s="13" t="s">
        <v>8952</v>
      </c>
      <c r="D1" s="13" t="s">
        <v>8954</v>
      </c>
      <c r="E1" s="13" t="s">
        <v>8953</v>
      </c>
      <c r="F1" s="13" t="s">
        <v>8955</v>
      </c>
    </row>
    <row r="2" spans="1:6" ht="15">
      <c r="A2" s="84" t="s">
        <v>8948</v>
      </c>
      <c r="B2" s="80">
        <v>98</v>
      </c>
      <c r="C2" s="84" t="s">
        <v>8948</v>
      </c>
      <c r="D2" s="80">
        <v>98</v>
      </c>
      <c r="E2" s="84" t="s">
        <v>8950</v>
      </c>
      <c r="F2" s="80">
        <v>1</v>
      </c>
    </row>
    <row r="3" spans="1:6" ht="15">
      <c r="A3" s="85" t="s">
        <v>8949</v>
      </c>
      <c r="B3" s="80">
        <v>91</v>
      </c>
      <c r="C3" s="84" t="s">
        <v>8949</v>
      </c>
      <c r="D3" s="80">
        <v>91</v>
      </c>
      <c r="E3" s="80"/>
      <c r="F3" s="80"/>
    </row>
    <row r="4" spans="1:6" ht="15">
      <c r="A4" s="85" t="s">
        <v>8950</v>
      </c>
      <c r="B4" s="80">
        <v>1</v>
      </c>
      <c r="C4" s="80"/>
      <c r="D4" s="80"/>
      <c r="E4" s="80"/>
      <c r="F4" s="80"/>
    </row>
    <row r="7" spans="1:6" ht="14.5" customHeight="1">
      <c r="A7" s="13" t="s">
        <v>8958</v>
      </c>
      <c r="B7" s="13" t="s">
        <v>8951</v>
      </c>
      <c r="C7" s="13" t="s">
        <v>8959</v>
      </c>
      <c r="D7" s="13" t="s">
        <v>8954</v>
      </c>
      <c r="E7" s="13" t="s">
        <v>8960</v>
      </c>
      <c r="F7" s="13" t="s">
        <v>8955</v>
      </c>
    </row>
    <row r="8" spans="1:6" ht="15">
      <c r="A8" s="80" t="s">
        <v>427</v>
      </c>
      <c r="B8" s="80">
        <v>189</v>
      </c>
      <c r="C8" s="80" t="s">
        <v>427</v>
      </c>
      <c r="D8" s="80">
        <v>189</v>
      </c>
      <c r="E8" s="80" t="s">
        <v>428</v>
      </c>
      <c r="F8" s="80">
        <v>1</v>
      </c>
    </row>
    <row r="9" spans="1:6" ht="15">
      <c r="A9" s="81" t="s">
        <v>428</v>
      </c>
      <c r="B9" s="80">
        <v>1</v>
      </c>
      <c r="C9" s="80"/>
      <c r="D9" s="80"/>
      <c r="E9" s="80"/>
      <c r="F9" s="80"/>
    </row>
    <row r="12" spans="1:6" ht="14.5" customHeight="1">
      <c r="A12" s="13" t="s">
        <v>8962</v>
      </c>
      <c r="B12" s="13" t="s">
        <v>8951</v>
      </c>
      <c r="C12" s="13" t="s">
        <v>8963</v>
      </c>
      <c r="D12" s="13" t="s">
        <v>8954</v>
      </c>
      <c r="E12" s="80" t="s">
        <v>8964</v>
      </c>
      <c r="F12" s="80" t="s">
        <v>8955</v>
      </c>
    </row>
    <row r="13" spans="1:6" ht="15">
      <c r="A13" s="80" t="s">
        <v>429</v>
      </c>
      <c r="B13" s="80">
        <v>189</v>
      </c>
      <c r="C13" s="80" t="s">
        <v>429</v>
      </c>
      <c r="D13" s="80">
        <v>189</v>
      </c>
      <c r="E13" s="80"/>
      <c r="F13" s="80"/>
    </row>
    <row r="16" spans="1:6" ht="14.5" customHeight="1">
      <c r="A16" s="13" t="s">
        <v>8966</v>
      </c>
      <c r="B16" s="13" t="s">
        <v>8951</v>
      </c>
      <c r="C16" s="13" t="s">
        <v>8967</v>
      </c>
      <c r="D16" s="13" t="s">
        <v>8954</v>
      </c>
      <c r="E16" s="80" t="s">
        <v>8968</v>
      </c>
      <c r="F16" s="80" t="s">
        <v>8955</v>
      </c>
    </row>
    <row r="17" spans="1:6" ht="15">
      <c r="A17" s="88" t="s">
        <v>1491</v>
      </c>
      <c r="B17" s="88">
        <v>280</v>
      </c>
      <c r="C17" s="88" t="s">
        <v>1491</v>
      </c>
      <c r="D17" s="88">
        <v>280</v>
      </c>
      <c r="E17" s="88"/>
      <c r="F17" s="88"/>
    </row>
    <row r="18" spans="1:6" ht="15">
      <c r="A18" s="89" t="s">
        <v>1492</v>
      </c>
      <c r="B18" s="88">
        <v>196</v>
      </c>
      <c r="C18" s="88" t="s">
        <v>1492</v>
      </c>
      <c r="D18" s="88">
        <v>196</v>
      </c>
      <c r="E18" s="88"/>
      <c r="F18" s="88"/>
    </row>
    <row r="19" spans="1:6" ht="15">
      <c r="A19" s="89" t="s">
        <v>1493</v>
      </c>
      <c r="B19" s="88">
        <v>189</v>
      </c>
      <c r="C19" s="88" t="s">
        <v>1493</v>
      </c>
      <c r="D19" s="88">
        <v>189</v>
      </c>
      <c r="E19" s="88"/>
      <c r="F19" s="88"/>
    </row>
    <row r="20" spans="1:6" ht="15">
      <c r="A20" s="89" t="s">
        <v>1494</v>
      </c>
      <c r="B20" s="88">
        <v>189</v>
      </c>
      <c r="C20" s="88" t="s">
        <v>1494</v>
      </c>
      <c r="D20" s="88">
        <v>189</v>
      </c>
      <c r="E20" s="88"/>
      <c r="F20" s="88"/>
    </row>
    <row r="21" spans="1:6" ht="15">
      <c r="A21" s="89" t="s">
        <v>1495</v>
      </c>
      <c r="B21" s="88">
        <v>189</v>
      </c>
      <c r="C21" s="88" t="s">
        <v>1495</v>
      </c>
      <c r="D21" s="88">
        <v>189</v>
      </c>
      <c r="E21" s="88"/>
      <c r="F21" s="88"/>
    </row>
    <row r="22" spans="1:6" ht="15">
      <c r="A22" s="89" t="s">
        <v>1496</v>
      </c>
      <c r="B22" s="88">
        <v>189</v>
      </c>
      <c r="C22" s="88" t="s">
        <v>1496</v>
      </c>
      <c r="D22" s="88">
        <v>189</v>
      </c>
      <c r="E22" s="88"/>
      <c r="F22" s="88"/>
    </row>
    <row r="23" spans="1:6" ht="15">
      <c r="A23" s="89" t="s">
        <v>1497</v>
      </c>
      <c r="B23" s="88">
        <v>98</v>
      </c>
      <c r="C23" s="88" t="s">
        <v>1497</v>
      </c>
      <c r="D23" s="88">
        <v>98</v>
      </c>
      <c r="E23" s="88"/>
      <c r="F23" s="88"/>
    </row>
    <row r="24" spans="1:6" ht="15">
      <c r="A24" s="89" t="s">
        <v>1498</v>
      </c>
      <c r="B24" s="88">
        <v>98</v>
      </c>
      <c r="C24" s="88" t="s">
        <v>1498</v>
      </c>
      <c r="D24" s="88">
        <v>98</v>
      </c>
      <c r="E24" s="88"/>
      <c r="F24" s="88"/>
    </row>
    <row r="25" spans="1:6" ht="15">
      <c r="A25" s="89" t="s">
        <v>1499</v>
      </c>
      <c r="B25" s="88">
        <v>98</v>
      </c>
      <c r="C25" s="88" t="s">
        <v>1499</v>
      </c>
      <c r="D25" s="88">
        <v>98</v>
      </c>
      <c r="E25" s="88"/>
      <c r="F25" s="88"/>
    </row>
    <row r="26" spans="1:6" ht="15">
      <c r="A26" s="89" t="s">
        <v>1500</v>
      </c>
      <c r="B26" s="88">
        <v>98</v>
      </c>
      <c r="C26" s="88" t="s">
        <v>1500</v>
      </c>
      <c r="D26" s="88">
        <v>98</v>
      </c>
      <c r="E26" s="88"/>
      <c r="F26" s="88"/>
    </row>
    <row r="29" spans="1:6" ht="14.5" customHeight="1">
      <c r="A29" s="13" t="s">
        <v>8971</v>
      </c>
      <c r="B29" s="13" t="s">
        <v>8951</v>
      </c>
      <c r="C29" s="13" t="s">
        <v>8982</v>
      </c>
      <c r="D29" s="13" t="s">
        <v>8954</v>
      </c>
      <c r="E29" s="80" t="s">
        <v>8983</v>
      </c>
      <c r="F29" s="80" t="s">
        <v>8955</v>
      </c>
    </row>
    <row r="30" spans="1:6" ht="15">
      <c r="A30" s="88" t="s">
        <v>8972</v>
      </c>
      <c r="B30" s="88">
        <v>189</v>
      </c>
      <c r="C30" s="88" t="s">
        <v>8972</v>
      </c>
      <c r="D30" s="88">
        <v>189</v>
      </c>
      <c r="E30" s="88"/>
      <c r="F30" s="88"/>
    </row>
    <row r="31" spans="1:6" ht="15">
      <c r="A31" s="89" t="s">
        <v>8973</v>
      </c>
      <c r="B31" s="88">
        <v>98</v>
      </c>
      <c r="C31" s="88" t="s">
        <v>8973</v>
      </c>
      <c r="D31" s="88">
        <v>98</v>
      </c>
      <c r="E31" s="88"/>
      <c r="F31" s="88"/>
    </row>
    <row r="32" spans="1:6" ht="15">
      <c r="A32" s="89" t="s">
        <v>8974</v>
      </c>
      <c r="B32" s="88">
        <v>98</v>
      </c>
      <c r="C32" s="88" t="s">
        <v>8974</v>
      </c>
      <c r="D32" s="88">
        <v>98</v>
      </c>
      <c r="E32" s="88"/>
      <c r="F32" s="88"/>
    </row>
    <row r="33" spans="1:6" ht="15">
      <c r="A33" s="89" t="s">
        <v>8975</v>
      </c>
      <c r="B33" s="88">
        <v>98</v>
      </c>
      <c r="C33" s="88" t="s">
        <v>8975</v>
      </c>
      <c r="D33" s="88">
        <v>98</v>
      </c>
      <c r="E33" s="88"/>
      <c r="F33" s="88"/>
    </row>
    <row r="34" spans="1:6" ht="15">
      <c r="A34" s="89" t="s">
        <v>8976</v>
      </c>
      <c r="B34" s="88">
        <v>98</v>
      </c>
      <c r="C34" s="88" t="s">
        <v>8976</v>
      </c>
      <c r="D34" s="88">
        <v>98</v>
      </c>
      <c r="E34" s="88"/>
      <c r="F34" s="88"/>
    </row>
    <row r="35" spans="1:6" ht="15">
      <c r="A35" s="89" t="s">
        <v>8977</v>
      </c>
      <c r="B35" s="88">
        <v>98</v>
      </c>
      <c r="C35" s="88" t="s">
        <v>8977</v>
      </c>
      <c r="D35" s="88">
        <v>98</v>
      </c>
      <c r="E35" s="88"/>
      <c r="F35" s="88"/>
    </row>
    <row r="36" spans="1:6" ht="15">
      <c r="A36" s="89" t="s">
        <v>8978</v>
      </c>
      <c r="B36" s="88">
        <v>98</v>
      </c>
      <c r="C36" s="88" t="s">
        <v>8978</v>
      </c>
      <c r="D36" s="88">
        <v>98</v>
      </c>
      <c r="E36" s="88"/>
      <c r="F36" s="88"/>
    </row>
    <row r="37" spans="1:6" ht="15">
      <c r="A37" s="89" t="s">
        <v>8979</v>
      </c>
      <c r="B37" s="88">
        <v>98</v>
      </c>
      <c r="C37" s="88" t="s">
        <v>8979</v>
      </c>
      <c r="D37" s="88">
        <v>98</v>
      </c>
      <c r="E37" s="88"/>
      <c r="F37" s="88"/>
    </row>
    <row r="38" spans="1:6" ht="15">
      <c r="A38" s="89" t="s">
        <v>8980</v>
      </c>
      <c r="B38" s="88">
        <v>98</v>
      </c>
      <c r="C38" s="88" t="s">
        <v>8980</v>
      </c>
      <c r="D38" s="88">
        <v>98</v>
      </c>
      <c r="E38" s="88"/>
      <c r="F38" s="88"/>
    </row>
    <row r="39" spans="1:6" ht="15">
      <c r="A39" s="89" t="s">
        <v>8981</v>
      </c>
      <c r="B39" s="88">
        <v>98</v>
      </c>
      <c r="C39" s="88" t="s">
        <v>8981</v>
      </c>
      <c r="D39" s="88">
        <v>98</v>
      </c>
      <c r="E39" s="88"/>
      <c r="F39" s="88"/>
    </row>
    <row r="42" spans="1:6" ht="14.5" customHeight="1">
      <c r="A42" s="80" t="s">
        <v>8986</v>
      </c>
      <c r="B42" s="80" t="s">
        <v>8951</v>
      </c>
      <c r="C42" s="80" t="s">
        <v>8988</v>
      </c>
      <c r="D42" s="80" t="s">
        <v>8954</v>
      </c>
      <c r="E42" s="80" t="s">
        <v>8989</v>
      </c>
      <c r="F42" s="80" t="s">
        <v>8955</v>
      </c>
    </row>
    <row r="43" spans="1:6" ht="15">
      <c r="A43" s="80"/>
      <c r="B43" s="80"/>
      <c r="C43" s="80"/>
      <c r="D43" s="80"/>
      <c r="E43" s="80"/>
      <c r="F43" s="80"/>
    </row>
    <row r="45" spans="1:6" ht="14.5" customHeight="1">
      <c r="A45" s="80" t="s">
        <v>8987</v>
      </c>
      <c r="B45" s="80" t="s">
        <v>8951</v>
      </c>
      <c r="C45" s="80" t="s">
        <v>8990</v>
      </c>
      <c r="D45" s="80" t="s">
        <v>8954</v>
      </c>
      <c r="E45" s="80" t="s">
        <v>8991</v>
      </c>
      <c r="F45" s="80" t="s">
        <v>8955</v>
      </c>
    </row>
    <row r="46" spans="1:6" ht="15">
      <c r="A46" s="80"/>
      <c r="B46" s="80"/>
      <c r="C46" s="80"/>
      <c r="D46" s="80"/>
      <c r="E46" s="80"/>
      <c r="F46" s="80"/>
    </row>
    <row r="48" spans="1:6" ht="14.5" customHeight="1">
      <c r="A48" s="13" t="s">
        <v>8994</v>
      </c>
      <c r="B48" s="13" t="s">
        <v>8951</v>
      </c>
      <c r="C48" s="13" t="s">
        <v>8995</v>
      </c>
      <c r="D48" s="13" t="s">
        <v>8954</v>
      </c>
      <c r="E48" s="13" t="s">
        <v>8996</v>
      </c>
      <c r="F48" s="13" t="s">
        <v>8955</v>
      </c>
    </row>
    <row r="49" spans="1:6" ht="15">
      <c r="A49" s="107" t="s">
        <v>390</v>
      </c>
      <c r="B49" s="80">
        <v>216232</v>
      </c>
      <c r="C49" s="107" t="s">
        <v>390</v>
      </c>
      <c r="D49" s="80">
        <v>216232</v>
      </c>
      <c r="E49" s="107" t="s">
        <v>418</v>
      </c>
      <c r="F49" s="80">
        <v>8125</v>
      </c>
    </row>
    <row r="50" spans="1:6" ht="15">
      <c r="A50" s="110" t="s">
        <v>319</v>
      </c>
      <c r="B50" s="80">
        <v>142760</v>
      </c>
      <c r="C50" s="107" t="s">
        <v>319</v>
      </c>
      <c r="D50" s="80">
        <v>142760</v>
      </c>
      <c r="E50" s="107"/>
      <c r="F50" s="80"/>
    </row>
    <row r="51" spans="1:6" ht="15">
      <c r="A51" s="110" t="s">
        <v>374</v>
      </c>
      <c r="B51" s="80">
        <v>105491</v>
      </c>
      <c r="C51" s="107" t="s">
        <v>374</v>
      </c>
      <c r="D51" s="80">
        <v>105491</v>
      </c>
      <c r="E51" s="107"/>
      <c r="F51" s="80"/>
    </row>
    <row r="52" spans="1:6" ht="15">
      <c r="A52" s="110" t="s">
        <v>246</v>
      </c>
      <c r="B52" s="80">
        <v>88316</v>
      </c>
      <c r="C52" s="107" t="s">
        <v>246</v>
      </c>
      <c r="D52" s="80">
        <v>88316</v>
      </c>
      <c r="E52" s="107"/>
      <c r="F52" s="80"/>
    </row>
    <row r="53" spans="1:6" ht="15">
      <c r="A53" s="110" t="s">
        <v>369</v>
      </c>
      <c r="B53" s="80">
        <v>77785</v>
      </c>
      <c r="C53" s="107" t="s">
        <v>369</v>
      </c>
      <c r="D53" s="80">
        <v>77785</v>
      </c>
      <c r="E53" s="107"/>
      <c r="F53" s="80"/>
    </row>
    <row r="54" spans="1:6" ht="15">
      <c r="A54" s="110" t="s">
        <v>377</v>
      </c>
      <c r="B54" s="80">
        <v>73136</v>
      </c>
      <c r="C54" s="107" t="s">
        <v>377</v>
      </c>
      <c r="D54" s="80">
        <v>73136</v>
      </c>
      <c r="E54" s="107"/>
      <c r="F54" s="80"/>
    </row>
    <row r="55" spans="1:6" ht="15">
      <c r="A55" s="110" t="s">
        <v>238</v>
      </c>
      <c r="B55" s="80">
        <v>71616</v>
      </c>
      <c r="C55" s="107" t="s">
        <v>238</v>
      </c>
      <c r="D55" s="80">
        <v>71616</v>
      </c>
      <c r="E55" s="107"/>
      <c r="F55" s="80"/>
    </row>
    <row r="56" spans="1:6" ht="15">
      <c r="A56" s="110" t="s">
        <v>381</v>
      </c>
      <c r="B56" s="80">
        <v>70855</v>
      </c>
      <c r="C56" s="107" t="s">
        <v>381</v>
      </c>
      <c r="D56" s="80">
        <v>70855</v>
      </c>
      <c r="E56" s="107"/>
      <c r="F56" s="80"/>
    </row>
    <row r="57" spans="1:6" ht="15">
      <c r="A57" s="110" t="s">
        <v>404</v>
      </c>
      <c r="B57" s="80">
        <v>70134</v>
      </c>
      <c r="C57" s="107" t="s">
        <v>404</v>
      </c>
      <c r="D57" s="80">
        <v>70134</v>
      </c>
      <c r="E57" s="107"/>
      <c r="F57" s="80"/>
    </row>
    <row r="58" spans="1:6" ht="15">
      <c r="A58" s="110" t="s">
        <v>276</v>
      </c>
      <c r="B58" s="80">
        <v>57009</v>
      </c>
      <c r="C58" s="107" t="s">
        <v>276</v>
      </c>
      <c r="D58" s="80">
        <v>57009</v>
      </c>
      <c r="E58" s="107"/>
      <c r="F58" s="80"/>
    </row>
  </sheetData>
  <hyperlinks>
    <hyperlink ref="A2" r:id="rId1" display="https://mkto.cisco.com/devnet-create.html?utm_campaign=devnetcreate21&amp;utm_source=mediabuy&amp;utm_medium=ptwitter-dn-africa"/>
    <hyperlink ref="A3" r:id="rId2" display="https://developer.cisco.com/devnetcreate/2020?utm_campaign=devnetcreate21&amp;utm_source=mediabuy&amp;utm_medium=mediabuy-devvie"/>
    <hyperlink ref="A4" r:id="rId3" display="https://twitter.com/elcomerciocom/status/1313236731202809862"/>
    <hyperlink ref="C2" r:id="rId4" display="https://mkto.cisco.com/devnet-create.html?utm_campaign=devnetcreate21&amp;utm_source=mediabuy&amp;utm_medium=ptwitter-dn-africa"/>
    <hyperlink ref="C3" r:id="rId5" display="https://developer.cisco.com/devnetcreate/2020?utm_campaign=devnetcreate21&amp;utm_source=mediabuy&amp;utm_medium=mediabuy-devvie"/>
    <hyperlink ref="E2" r:id="rId6" display="https://twitter.com/elcomerciocom/status/1313236731202809862"/>
  </hyperlinks>
  <printOptions/>
  <pageMargins left="0.7" right="0.7" top="0.75" bottom="0.75" header="0.3" footer="0.3"/>
  <pageSetup orientation="portrait" paperSize="9"/>
  <tableParts>
    <tablePart r:id="rId14"/>
    <tablePart r:id="rId7"/>
    <tablePart r:id="rId12"/>
    <tablePart r:id="rId10"/>
    <tablePart r:id="rId9"/>
    <tablePart r:id="rId13"/>
    <tablePart r:id="rId11"/>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D988B-C253-4591-A227-0CEFDC414E79}">
  <dimension ref="A25:B12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8" t="s">
        <v>9019</v>
      </c>
      <c r="B25" t="s">
        <v>9018</v>
      </c>
    </row>
    <row r="26" spans="1:2" ht="15">
      <c r="A26" s="119" t="s">
        <v>9021</v>
      </c>
      <c r="B26" s="3">
        <v>193</v>
      </c>
    </row>
    <row r="27" spans="1:2" ht="15">
      <c r="A27" s="120" t="s">
        <v>9022</v>
      </c>
      <c r="B27" s="3">
        <v>95</v>
      </c>
    </row>
    <row r="28" spans="1:2" ht="15">
      <c r="A28" s="121" t="s">
        <v>9023</v>
      </c>
      <c r="B28" s="3">
        <v>2</v>
      </c>
    </row>
    <row r="29" spans="1:2" ht="15">
      <c r="A29" s="122" t="s">
        <v>9024</v>
      </c>
      <c r="B29" s="3">
        <v>1</v>
      </c>
    </row>
    <row r="30" spans="1:2" ht="15">
      <c r="A30" s="122" t="s">
        <v>9025</v>
      </c>
      <c r="B30" s="3">
        <v>1</v>
      </c>
    </row>
    <row r="31" spans="1:2" ht="15">
      <c r="A31" s="121" t="s">
        <v>9026</v>
      </c>
      <c r="B31" s="3">
        <v>11</v>
      </c>
    </row>
    <row r="32" spans="1:2" ht="15">
      <c r="A32" s="122" t="s">
        <v>9027</v>
      </c>
      <c r="B32" s="3">
        <v>3</v>
      </c>
    </row>
    <row r="33" spans="1:2" ht="15">
      <c r="A33" s="122" t="s">
        <v>9028</v>
      </c>
      <c r="B33" s="3">
        <v>1</v>
      </c>
    </row>
    <row r="34" spans="1:2" ht="15">
      <c r="A34" s="122" t="s">
        <v>9029</v>
      </c>
      <c r="B34" s="3">
        <v>4</v>
      </c>
    </row>
    <row r="35" spans="1:2" ht="15">
      <c r="A35" s="122" t="s">
        <v>9030</v>
      </c>
      <c r="B35" s="3">
        <v>3</v>
      </c>
    </row>
    <row r="36" spans="1:2" ht="15">
      <c r="A36" s="121" t="s">
        <v>9031</v>
      </c>
      <c r="B36" s="3">
        <v>57</v>
      </c>
    </row>
    <row r="37" spans="1:2" ht="15">
      <c r="A37" s="122" t="s">
        <v>9032</v>
      </c>
      <c r="B37" s="3">
        <v>1</v>
      </c>
    </row>
    <row r="38" spans="1:2" ht="15">
      <c r="A38" s="122" t="s">
        <v>9033</v>
      </c>
      <c r="B38" s="3">
        <v>1</v>
      </c>
    </row>
    <row r="39" spans="1:2" ht="15">
      <c r="A39" s="122" t="s">
        <v>9034</v>
      </c>
      <c r="B39" s="3">
        <v>1</v>
      </c>
    </row>
    <row r="40" spans="1:2" ht="15">
      <c r="A40" s="122" t="s">
        <v>9024</v>
      </c>
      <c r="B40" s="3">
        <v>2</v>
      </c>
    </row>
    <row r="41" spans="1:2" ht="15">
      <c r="A41" s="122" t="s">
        <v>9035</v>
      </c>
      <c r="B41" s="3">
        <v>7</v>
      </c>
    </row>
    <row r="42" spans="1:2" ht="15">
      <c r="A42" s="122" t="s">
        <v>9036</v>
      </c>
      <c r="B42" s="3">
        <v>1</v>
      </c>
    </row>
    <row r="43" spans="1:2" ht="15">
      <c r="A43" s="122" t="s">
        <v>9037</v>
      </c>
      <c r="B43" s="3">
        <v>5</v>
      </c>
    </row>
    <row r="44" spans="1:2" ht="15">
      <c r="A44" s="122" t="s">
        <v>9038</v>
      </c>
      <c r="B44" s="3">
        <v>6</v>
      </c>
    </row>
    <row r="45" spans="1:2" ht="15">
      <c r="A45" s="122" t="s">
        <v>9039</v>
      </c>
      <c r="B45" s="3">
        <v>2</v>
      </c>
    </row>
    <row r="46" spans="1:2" ht="15">
      <c r="A46" s="122" t="s">
        <v>9040</v>
      </c>
      <c r="B46" s="3">
        <v>4</v>
      </c>
    </row>
    <row r="47" spans="1:2" ht="15">
      <c r="A47" s="122" t="s">
        <v>9041</v>
      </c>
      <c r="B47" s="3">
        <v>2</v>
      </c>
    </row>
    <row r="48" spans="1:2" ht="15">
      <c r="A48" s="122" t="s">
        <v>9042</v>
      </c>
      <c r="B48" s="3">
        <v>4</v>
      </c>
    </row>
    <row r="49" spans="1:2" ht="15">
      <c r="A49" s="122" t="s">
        <v>9043</v>
      </c>
      <c r="B49" s="3">
        <v>2</v>
      </c>
    </row>
    <row r="50" spans="1:2" ht="15">
      <c r="A50" s="122" t="s">
        <v>9044</v>
      </c>
      <c r="B50" s="3">
        <v>1</v>
      </c>
    </row>
    <row r="51" spans="1:2" ht="15">
      <c r="A51" s="122" t="s">
        <v>9045</v>
      </c>
      <c r="B51" s="3">
        <v>2</v>
      </c>
    </row>
    <row r="52" spans="1:2" ht="15">
      <c r="A52" s="122" t="s">
        <v>9046</v>
      </c>
      <c r="B52" s="3">
        <v>1</v>
      </c>
    </row>
    <row r="53" spans="1:2" ht="15">
      <c r="A53" s="122" t="s">
        <v>9025</v>
      </c>
      <c r="B53" s="3">
        <v>3</v>
      </c>
    </row>
    <row r="54" spans="1:2" ht="15">
      <c r="A54" s="122" t="s">
        <v>9047</v>
      </c>
      <c r="B54" s="3">
        <v>1</v>
      </c>
    </row>
    <row r="55" spans="1:2" ht="15">
      <c r="A55" s="122" t="s">
        <v>9027</v>
      </c>
      <c r="B55" s="3">
        <v>3</v>
      </c>
    </row>
    <row r="56" spans="1:2" ht="15">
      <c r="A56" s="122" t="s">
        <v>9028</v>
      </c>
      <c r="B56" s="3">
        <v>4</v>
      </c>
    </row>
    <row r="57" spans="1:2" ht="15">
      <c r="A57" s="122" t="s">
        <v>9029</v>
      </c>
      <c r="B57" s="3">
        <v>3</v>
      </c>
    </row>
    <row r="58" spans="1:2" ht="15">
      <c r="A58" s="122" t="s">
        <v>9030</v>
      </c>
      <c r="B58" s="3">
        <v>1</v>
      </c>
    </row>
    <row r="59" spans="1:2" ht="15">
      <c r="A59" s="121" t="s">
        <v>9048</v>
      </c>
      <c r="B59" s="3">
        <v>16</v>
      </c>
    </row>
    <row r="60" spans="1:2" ht="15">
      <c r="A60" s="122" t="s">
        <v>9032</v>
      </c>
      <c r="B60" s="3">
        <v>2</v>
      </c>
    </row>
    <row r="61" spans="1:2" ht="15">
      <c r="A61" s="122" t="s">
        <v>9049</v>
      </c>
      <c r="B61" s="3">
        <v>1</v>
      </c>
    </row>
    <row r="62" spans="1:2" ht="15">
      <c r="A62" s="122" t="s">
        <v>9033</v>
      </c>
      <c r="B62" s="3">
        <v>1</v>
      </c>
    </row>
    <row r="63" spans="1:2" ht="15">
      <c r="A63" s="122" t="s">
        <v>9024</v>
      </c>
      <c r="B63" s="3">
        <v>2</v>
      </c>
    </row>
    <row r="64" spans="1:2" ht="15">
      <c r="A64" s="122" t="s">
        <v>9037</v>
      </c>
      <c r="B64" s="3">
        <v>1</v>
      </c>
    </row>
    <row r="65" spans="1:2" ht="15">
      <c r="A65" s="122" t="s">
        <v>9038</v>
      </c>
      <c r="B65" s="3">
        <v>1</v>
      </c>
    </row>
    <row r="66" spans="1:2" ht="15">
      <c r="A66" s="122" t="s">
        <v>9039</v>
      </c>
      <c r="B66" s="3">
        <v>1</v>
      </c>
    </row>
    <row r="67" spans="1:2" ht="15">
      <c r="A67" s="122" t="s">
        <v>9041</v>
      </c>
      <c r="B67" s="3">
        <v>2</v>
      </c>
    </row>
    <row r="68" spans="1:2" ht="15">
      <c r="A68" s="122" t="s">
        <v>9042</v>
      </c>
      <c r="B68" s="3">
        <v>1</v>
      </c>
    </row>
    <row r="69" spans="1:2" ht="15">
      <c r="A69" s="122" t="s">
        <v>9046</v>
      </c>
      <c r="B69" s="3">
        <v>1</v>
      </c>
    </row>
    <row r="70" spans="1:2" ht="15">
      <c r="A70" s="122" t="s">
        <v>9025</v>
      </c>
      <c r="B70" s="3">
        <v>1</v>
      </c>
    </row>
    <row r="71" spans="1:2" ht="15">
      <c r="A71" s="122" t="s">
        <v>9047</v>
      </c>
      <c r="B71" s="3">
        <v>1</v>
      </c>
    </row>
    <row r="72" spans="1:2" ht="15">
      <c r="A72" s="122" t="s">
        <v>9028</v>
      </c>
      <c r="B72" s="3">
        <v>1</v>
      </c>
    </row>
    <row r="73" spans="1:2" ht="15">
      <c r="A73" s="121" t="s">
        <v>9050</v>
      </c>
      <c r="B73" s="3">
        <v>4</v>
      </c>
    </row>
    <row r="74" spans="1:2" ht="15">
      <c r="A74" s="122" t="s">
        <v>9038</v>
      </c>
      <c r="B74" s="3">
        <v>2</v>
      </c>
    </row>
    <row r="75" spans="1:2" ht="15">
      <c r="A75" s="122" t="s">
        <v>9041</v>
      </c>
      <c r="B75" s="3">
        <v>1</v>
      </c>
    </row>
    <row r="76" spans="1:2" ht="15">
      <c r="A76" s="122" t="s">
        <v>9043</v>
      </c>
      <c r="B76" s="3">
        <v>1</v>
      </c>
    </row>
    <row r="77" spans="1:2" ht="15">
      <c r="A77" s="121" t="s">
        <v>9051</v>
      </c>
      <c r="B77" s="3">
        <v>3</v>
      </c>
    </row>
    <row r="78" spans="1:2" ht="15">
      <c r="A78" s="122" t="s">
        <v>9038</v>
      </c>
      <c r="B78" s="3">
        <v>1</v>
      </c>
    </row>
    <row r="79" spans="1:2" ht="15">
      <c r="A79" s="122" t="s">
        <v>9039</v>
      </c>
      <c r="B79" s="3">
        <v>1</v>
      </c>
    </row>
    <row r="80" spans="1:2" ht="15">
      <c r="A80" s="122" t="s">
        <v>9030</v>
      </c>
      <c r="B80" s="3">
        <v>1</v>
      </c>
    </row>
    <row r="81" spans="1:2" ht="15">
      <c r="A81" s="121" t="s">
        <v>9052</v>
      </c>
      <c r="B81" s="3">
        <v>1</v>
      </c>
    </row>
    <row r="82" spans="1:2" ht="15">
      <c r="A82" s="122" t="s">
        <v>9027</v>
      </c>
      <c r="B82" s="3">
        <v>1</v>
      </c>
    </row>
    <row r="83" spans="1:2" ht="15">
      <c r="A83" s="121" t="s">
        <v>9053</v>
      </c>
      <c r="B83" s="3">
        <v>1</v>
      </c>
    </row>
    <row r="84" spans="1:2" ht="15">
      <c r="A84" s="122" t="s">
        <v>9036</v>
      </c>
      <c r="B84" s="3">
        <v>1</v>
      </c>
    </row>
    <row r="85" spans="1:2" ht="15">
      <c r="A85" s="120" t="s">
        <v>9054</v>
      </c>
      <c r="B85" s="3">
        <v>98</v>
      </c>
    </row>
    <row r="86" spans="1:2" ht="15">
      <c r="A86" s="121" t="s">
        <v>9055</v>
      </c>
      <c r="B86" s="3">
        <v>1</v>
      </c>
    </row>
    <row r="87" spans="1:2" ht="15">
      <c r="A87" s="122" t="s">
        <v>9028</v>
      </c>
      <c r="B87" s="3">
        <v>1</v>
      </c>
    </row>
    <row r="88" spans="1:2" ht="15">
      <c r="A88" s="121" t="s">
        <v>9056</v>
      </c>
      <c r="B88" s="3">
        <v>4</v>
      </c>
    </row>
    <row r="89" spans="1:2" ht="15">
      <c r="A89" s="122" t="s">
        <v>9030</v>
      </c>
      <c r="B89" s="3">
        <v>4</v>
      </c>
    </row>
    <row r="90" spans="1:2" ht="15">
      <c r="A90" s="121" t="s">
        <v>9057</v>
      </c>
      <c r="B90" s="3">
        <v>76</v>
      </c>
    </row>
    <row r="91" spans="1:2" ht="15">
      <c r="A91" s="122" t="s">
        <v>9032</v>
      </c>
      <c r="B91" s="3">
        <v>1</v>
      </c>
    </row>
    <row r="92" spans="1:2" ht="15">
      <c r="A92" s="122" t="s">
        <v>9033</v>
      </c>
      <c r="B92" s="3">
        <v>1</v>
      </c>
    </row>
    <row r="93" spans="1:2" ht="15">
      <c r="A93" s="122" t="s">
        <v>9039</v>
      </c>
      <c r="B93" s="3">
        <v>49</v>
      </c>
    </row>
    <row r="94" spans="1:2" ht="15">
      <c r="A94" s="122" t="s">
        <v>9040</v>
      </c>
      <c r="B94" s="3">
        <v>12</v>
      </c>
    </row>
    <row r="95" spans="1:2" ht="15">
      <c r="A95" s="122" t="s">
        <v>9041</v>
      </c>
      <c r="B95" s="3">
        <v>1</v>
      </c>
    </row>
    <row r="96" spans="1:2" ht="15">
      <c r="A96" s="122" t="s">
        <v>9042</v>
      </c>
      <c r="B96" s="3">
        <v>1</v>
      </c>
    </row>
    <row r="97" spans="1:2" ht="15">
      <c r="A97" s="122" t="s">
        <v>9043</v>
      </c>
      <c r="B97" s="3">
        <v>4</v>
      </c>
    </row>
    <row r="98" spans="1:2" ht="15">
      <c r="A98" s="122" t="s">
        <v>9045</v>
      </c>
      <c r="B98" s="3">
        <v>1</v>
      </c>
    </row>
    <row r="99" spans="1:2" ht="15">
      <c r="A99" s="122" t="s">
        <v>9046</v>
      </c>
      <c r="B99" s="3">
        <v>2</v>
      </c>
    </row>
    <row r="100" spans="1:2" ht="15">
      <c r="A100" s="122" t="s">
        <v>9025</v>
      </c>
      <c r="B100" s="3">
        <v>2</v>
      </c>
    </row>
    <row r="101" spans="1:2" ht="15">
      <c r="A101" s="122" t="s">
        <v>9047</v>
      </c>
      <c r="B101" s="3">
        <v>2</v>
      </c>
    </row>
    <row r="102" spans="1:2" ht="15">
      <c r="A102" s="121" t="s">
        <v>9058</v>
      </c>
      <c r="B102" s="3">
        <v>6</v>
      </c>
    </row>
    <row r="103" spans="1:2" ht="15">
      <c r="A103" s="122" t="s">
        <v>9032</v>
      </c>
      <c r="B103" s="3">
        <v>1</v>
      </c>
    </row>
    <row r="104" spans="1:2" ht="15">
      <c r="A104" s="122" t="s">
        <v>9033</v>
      </c>
      <c r="B104" s="3">
        <v>2</v>
      </c>
    </row>
    <row r="105" spans="1:2" ht="15">
      <c r="A105" s="122" t="s">
        <v>9034</v>
      </c>
      <c r="B105" s="3">
        <v>1</v>
      </c>
    </row>
    <row r="106" spans="1:2" ht="15">
      <c r="A106" s="122" t="s">
        <v>9059</v>
      </c>
      <c r="B106" s="3">
        <v>1</v>
      </c>
    </row>
    <row r="107" spans="1:2" ht="15">
      <c r="A107" s="122" t="s">
        <v>9043</v>
      </c>
      <c r="B107" s="3">
        <v>1</v>
      </c>
    </row>
    <row r="108" spans="1:2" ht="15">
      <c r="A108" s="121" t="s">
        <v>9060</v>
      </c>
      <c r="B108" s="3">
        <v>3</v>
      </c>
    </row>
    <row r="109" spans="1:2" ht="15">
      <c r="A109" s="122" t="s">
        <v>9036</v>
      </c>
      <c r="B109" s="3">
        <v>1</v>
      </c>
    </row>
    <row r="110" spans="1:2" ht="15">
      <c r="A110" s="122" t="s">
        <v>9038</v>
      </c>
      <c r="B110" s="3">
        <v>1</v>
      </c>
    </row>
    <row r="111" spans="1:2" ht="15">
      <c r="A111" s="122" t="s">
        <v>9039</v>
      </c>
      <c r="B111" s="3">
        <v>1</v>
      </c>
    </row>
    <row r="112" spans="1:2" ht="15">
      <c r="A112" s="121" t="s">
        <v>9061</v>
      </c>
      <c r="B112" s="3">
        <v>3</v>
      </c>
    </row>
    <row r="113" spans="1:2" ht="15">
      <c r="A113" s="122" t="s">
        <v>9059</v>
      </c>
      <c r="B113" s="3">
        <v>1</v>
      </c>
    </row>
    <row r="114" spans="1:2" ht="15">
      <c r="A114" s="122" t="s">
        <v>9038</v>
      </c>
      <c r="B114" s="3">
        <v>1</v>
      </c>
    </row>
    <row r="115" spans="1:2" ht="15">
      <c r="A115" s="122" t="s">
        <v>9042</v>
      </c>
      <c r="B115" s="3">
        <v>1</v>
      </c>
    </row>
    <row r="116" spans="1:2" ht="15">
      <c r="A116" s="121" t="s">
        <v>9062</v>
      </c>
      <c r="B116" s="3">
        <v>2</v>
      </c>
    </row>
    <row r="117" spans="1:2" ht="15">
      <c r="A117" s="122" t="s">
        <v>9032</v>
      </c>
      <c r="B117" s="3">
        <v>1</v>
      </c>
    </row>
    <row r="118" spans="1:2" ht="15">
      <c r="A118" s="122" t="s">
        <v>9045</v>
      </c>
      <c r="B118" s="3">
        <v>1</v>
      </c>
    </row>
    <row r="119" spans="1:2" ht="15">
      <c r="A119" s="121" t="s">
        <v>9063</v>
      </c>
      <c r="B119" s="3">
        <v>1</v>
      </c>
    </row>
    <row r="120" spans="1:2" ht="15">
      <c r="A120" s="122" t="s">
        <v>9036</v>
      </c>
      <c r="B120" s="3">
        <v>1</v>
      </c>
    </row>
    <row r="121" spans="1:2" ht="15">
      <c r="A121" s="121" t="s">
        <v>9064</v>
      </c>
      <c r="B121" s="3">
        <v>1</v>
      </c>
    </row>
    <row r="122" spans="1:2" ht="15">
      <c r="A122" s="122" t="s">
        <v>9030</v>
      </c>
      <c r="B122" s="3">
        <v>1</v>
      </c>
    </row>
    <row r="123" spans="1:2" ht="15">
      <c r="A123" s="121" t="s">
        <v>9065</v>
      </c>
      <c r="B123" s="3">
        <v>1</v>
      </c>
    </row>
    <row r="124" spans="1:2" ht="15">
      <c r="A124" s="122" t="s">
        <v>9040</v>
      </c>
      <c r="B124" s="3">
        <v>1</v>
      </c>
    </row>
    <row r="125" spans="1:2" ht="15">
      <c r="A125" s="119" t="s">
        <v>9020</v>
      </c>
      <c r="B125"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9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2" width="14.8515625" style="0" customWidth="1"/>
    <col min="53" max="53" width="16.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9070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818</v>
      </c>
      <c r="AF2" s="13" t="s">
        <v>819</v>
      </c>
      <c r="AG2" s="13" t="s">
        <v>820</v>
      </c>
      <c r="AH2" s="13" t="s">
        <v>821</v>
      </c>
      <c r="AI2" s="13" t="s">
        <v>822</v>
      </c>
      <c r="AJ2" s="13" t="s">
        <v>823</v>
      </c>
      <c r="AK2" s="13" t="s">
        <v>824</v>
      </c>
      <c r="AL2" s="13" t="s">
        <v>825</v>
      </c>
      <c r="AM2" s="13" t="s">
        <v>826</v>
      </c>
      <c r="AN2" s="13" t="s">
        <v>827</v>
      </c>
      <c r="AO2" s="13" t="s">
        <v>828</v>
      </c>
      <c r="AP2" s="13" t="s">
        <v>829</v>
      </c>
      <c r="AQ2" s="13" t="s">
        <v>830</v>
      </c>
      <c r="AR2" s="13" t="s">
        <v>831</v>
      </c>
      <c r="AS2" s="13" t="s">
        <v>832</v>
      </c>
      <c r="AT2" s="13" t="s">
        <v>833</v>
      </c>
      <c r="AU2" s="13" t="s">
        <v>214</v>
      </c>
      <c r="AV2" s="13" t="s">
        <v>834</v>
      </c>
      <c r="AW2" s="13" t="s">
        <v>835</v>
      </c>
      <c r="AX2" s="13" t="s">
        <v>836</v>
      </c>
      <c r="AY2" s="13" t="s">
        <v>837</v>
      </c>
      <c r="AZ2" s="13" t="s">
        <v>838</v>
      </c>
      <c r="BA2" s="13" t="s">
        <v>839</v>
      </c>
      <c r="BB2" s="13" t="s">
        <v>1465</v>
      </c>
      <c r="BC2" s="113" t="s">
        <v>1556</v>
      </c>
      <c r="BD2" s="113" t="s">
        <v>1557</v>
      </c>
      <c r="BE2" s="113" t="s">
        <v>1558</v>
      </c>
      <c r="BF2" s="113" t="s">
        <v>1559</v>
      </c>
      <c r="BG2" s="113" t="s">
        <v>1560</v>
      </c>
      <c r="BH2" s="113" t="s">
        <v>1561</v>
      </c>
      <c r="BI2" s="113" t="s">
        <v>1562</v>
      </c>
      <c r="BJ2" s="113" t="s">
        <v>1563</v>
      </c>
      <c r="BK2" s="113" t="s">
        <v>1565</v>
      </c>
      <c r="BL2" s="113" t="s">
        <v>8999</v>
      </c>
      <c r="BM2" s="113" t="s">
        <v>9000</v>
      </c>
      <c r="BN2" s="113" t="s">
        <v>9001</v>
      </c>
      <c r="BO2" s="113" t="s">
        <v>9002</v>
      </c>
      <c r="BP2" s="113" t="s">
        <v>9003</v>
      </c>
      <c r="BQ2" s="113" t="s">
        <v>9004</v>
      </c>
      <c r="BR2" s="113" t="s">
        <v>9005</v>
      </c>
      <c r="BS2" s="113" t="s">
        <v>9010</v>
      </c>
      <c r="BT2" s="113" t="s">
        <v>9012</v>
      </c>
      <c r="BU2" s="113" t="s">
        <v>9016</v>
      </c>
      <c r="BV2" s="3"/>
      <c r="BW2" s="3"/>
    </row>
    <row r="3" spans="1:75" ht="29" customHeight="1">
      <c r="A3" s="65" t="s">
        <v>422</v>
      </c>
      <c r="C3" s="66"/>
      <c r="D3" s="66" t="s">
        <v>64</v>
      </c>
      <c r="E3" s="67">
        <v>150</v>
      </c>
      <c r="F3" s="69"/>
      <c r="G3" s="104" t="str">
        <f>HYPERLINK("https://pbs.twimg.com/profile_images/1309624032451530757/23mvhU_Y_normal.jpg")</f>
        <v>https://pbs.twimg.com/profile_images/1309624032451530757/23mvhU_Y_normal.jpg</v>
      </c>
      <c r="H3" s="66"/>
      <c r="I3" s="70" t="s">
        <v>422</v>
      </c>
      <c r="J3" s="71"/>
      <c r="K3" s="71" t="s">
        <v>75</v>
      </c>
      <c r="L3" s="70" t="s">
        <v>1455</v>
      </c>
      <c r="M3" s="74">
        <v>1</v>
      </c>
      <c r="N3" s="75">
        <v>5278.42333984375</v>
      </c>
      <c r="O3" s="75">
        <v>5945.49951171875</v>
      </c>
      <c r="P3" s="76"/>
      <c r="Q3" s="77"/>
      <c r="R3" s="77"/>
      <c r="S3" s="49"/>
      <c r="T3" s="49">
        <v>0</v>
      </c>
      <c r="U3" s="49">
        <v>1</v>
      </c>
      <c r="V3" s="50">
        <v>0</v>
      </c>
      <c r="W3" s="50">
        <v>0.002681</v>
      </c>
      <c r="X3" s="50">
        <v>0.004971</v>
      </c>
      <c r="Y3" s="50">
        <v>0.541864</v>
      </c>
      <c r="Z3" s="50">
        <v>0</v>
      </c>
      <c r="AA3" s="50">
        <v>0</v>
      </c>
      <c r="AB3" s="72">
        <v>3</v>
      </c>
      <c r="AC3" s="72"/>
      <c r="AD3" s="73"/>
      <c r="AE3" s="80" t="s">
        <v>1026</v>
      </c>
      <c r="AF3" s="88">
        <v>7.08492381583241E+17</v>
      </c>
      <c r="AG3" s="80">
        <v>84</v>
      </c>
      <c r="AH3" s="80">
        <v>16</v>
      </c>
      <c r="AI3" s="80">
        <v>1028</v>
      </c>
      <c r="AJ3" s="80">
        <v>2040</v>
      </c>
      <c r="AK3" s="80"/>
      <c r="AL3" s="80"/>
      <c r="AM3" s="80"/>
      <c r="AN3" s="80"/>
      <c r="AO3" s="80"/>
      <c r="AP3" s="82">
        <v>42441.137974537036</v>
      </c>
      <c r="AQ3" s="80"/>
      <c r="AR3" s="80" t="b">
        <v>1</v>
      </c>
      <c r="AS3" s="80" t="b">
        <v>0</v>
      </c>
      <c r="AT3" s="80" t="b">
        <v>0</v>
      </c>
      <c r="AU3" s="80"/>
      <c r="AV3" s="80">
        <v>0</v>
      </c>
      <c r="AW3" s="80"/>
      <c r="AX3" s="80" t="b">
        <v>0</v>
      </c>
      <c r="AY3" s="80" t="s">
        <v>1266</v>
      </c>
      <c r="AZ3" s="84" t="str">
        <f>HYPERLINK("https://twitter.com/renitocaf123")</f>
        <v>https://twitter.com/renitocaf123</v>
      </c>
      <c r="BA3" s="80" t="s">
        <v>66</v>
      </c>
      <c r="BB3" s="80" t="str">
        <f>REPLACE(INDEX(GroupVertices[Group],MATCH(Vertices[[#This Row],[Vertex]],GroupVertices[Vertex],0)),1,1,"")</f>
        <v>1</v>
      </c>
      <c r="BC3" s="49">
        <v>2</v>
      </c>
      <c r="BD3" s="50">
        <v>4.545454545454546</v>
      </c>
      <c r="BE3" s="49">
        <v>0</v>
      </c>
      <c r="BF3" s="50">
        <v>0</v>
      </c>
      <c r="BG3" s="49">
        <v>0</v>
      </c>
      <c r="BH3" s="50">
        <v>0</v>
      </c>
      <c r="BI3" s="49">
        <v>42</v>
      </c>
      <c r="BJ3" s="50">
        <v>95.45454545454545</v>
      </c>
      <c r="BK3" s="49">
        <v>44</v>
      </c>
      <c r="BL3" s="49" t="s">
        <v>8949</v>
      </c>
      <c r="BM3" s="49" t="s">
        <v>8949</v>
      </c>
      <c r="BN3" s="49" t="s">
        <v>427</v>
      </c>
      <c r="BO3" s="49" t="s">
        <v>427</v>
      </c>
      <c r="BP3" s="49" t="s">
        <v>429</v>
      </c>
      <c r="BQ3" s="49" t="s">
        <v>429</v>
      </c>
      <c r="BR3" s="117" t="s">
        <v>9006</v>
      </c>
      <c r="BS3" s="117" t="s">
        <v>9006</v>
      </c>
      <c r="BT3" s="117" t="s">
        <v>9013</v>
      </c>
      <c r="BU3" s="117" t="s">
        <v>9013</v>
      </c>
      <c r="BV3" s="3"/>
      <c r="BW3" s="3"/>
    </row>
    <row r="4" spans="1:78" ht="29" customHeight="1">
      <c r="A4" s="65" t="s">
        <v>420</v>
      </c>
      <c r="C4" s="66"/>
      <c r="D4" s="66" t="s">
        <v>64</v>
      </c>
      <c r="E4" s="67">
        <v>150</v>
      </c>
      <c r="F4" s="69"/>
      <c r="G4" s="104" t="str">
        <f>HYPERLINK("https://pbs.twimg.com/profile_images/1298087092170313728/Pewn1V87_normal.jpg")</f>
        <v>https://pbs.twimg.com/profile_images/1298087092170313728/Pewn1V87_normal.jpg</v>
      </c>
      <c r="H4" s="66"/>
      <c r="I4" s="70" t="s">
        <v>420</v>
      </c>
      <c r="J4" s="71"/>
      <c r="K4" s="71" t="s">
        <v>75</v>
      </c>
      <c r="L4" s="70" t="s">
        <v>1267</v>
      </c>
      <c r="M4" s="74">
        <v>9999</v>
      </c>
      <c r="N4" s="75">
        <v>4952.056640625</v>
      </c>
      <c r="O4" s="75">
        <v>5003.537109375</v>
      </c>
      <c r="P4" s="76"/>
      <c r="Q4" s="77"/>
      <c r="R4" s="77"/>
      <c r="S4" s="90"/>
      <c r="T4" s="49">
        <v>188</v>
      </c>
      <c r="U4" s="49">
        <v>1</v>
      </c>
      <c r="V4" s="50">
        <v>34782</v>
      </c>
      <c r="W4" s="50">
        <v>0.005348</v>
      </c>
      <c r="X4" s="50">
        <v>0.070424</v>
      </c>
      <c r="Y4" s="50">
        <v>86.671017</v>
      </c>
      <c r="Z4" s="50">
        <v>0</v>
      </c>
      <c r="AA4" s="50">
        <v>0</v>
      </c>
      <c r="AB4" s="72">
        <v>4</v>
      </c>
      <c r="AC4" s="72"/>
      <c r="AD4" s="73"/>
      <c r="AE4" s="80" t="s">
        <v>840</v>
      </c>
      <c r="AF4" s="88">
        <v>2241334020</v>
      </c>
      <c r="AG4" s="80">
        <v>528</v>
      </c>
      <c r="AH4" s="80">
        <v>98532</v>
      </c>
      <c r="AI4" s="80">
        <v>20534</v>
      </c>
      <c r="AJ4" s="80">
        <v>24994</v>
      </c>
      <c r="AK4" s="80"/>
      <c r="AL4" s="80" t="s">
        <v>1027</v>
      </c>
      <c r="AM4" s="80" t="s">
        <v>1176</v>
      </c>
      <c r="AN4" s="84" t="str">
        <f>HYPERLINK("https://t.co/DLbGEm6nbn")</f>
        <v>https://t.co/DLbGEm6nbn</v>
      </c>
      <c r="AO4" s="80"/>
      <c r="AP4" s="82">
        <v>41619.86082175926</v>
      </c>
      <c r="AQ4" s="84" t="str">
        <f>HYPERLINK("https://pbs.twimg.com/profile_banners/2241334020/1598320612")</f>
        <v>https://pbs.twimg.com/profile_banners/2241334020/1598320612</v>
      </c>
      <c r="AR4" s="80" t="b">
        <v>0</v>
      </c>
      <c r="AS4" s="80" t="b">
        <v>0</v>
      </c>
      <c r="AT4" s="80" t="b">
        <v>1</v>
      </c>
      <c r="AU4" s="80"/>
      <c r="AV4" s="80">
        <v>488</v>
      </c>
      <c r="AW4" s="84" t="str">
        <f>HYPERLINK("https://abs.twimg.com/images/themes/theme14/bg.gif")</f>
        <v>https://abs.twimg.com/images/themes/theme14/bg.gif</v>
      </c>
      <c r="AX4" s="80" t="b">
        <v>1</v>
      </c>
      <c r="AY4" s="80" t="s">
        <v>1266</v>
      </c>
      <c r="AZ4" s="84" t="str">
        <f>HYPERLINK("https://twitter.com/ciscodevnet")</f>
        <v>https://twitter.com/ciscodevnet</v>
      </c>
      <c r="BA4" s="80" t="s">
        <v>66</v>
      </c>
      <c r="BB4" s="80" t="str">
        <f>REPLACE(INDEX(GroupVertices[Group],MATCH(Vertices[[#This Row],[Vertex]],GroupVertices[Vertex],0)),1,1,"")</f>
        <v>1</v>
      </c>
      <c r="BC4" s="49">
        <v>3</v>
      </c>
      <c r="BD4" s="50">
        <v>3.5714285714285716</v>
      </c>
      <c r="BE4" s="49">
        <v>0</v>
      </c>
      <c r="BF4" s="50">
        <v>0</v>
      </c>
      <c r="BG4" s="49">
        <v>0</v>
      </c>
      <c r="BH4" s="50">
        <v>0</v>
      </c>
      <c r="BI4" s="49">
        <v>81</v>
      </c>
      <c r="BJ4" s="50">
        <v>96.42857142857143</v>
      </c>
      <c r="BK4" s="49">
        <v>84</v>
      </c>
      <c r="BL4" s="49" t="s">
        <v>8957</v>
      </c>
      <c r="BM4" s="49" t="s">
        <v>8957</v>
      </c>
      <c r="BN4" s="49" t="s">
        <v>427</v>
      </c>
      <c r="BO4" s="49" t="s">
        <v>427</v>
      </c>
      <c r="BP4" s="49" t="s">
        <v>429</v>
      </c>
      <c r="BQ4" s="49" t="s">
        <v>429</v>
      </c>
      <c r="BR4" s="117" t="s">
        <v>9007</v>
      </c>
      <c r="BS4" s="117" t="s">
        <v>9011</v>
      </c>
      <c r="BT4" s="117" t="s">
        <v>8985</v>
      </c>
      <c r="BU4" s="117" t="s">
        <v>9017</v>
      </c>
      <c r="BV4" s="2"/>
      <c r="BW4" s="3"/>
      <c r="BX4" s="3"/>
      <c r="BY4" s="3"/>
      <c r="BZ4" s="3"/>
    </row>
    <row r="5" spans="1:78" ht="29" customHeight="1">
      <c r="A5" s="65" t="s">
        <v>234</v>
      </c>
      <c r="C5" s="66"/>
      <c r="D5" s="66" t="s">
        <v>64</v>
      </c>
      <c r="E5" s="67">
        <v>150</v>
      </c>
      <c r="F5" s="69"/>
      <c r="G5" s="104" t="str">
        <f>HYPERLINK("https://pbs.twimg.com/profile_images/1302259867474776064/6oLPKZ6-_normal.jpg")</f>
        <v>https://pbs.twimg.com/profile_images/1302259867474776064/6oLPKZ6-_normal.jpg</v>
      </c>
      <c r="H5" s="66"/>
      <c r="I5" s="70" t="s">
        <v>234</v>
      </c>
      <c r="J5" s="71"/>
      <c r="K5" s="71" t="s">
        <v>75</v>
      </c>
      <c r="L5" s="70" t="s">
        <v>1268</v>
      </c>
      <c r="M5" s="74">
        <v>1</v>
      </c>
      <c r="N5" s="75">
        <v>4458.0654296875</v>
      </c>
      <c r="O5" s="75">
        <v>9409.990234375</v>
      </c>
      <c r="P5" s="76"/>
      <c r="Q5" s="77"/>
      <c r="R5" s="77"/>
      <c r="S5" s="90"/>
      <c r="T5" s="49">
        <v>0</v>
      </c>
      <c r="U5" s="49">
        <v>1</v>
      </c>
      <c r="V5" s="50">
        <v>0</v>
      </c>
      <c r="W5" s="50">
        <v>0.002681</v>
      </c>
      <c r="X5" s="50">
        <v>0.004971</v>
      </c>
      <c r="Y5" s="50">
        <v>0.541864</v>
      </c>
      <c r="Z5" s="50">
        <v>0</v>
      </c>
      <c r="AA5" s="50">
        <v>0</v>
      </c>
      <c r="AB5" s="72">
        <v>5</v>
      </c>
      <c r="AC5" s="72"/>
      <c r="AD5" s="73"/>
      <c r="AE5" s="80" t="s">
        <v>841</v>
      </c>
      <c r="AF5" s="88">
        <v>1.28955393765414E+18</v>
      </c>
      <c r="AG5" s="80">
        <v>494</v>
      </c>
      <c r="AH5" s="80">
        <v>170</v>
      </c>
      <c r="AI5" s="80">
        <v>24299</v>
      </c>
      <c r="AJ5" s="80">
        <v>33707</v>
      </c>
      <c r="AK5" s="80"/>
      <c r="AL5" s="80" t="s">
        <v>1028</v>
      </c>
      <c r="AM5" s="80" t="s">
        <v>1177</v>
      </c>
      <c r="AN5" s="84" t="str">
        <f>HYPERLINK("https://t.co/t3WPVPf5Gg")</f>
        <v>https://t.co/t3WPVPf5Gg</v>
      </c>
      <c r="AO5" s="80"/>
      <c r="AP5" s="82">
        <v>44044.56251157408</v>
      </c>
      <c r="AQ5" s="84" t="str">
        <f>HYPERLINK("https://pbs.twimg.com/profile_banners/1289553937654149121/1603386332")</f>
        <v>https://pbs.twimg.com/profile_banners/1289553937654149121/1603386332</v>
      </c>
      <c r="AR5" s="80" t="b">
        <v>1</v>
      </c>
      <c r="AS5" s="80" t="b">
        <v>0</v>
      </c>
      <c r="AT5" s="80" t="b">
        <v>0</v>
      </c>
      <c r="AU5" s="80"/>
      <c r="AV5" s="80">
        <v>0</v>
      </c>
      <c r="AW5" s="80"/>
      <c r="AX5" s="80" t="b">
        <v>0</v>
      </c>
      <c r="AY5" s="80" t="s">
        <v>1266</v>
      </c>
      <c r="AZ5" s="84" t="str">
        <f>HYPERLINK("https://twitter.com/_sriram12")</f>
        <v>https://twitter.com/_sriram12</v>
      </c>
      <c r="BA5" s="80" t="s">
        <v>66</v>
      </c>
      <c r="BB5" s="80" t="str">
        <f>REPLACE(INDEX(GroupVertices[Group],MATCH(Vertices[[#This Row],[Vertex]],GroupVertices[Vertex],0)),1,1,"")</f>
        <v>1</v>
      </c>
      <c r="BC5" s="49">
        <v>2</v>
      </c>
      <c r="BD5" s="50">
        <v>4.545454545454546</v>
      </c>
      <c r="BE5" s="49">
        <v>0</v>
      </c>
      <c r="BF5" s="50">
        <v>0</v>
      </c>
      <c r="BG5" s="49">
        <v>0</v>
      </c>
      <c r="BH5" s="50">
        <v>0</v>
      </c>
      <c r="BI5" s="49">
        <v>42</v>
      </c>
      <c r="BJ5" s="50">
        <v>95.45454545454545</v>
      </c>
      <c r="BK5" s="49">
        <v>44</v>
      </c>
      <c r="BL5" s="49" t="s">
        <v>8949</v>
      </c>
      <c r="BM5" s="49" t="s">
        <v>8949</v>
      </c>
      <c r="BN5" s="49" t="s">
        <v>427</v>
      </c>
      <c r="BO5" s="49" t="s">
        <v>427</v>
      </c>
      <c r="BP5" s="49" t="s">
        <v>429</v>
      </c>
      <c r="BQ5" s="49" t="s">
        <v>429</v>
      </c>
      <c r="BR5" s="117" t="s">
        <v>9006</v>
      </c>
      <c r="BS5" s="117" t="s">
        <v>9006</v>
      </c>
      <c r="BT5" s="117" t="s">
        <v>9013</v>
      </c>
      <c r="BU5" s="117" t="s">
        <v>9013</v>
      </c>
      <c r="BV5" s="2"/>
      <c r="BW5" s="3"/>
      <c r="BX5" s="3"/>
      <c r="BY5" s="3"/>
      <c r="BZ5" s="3"/>
    </row>
    <row r="6" spans="1:78" ht="29" customHeight="1">
      <c r="A6" s="65" t="s">
        <v>235</v>
      </c>
      <c r="C6" s="66"/>
      <c r="D6" s="66" t="s">
        <v>64</v>
      </c>
      <c r="E6" s="67">
        <v>150</v>
      </c>
      <c r="F6" s="69"/>
      <c r="G6" s="104" t="str">
        <f>HYPERLINK("https://abs.twimg.com/sticky/default_profile_images/default_profile_normal.png")</f>
        <v>https://abs.twimg.com/sticky/default_profile_images/default_profile_normal.png</v>
      </c>
      <c r="H6" s="66"/>
      <c r="I6" s="70" t="s">
        <v>235</v>
      </c>
      <c r="J6" s="71"/>
      <c r="K6" s="71" t="s">
        <v>75</v>
      </c>
      <c r="L6" s="70" t="s">
        <v>1269</v>
      </c>
      <c r="M6" s="74">
        <v>1</v>
      </c>
      <c r="N6" s="75">
        <v>2397.61181640625</v>
      </c>
      <c r="O6" s="75">
        <v>9165.091796875</v>
      </c>
      <c r="P6" s="76"/>
      <c r="Q6" s="77"/>
      <c r="R6" s="77"/>
      <c r="S6" s="90"/>
      <c r="T6" s="49">
        <v>0</v>
      </c>
      <c r="U6" s="49">
        <v>1</v>
      </c>
      <c r="V6" s="50">
        <v>0</v>
      </c>
      <c r="W6" s="50">
        <v>0.002681</v>
      </c>
      <c r="X6" s="50">
        <v>0.004971</v>
      </c>
      <c r="Y6" s="50">
        <v>0.541864</v>
      </c>
      <c r="Z6" s="50">
        <v>0</v>
      </c>
      <c r="AA6" s="50">
        <v>0</v>
      </c>
      <c r="AB6" s="72">
        <v>6</v>
      </c>
      <c r="AC6" s="72"/>
      <c r="AD6" s="73"/>
      <c r="AE6" s="80" t="s">
        <v>842</v>
      </c>
      <c r="AF6" s="88">
        <v>1.31589449517561E+18</v>
      </c>
      <c r="AG6" s="80">
        <v>17</v>
      </c>
      <c r="AH6" s="80">
        <v>5</v>
      </c>
      <c r="AI6" s="80">
        <v>63</v>
      </c>
      <c r="AJ6" s="80">
        <v>8</v>
      </c>
      <c r="AK6" s="80"/>
      <c r="AL6" s="80"/>
      <c r="AM6" s="80"/>
      <c r="AN6" s="80"/>
      <c r="AO6" s="80"/>
      <c r="AP6" s="82">
        <v>44117.24915509259</v>
      </c>
      <c r="AQ6" s="80"/>
      <c r="AR6" s="80" t="b">
        <v>1</v>
      </c>
      <c r="AS6" s="80" t="b">
        <v>1</v>
      </c>
      <c r="AT6" s="80" t="b">
        <v>0</v>
      </c>
      <c r="AU6" s="80"/>
      <c r="AV6" s="80">
        <v>0</v>
      </c>
      <c r="AW6" s="80"/>
      <c r="AX6" s="80" t="b">
        <v>0</v>
      </c>
      <c r="AY6" s="80" t="s">
        <v>1266</v>
      </c>
      <c r="AZ6" s="84" t="str">
        <f>HYPERLINK("https://twitter.com/mr_nitesh_09")</f>
        <v>https://twitter.com/mr_nitesh_09</v>
      </c>
      <c r="BA6" s="80" t="s">
        <v>66</v>
      </c>
      <c r="BB6" s="80" t="str">
        <f>REPLACE(INDEX(GroupVertices[Group],MATCH(Vertices[[#This Row],[Vertex]],GroupVertices[Vertex],0)),1,1,"")</f>
        <v>1</v>
      </c>
      <c r="BC6" s="49">
        <v>2</v>
      </c>
      <c r="BD6" s="50">
        <v>4.545454545454546</v>
      </c>
      <c r="BE6" s="49">
        <v>0</v>
      </c>
      <c r="BF6" s="50">
        <v>0</v>
      </c>
      <c r="BG6" s="49">
        <v>0</v>
      </c>
      <c r="BH6" s="50">
        <v>0</v>
      </c>
      <c r="BI6" s="49">
        <v>42</v>
      </c>
      <c r="BJ6" s="50">
        <v>95.45454545454545</v>
      </c>
      <c r="BK6" s="49">
        <v>44</v>
      </c>
      <c r="BL6" s="49" t="s">
        <v>8949</v>
      </c>
      <c r="BM6" s="49" t="s">
        <v>8949</v>
      </c>
      <c r="BN6" s="49" t="s">
        <v>427</v>
      </c>
      <c r="BO6" s="49" t="s">
        <v>427</v>
      </c>
      <c r="BP6" s="49" t="s">
        <v>429</v>
      </c>
      <c r="BQ6" s="49" t="s">
        <v>429</v>
      </c>
      <c r="BR6" s="117" t="s">
        <v>9006</v>
      </c>
      <c r="BS6" s="117" t="s">
        <v>9006</v>
      </c>
      <c r="BT6" s="117" t="s">
        <v>9013</v>
      </c>
      <c r="BU6" s="117" t="s">
        <v>9013</v>
      </c>
      <c r="BV6" s="2"/>
      <c r="BW6" s="3"/>
      <c r="BX6" s="3"/>
      <c r="BY6" s="3"/>
      <c r="BZ6" s="3"/>
    </row>
    <row r="7" spans="1:78" ht="29" customHeight="1">
      <c r="A7" s="65" t="s">
        <v>236</v>
      </c>
      <c r="C7" s="66"/>
      <c r="D7" s="66" t="s">
        <v>64</v>
      </c>
      <c r="E7" s="67">
        <v>150</v>
      </c>
      <c r="F7" s="69"/>
      <c r="G7" s="104" t="str">
        <f>HYPERLINK("https://pbs.twimg.com/profile_images/1234642352947384320/LiQTEs0O_normal.jpg")</f>
        <v>https://pbs.twimg.com/profile_images/1234642352947384320/LiQTEs0O_normal.jpg</v>
      </c>
      <c r="H7" s="66"/>
      <c r="I7" s="70" t="s">
        <v>236</v>
      </c>
      <c r="J7" s="71"/>
      <c r="K7" s="71" t="s">
        <v>75</v>
      </c>
      <c r="L7" s="70" t="s">
        <v>1270</v>
      </c>
      <c r="M7" s="74">
        <v>1</v>
      </c>
      <c r="N7" s="75">
        <v>3430.603515625</v>
      </c>
      <c r="O7" s="75">
        <v>8086.904296875</v>
      </c>
      <c r="P7" s="76"/>
      <c r="Q7" s="77"/>
      <c r="R7" s="77"/>
      <c r="S7" s="90"/>
      <c r="T7" s="49">
        <v>0</v>
      </c>
      <c r="U7" s="49">
        <v>1</v>
      </c>
      <c r="V7" s="50">
        <v>0</v>
      </c>
      <c r="W7" s="50">
        <v>0.002681</v>
      </c>
      <c r="X7" s="50">
        <v>0.004971</v>
      </c>
      <c r="Y7" s="50">
        <v>0.541864</v>
      </c>
      <c r="Z7" s="50">
        <v>0</v>
      </c>
      <c r="AA7" s="50">
        <v>0</v>
      </c>
      <c r="AB7" s="72">
        <v>7</v>
      </c>
      <c r="AC7" s="72"/>
      <c r="AD7" s="73"/>
      <c r="AE7" s="80" t="s">
        <v>843</v>
      </c>
      <c r="AF7" s="88">
        <v>1.23124558736387E+18</v>
      </c>
      <c r="AG7" s="80">
        <v>17</v>
      </c>
      <c r="AH7" s="80">
        <v>4</v>
      </c>
      <c r="AI7" s="80">
        <v>703</v>
      </c>
      <c r="AJ7" s="80">
        <v>310</v>
      </c>
      <c r="AK7" s="80"/>
      <c r="AL7" s="80"/>
      <c r="AM7" s="80"/>
      <c r="AN7" s="80"/>
      <c r="AO7" s="80"/>
      <c r="AP7" s="82">
        <v>43883.662569444445</v>
      </c>
      <c r="AQ7" s="80"/>
      <c r="AR7" s="80" t="b">
        <v>1</v>
      </c>
      <c r="AS7" s="80" t="b">
        <v>0</v>
      </c>
      <c r="AT7" s="80" t="b">
        <v>0</v>
      </c>
      <c r="AU7" s="80"/>
      <c r="AV7" s="80">
        <v>0</v>
      </c>
      <c r="AW7" s="80"/>
      <c r="AX7" s="80" t="b">
        <v>0</v>
      </c>
      <c r="AY7" s="80" t="s">
        <v>1266</v>
      </c>
      <c r="AZ7" s="84" t="str">
        <f>HYPERLINK("https://twitter.com/saadahmansur")</f>
        <v>https://twitter.com/saadahmansur</v>
      </c>
      <c r="BA7" s="80" t="s">
        <v>66</v>
      </c>
      <c r="BB7" s="80" t="str">
        <f>REPLACE(INDEX(GroupVertices[Group],MATCH(Vertices[[#This Row],[Vertex]],GroupVertices[Vertex],0)),1,1,"")</f>
        <v>1</v>
      </c>
      <c r="BC7" s="49">
        <v>2</v>
      </c>
      <c r="BD7" s="50">
        <v>4.545454545454546</v>
      </c>
      <c r="BE7" s="49">
        <v>0</v>
      </c>
      <c r="BF7" s="50">
        <v>0</v>
      </c>
      <c r="BG7" s="49">
        <v>0</v>
      </c>
      <c r="BH7" s="50">
        <v>0</v>
      </c>
      <c r="BI7" s="49">
        <v>42</v>
      </c>
      <c r="BJ7" s="50">
        <v>95.45454545454545</v>
      </c>
      <c r="BK7" s="49">
        <v>44</v>
      </c>
      <c r="BL7" s="49" t="s">
        <v>8949</v>
      </c>
      <c r="BM7" s="49" t="s">
        <v>8949</v>
      </c>
      <c r="BN7" s="49" t="s">
        <v>427</v>
      </c>
      <c r="BO7" s="49" t="s">
        <v>427</v>
      </c>
      <c r="BP7" s="49" t="s">
        <v>429</v>
      </c>
      <c r="BQ7" s="49" t="s">
        <v>429</v>
      </c>
      <c r="BR7" s="117" t="s">
        <v>9006</v>
      </c>
      <c r="BS7" s="117" t="s">
        <v>9006</v>
      </c>
      <c r="BT7" s="117" t="s">
        <v>9013</v>
      </c>
      <c r="BU7" s="117" t="s">
        <v>9013</v>
      </c>
      <c r="BV7" s="2"/>
      <c r="BW7" s="3"/>
      <c r="BX7" s="3"/>
      <c r="BY7" s="3"/>
      <c r="BZ7" s="3"/>
    </row>
    <row r="8" spans="1:78" ht="29" customHeight="1">
      <c r="A8" s="65" t="s">
        <v>237</v>
      </c>
      <c r="C8" s="66"/>
      <c r="D8" s="66" t="s">
        <v>64</v>
      </c>
      <c r="E8" s="67">
        <v>150</v>
      </c>
      <c r="F8" s="69"/>
      <c r="G8" s="104" t="str">
        <f>HYPERLINK("https://pbs.twimg.com/profile_images/1308532202083241984/GDCzBWka_normal.jpg")</f>
        <v>https://pbs.twimg.com/profile_images/1308532202083241984/GDCzBWka_normal.jpg</v>
      </c>
      <c r="H8" s="66"/>
      <c r="I8" s="70" t="s">
        <v>237</v>
      </c>
      <c r="J8" s="71"/>
      <c r="K8" s="71" t="s">
        <v>75</v>
      </c>
      <c r="L8" s="70" t="s">
        <v>1271</v>
      </c>
      <c r="M8" s="74">
        <v>1</v>
      </c>
      <c r="N8" s="75">
        <v>9059.9375</v>
      </c>
      <c r="O8" s="75">
        <v>4375.12060546875</v>
      </c>
      <c r="P8" s="76"/>
      <c r="Q8" s="77"/>
      <c r="R8" s="77"/>
      <c r="S8" s="90"/>
      <c r="T8" s="49">
        <v>0</v>
      </c>
      <c r="U8" s="49">
        <v>1</v>
      </c>
      <c r="V8" s="50">
        <v>0</v>
      </c>
      <c r="W8" s="50">
        <v>0.002681</v>
      </c>
      <c r="X8" s="50">
        <v>0.004971</v>
      </c>
      <c r="Y8" s="50">
        <v>0.541864</v>
      </c>
      <c r="Z8" s="50">
        <v>0</v>
      </c>
      <c r="AA8" s="50">
        <v>0</v>
      </c>
      <c r="AB8" s="72">
        <v>8</v>
      </c>
      <c r="AC8" s="72"/>
      <c r="AD8" s="73"/>
      <c r="AE8" s="80" t="s">
        <v>844</v>
      </c>
      <c r="AF8" s="88">
        <v>2879567077</v>
      </c>
      <c r="AG8" s="80">
        <v>480</v>
      </c>
      <c r="AH8" s="80">
        <v>2748</v>
      </c>
      <c r="AI8" s="80">
        <v>4033</v>
      </c>
      <c r="AJ8" s="80">
        <v>10015</v>
      </c>
      <c r="AK8" s="80"/>
      <c r="AL8" s="80" t="s">
        <v>1029</v>
      </c>
      <c r="AM8" s="80" t="s">
        <v>1178</v>
      </c>
      <c r="AN8" s="80"/>
      <c r="AO8" s="80"/>
      <c r="AP8" s="82">
        <v>41939.54289351852</v>
      </c>
      <c r="AQ8" s="84" t="str">
        <f>HYPERLINK("https://pbs.twimg.com/profile_banners/2879567077/1600813365")</f>
        <v>https://pbs.twimg.com/profile_banners/2879567077/1600813365</v>
      </c>
      <c r="AR8" s="80" t="b">
        <v>0</v>
      </c>
      <c r="AS8" s="80" t="b">
        <v>0</v>
      </c>
      <c r="AT8" s="80" t="b">
        <v>1</v>
      </c>
      <c r="AU8" s="80"/>
      <c r="AV8" s="80">
        <v>42</v>
      </c>
      <c r="AW8" s="84" t="str">
        <f>HYPERLINK("https://abs.twimg.com/images/themes/theme1/bg.png")</f>
        <v>https://abs.twimg.com/images/themes/theme1/bg.png</v>
      </c>
      <c r="AX8" s="80" t="b">
        <v>0</v>
      </c>
      <c r="AY8" s="80" t="s">
        <v>1266</v>
      </c>
      <c r="AZ8" s="84" t="str">
        <f>HYPERLINK("https://twitter.com/elopes01")</f>
        <v>https://twitter.com/elopes01</v>
      </c>
      <c r="BA8" s="80" t="s">
        <v>66</v>
      </c>
      <c r="BB8" s="80" t="str">
        <f>REPLACE(INDEX(GroupVertices[Group],MATCH(Vertices[[#This Row],[Vertex]],GroupVertices[Vertex],0)),1,1,"")</f>
        <v>1</v>
      </c>
      <c r="BC8" s="49">
        <v>2</v>
      </c>
      <c r="BD8" s="50">
        <v>4.545454545454546</v>
      </c>
      <c r="BE8" s="49">
        <v>0</v>
      </c>
      <c r="BF8" s="50">
        <v>0</v>
      </c>
      <c r="BG8" s="49">
        <v>0</v>
      </c>
      <c r="BH8" s="50">
        <v>0</v>
      </c>
      <c r="BI8" s="49">
        <v>42</v>
      </c>
      <c r="BJ8" s="50">
        <v>95.45454545454545</v>
      </c>
      <c r="BK8" s="49">
        <v>44</v>
      </c>
      <c r="BL8" s="49" t="s">
        <v>8949</v>
      </c>
      <c r="BM8" s="49" t="s">
        <v>8949</v>
      </c>
      <c r="BN8" s="49" t="s">
        <v>427</v>
      </c>
      <c r="BO8" s="49" t="s">
        <v>427</v>
      </c>
      <c r="BP8" s="49" t="s">
        <v>429</v>
      </c>
      <c r="BQ8" s="49" t="s">
        <v>429</v>
      </c>
      <c r="BR8" s="117" t="s">
        <v>9006</v>
      </c>
      <c r="BS8" s="117" t="s">
        <v>9006</v>
      </c>
      <c r="BT8" s="117" t="s">
        <v>9013</v>
      </c>
      <c r="BU8" s="117" t="s">
        <v>9013</v>
      </c>
      <c r="BV8" s="2"/>
      <c r="BW8" s="3"/>
      <c r="BX8" s="3"/>
      <c r="BY8" s="3"/>
      <c r="BZ8" s="3"/>
    </row>
    <row r="9" spans="1:78" ht="29" customHeight="1">
      <c r="A9" s="65" t="s">
        <v>238</v>
      </c>
      <c r="C9" s="66"/>
      <c r="D9" s="66" t="s">
        <v>64</v>
      </c>
      <c r="E9" s="67">
        <v>150</v>
      </c>
      <c r="F9" s="69"/>
      <c r="G9" s="104" t="str">
        <f>HYPERLINK("https://pbs.twimg.com/profile_images/2676438838/75af6d0ea6050154de63ce176a0b8caf_normal.jpeg")</f>
        <v>https://pbs.twimg.com/profile_images/2676438838/75af6d0ea6050154de63ce176a0b8caf_normal.jpeg</v>
      </c>
      <c r="H9" s="66"/>
      <c r="I9" s="70" t="s">
        <v>238</v>
      </c>
      <c r="J9" s="71"/>
      <c r="K9" s="71" t="s">
        <v>75</v>
      </c>
      <c r="L9" s="70" t="s">
        <v>1272</v>
      </c>
      <c r="M9" s="74">
        <v>1</v>
      </c>
      <c r="N9" s="75">
        <v>7112.9560546875</v>
      </c>
      <c r="O9" s="75">
        <v>1297.8585205078125</v>
      </c>
      <c r="P9" s="76"/>
      <c r="Q9" s="77"/>
      <c r="R9" s="77"/>
      <c r="S9" s="90"/>
      <c r="T9" s="49">
        <v>0</v>
      </c>
      <c r="U9" s="49">
        <v>1</v>
      </c>
      <c r="V9" s="50">
        <v>0</v>
      </c>
      <c r="W9" s="50">
        <v>0.002681</v>
      </c>
      <c r="X9" s="50">
        <v>0.004971</v>
      </c>
      <c r="Y9" s="50">
        <v>0.541864</v>
      </c>
      <c r="Z9" s="50">
        <v>0</v>
      </c>
      <c r="AA9" s="50">
        <v>0</v>
      </c>
      <c r="AB9" s="72">
        <v>9</v>
      </c>
      <c r="AC9" s="72"/>
      <c r="AD9" s="73"/>
      <c r="AE9" s="80" t="s">
        <v>845</v>
      </c>
      <c r="AF9" s="88">
        <v>138017505</v>
      </c>
      <c r="AG9" s="80">
        <v>4988</v>
      </c>
      <c r="AH9" s="80">
        <v>2561</v>
      </c>
      <c r="AI9" s="80">
        <v>71616</v>
      </c>
      <c r="AJ9" s="80">
        <v>16730</v>
      </c>
      <c r="AK9" s="80"/>
      <c r="AL9" s="80"/>
      <c r="AM9" s="80" t="s">
        <v>1179</v>
      </c>
      <c r="AN9" s="80"/>
      <c r="AO9" s="80"/>
      <c r="AP9" s="82">
        <v>40296.49736111111</v>
      </c>
      <c r="AQ9" s="80"/>
      <c r="AR9" s="80" t="b">
        <v>0</v>
      </c>
      <c r="AS9" s="80" t="b">
        <v>0</v>
      </c>
      <c r="AT9" s="80" t="b">
        <v>1</v>
      </c>
      <c r="AU9" s="80"/>
      <c r="AV9" s="80">
        <v>12</v>
      </c>
      <c r="AW9" s="84" t="str">
        <f>HYPERLINK("https://abs.twimg.com/images/themes/theme4/bg.gif")</f>
        <v>https://abs.twimg.com/images/themes/theme4/bg.gif</v>
      </c>
      <c r="AX9" s="80" t="b">
        <v>0</v>
      </c>
      <c r="AY9" s="80" t="s">
        <v>1266</v>
      </c>
      <c r="AZ9" s="84" t="str">
        <f>HYPERLINK("https://twitter.com/jamalopez33")</f>
        <v>https://twitter.com/jamalopez33</v>
      </c>
      <c r="BA9" s="80" t="s">
        <v>66</v>
      </c>
      <c r="BB9" s="80" t="str">
        <f>REPLACE(INDEX(GroupVertices[Group],MATCH(Vertices[[#This Row],[Vertex]],GroupVertices[Vertex],0)),1,1,"")</f>
        <v>1</v>
      </c>
      <c r="BC9" s="49">
        <v>2</v>
      </c>
      <c r="BD9" s="50">
        <v>4.545454545454546</v>
      </c>
      <c r="BE9" s="49">
        <v>0</v>
      </c>
      <c r="BF9" s="50">
        <v>0</v>
      </c>
      <c r="BG9" s="49">
        <v>0</v>
      </c>
      <c r="BH9" s="50">
        <v>0</v>
      </c>
      <c r="BI9" s="49">
        <v>42</v>
      </c>
      <c r="BJ9" s="50">
        <v>95.45454545454545</v>
      </c>
      <c r="BK9" s="49">
        <v>44</v>
      </c>
      <c r="BL9" s="49" t="s">
        <v>8949</v>
      </c>
      <c r="BM9" s="49" t="s">
        <v>8949</v>
      </c>
      <c r="BN9" s="49" t="s">
        <v>427</v>
      </c>
      <c r="BO9" s="49" t="s">
        <v>427</v>
      </c>
      <c r="BP9" s="49" t="s">
        <v>429</v>
      </c>
      <c r="BQ9" s="49" t="s">
        <v>429</v>
      </c>
      <c r="BR9" s="117" t="s">
        <v>9006</v>
      </c>
      <c r="BS9" s="117" t="s">
        <v>9006</v>
      </c>
      <c r="BT9" s="117" t="s">
        <v>9013</v>
      </c>
      <c r="BU9" s="117" t="s">
        <v>9013</v>
      </c>
      <c r="BV9" s="2"/>
      <c r="BW9" s="3"/>
      <c r="BX9" s="3"/>
      <c r="BY9" s="3"/>
      <c r="BZ9" s="3"/>
    </row>
    <row r="10" spans="1:78" ht="29" customHeight="1">
      <c r="A10" s="65" t="s">
        <v>239</v>
      </c>
      <c r="C10" s="66"/>
      <c r="D10" s="66" t="s">
        <v>64</v>
      </c>
      <c r="E10" s="67">
        <v>150</v>
      </c>
      <c r="F10" s="69"/>
      <c r="G10" s="104" t="str">
        <f>HYPERLINK("https://pbs.twimg.com/profile_images/1319657664276811778/yrRkEvTs_normal.jpg")</f>
        <v>https://pbs.twimg.com/profile_images/1319657664276811778/yrRkEvTs_normal.jpg</v>
      </c>
      <c r="H10" s="66"/>
      <c r="I10" s="70" t="s">
        <v>239</v>
      </c>
      <c r="J10" s="71"/>
      <c r="K10" s="71" t="s">
        <v>75</v>
      </c>
      <c r="L10" s="70" t="s">
        <v>1273</v>
      </c>
      <c r="M10" s="74">
        <v>1</v>
      </c>
      <c r="N10" s="75">
        <v>5446.7255859375</v>
      </c>
      <c r="O10" s="75">
        <v>3481.313720703125</v>
      </c>
      <c r="P10" s="76"/>
      <c r="Q10" s="77"/>
      <c r="R10" s="77"/>
      <c r="S10" s="90"/>
      <c r="T10" s="49">
        <v>0</v>
      </c>
      <c r="U10" s="49">
        <v>1</v>
      </c>
      <c r="V10" s="50">
        <v>0</v>
      </c>
      <c r="W10" s="50">
        <v>0.002681</v>
      </c>
      <c r="X10" s="50">
        <v>0.004971</v>
      </c>
      <c r="Y10" s="50">
        <v>0.541864</v>
      </c>
      <c r="Z10" s="50">
        <v>0</v>
      </c>
      <c r="AA10" s="50">
        <v>0</v>
      </c>
      <c r="AB10" s="72">
        <v>10</v>
      </c>
      <c r="AC10" s="72"/>
      <c r="AD10" s="73"/>
      <c r="AE10" s="80" t="s">
        <v>846</v>
      </c>
      <c r="AF10" s="88">
        <v>1.14917819448811E+18</v>
      </c>
      <c r="AG10" s="80">
        <v>3375</v>
      </c>
      <c r="AH10" s="80">
        <v>5674</v>
      </c>
      <c r="AI10" s="80">
        <v>22946</v>
      </c>
      <c r="AJ10" s="80">
        <v>36770</v>
      </c>
      <c r="AK10" s="80"/>
      <c r="AL10" s="80" t="s">
        <v>1030</v>
      </c>
      <c r="AM10" s="80" t="s">
        <v>1180</v>
      </c>
      <c r="AN10" s="80"/>
      <c r="AO10" s="80"/>
      <c r="AP10" s="82">
        <v>43657.199155092596</v>
      </c>
      <c r="AQ10" s="84" t="str">
        <f>HYPERLINK("https://pbs.twimg.com/profile_banners/1149178194488111104/1602529241")</f>
        <v>https://pbs.twimg.com/profile_banners/1149178194488111104/1602529241</v>
      </c>
      <c r="AR10" s="80" t="b">
        <v>1</v>
      </c>
      <c r="AS10" s="80" t="b">
        <v>0</v>
      </c>
      <c r="AT10" s="80" t="b">
        <v>1</v>
      </c>
      <c r="AU10" s="80"/>
      <c r="AV10" s="80">
        <v>3</v>
      </c>
      <c r="AW10" s="80"/>
      <c r="AX10" s="80" t="b">
        <v>0</v>
      </c>
      <c r="AY10" s="80" t="s">
        <v>1266</v>
      </c>
      <c r="AZ10" s="84" t="str">
        <f>HYPERLINK("https://twitter.com/sohonefertiti")</f>
        <v>https://twitter.com/sohonefertiti</v>
      </c>
      <c r="BA10" s="80" t="s">
        <v>66</v>
      </c>
      <c r="BB10" s="80" t="str">
        <f>REPLACE(INDEX(GroupVertices[Group],MATCH(Vertices[[#This Row],[Vertex]],GroupVertices[Vertex],0)),1,1,"")</f>
        <v>1</v>
      </c>
      <c r="BC10" s="49">
        <v>2</v>
      </c>
      <c r="BD10" s="50">
        <v>4.545454545454546</v>
      </c>
      <c r="BE10" s="49">
        <v>0</v>
      </c>
      <c r="BF10" s="50">
        <v>0</v>
      </c>
      <c r="BG10" s="49">
        <v>0</v>
      </c>
      <c r="BH10" s="50">
        <v>0</v>
      </c>
      <c r="BI10" s="49">
        <v>42</v>
      </c>
      <c r="BJ10" s="50">
        <v>95.45454545454545</v>
      </c>
      <c r="BK10" s="49">
        <v>44</v>
      </c>
      <c r="BL10" s="49" t="s">
        <v>8949</v>
      </c>
      <c r="BM10" s="49" t="s">
        <v>8949</v>
      </c>
      <c r="BN10" s="49" t="s">
        <v>427</v>
      </c>
      <c r="BO10" s="49" t="s">
        <v>427</v>
      </c>
      <c r="BP10" s="49" t="s">
        <v>429</v>
      </c>
      <c r="BQ10" s="49" t="s">
        <v>429</v>
      </c>
      <c r="BR10" s="117" t="s">
        <v>9006</v>
      </c>
      <c r="BS10" s="117" t="s">
        <v>9006</v>
      </c>
      <c r="BT10" s="117" t="s">
        <v>9013</v>
      </c>
      <c r="BU10" s="117" t="s">
        <v>9013</v>
      </c>
      <c r="BV10" s="2"/>
      <c r="BW10" s="3"/>
      <c r="BX10" s="3"/>
      <c r="BY10" s="3"/>
      <c r="BZ10" s="3"/>
    </row>
    <row r="11" spans="1:78" ht="29" customHeight="1">
      <c r="A11" s="65" t="s">
        <v>240</v>
      </c>
      <c r="C11" s="66"/>
      <c r="D11" s="66" t="s">
        <v>64</v>
      </c>
      <c r="E11" s="67">
        <v>150</v>
      </c>
      <c r="F11" s="69"/>
      <c r="G11" s="104" t="str">
        <f>HYPERLINK("https://pbs.twimg.com/profile_images/1308603157128204288/FSXIgOxc_normal.jpg")</f>
        <v>https://pbs.twimg.com/profile_images/1308603157128204288/FSXIgOxc_normal.jpg</v>
      </c>
      <c r="H11" s="66"/>
      <c r="I11" s="70" t="s">
        <v>240</v>
      </c>
      <c r="J11" s="71"/>
      <c r="K11" s="71" t="s">
        <v>75</v>
      </c>
      <c r="L11" s="70" t="s">
        <v>1274</v>
      </c>
      <c r="M11" s="74">
        <v>1</v>
      </c>
      <c r="N11" s="75">
        <v>905.473876953125</v>
      </c>
      <c r="O11" s="75">
        <v>2813.540283203125</v>
      </c>
      <c r="P11" s="76"/>
      <c r="Q11" s="77"/>
      <c r="R11" s="77"/>
      <c r="S11" s="90"/>
      <c r="T11" s="49">
        <v>0</v>
      </c>
      <c r="U11" s="49">
        <v>1</v>
      </c>
      <c r="V11" s="50">
        <v>0</v>
      </c>
      <c r="W11" s="50">
        <v>0.002681</v>
      </c>
      <c r="X11" s="50">
        <v>0.004971</v>
      </c>
      <c r="Y11" s="50">
        <v>0.541864</v>
      </c>
      <c r="Z11" s="50">
        <v>0</v>
      </c>
      <c r="AA11" s="50">
        <v>0</v>
      </c>
      <c r="AB11" s="72">
        <v>11</v>
      </c>
      <c r="AC11" s="72"/>
      <c r="AD11" s="73"/>
      <c r="AE11" s="80" t="s">
        <v>847</v>
      </c>
      <c r="AF11" s="88">
        <v>1.30860291041509E+18</v>
      </c>
      <c r="AG11" s="80">
        <v>6</v>
      </c>
      <c r="AH11" s="80">
        <v>1</v>
      </c>
      <c r="AI11" s="80">
        <v>361</v>
      </c>
      <c r="AJ11" s="80">
        <v>365</v>
      </c>
      <c r="AK11" s="80"/>
      <c r="AL11" s="80" t="s">
        <v>1031</v>
      </c>
      <c r="AM11" s="80"/>
      <c r="AN11" s="80"/>
      <c r="AO11" s="80"/>
      <c r="AP11" s="82">
        <v>44097.1277662037</v>
      </c>
      <c r="AQ11" s="80"/>
      <c r="AR11" s="80" t="b">
        <v>1</v>
      </c>
      <c r="AS11" s="80" t="b">
        <v>0</v>
      </c>
      <c r="AT11" s="80" t="b">
        <v>0</v>
      </c>
      <c r="AU11" s="80"/>
      <c r="AV11" s="80">
        <v>0</v>
      </c>
      <c r="AW11" s="80"/>
      <c r="AX11" s="80" t="b">
        <v>0</v>
      </c>
      <c r="AY11" s="80" t="s">
        <v>1266</v>
      </c>
      <c r="AZ11" s="84" t="str">
        <f>HYPERLINK("https://twitter.com/amprakasa")</f>
        <v>https://twitter.com/amprakasa</v>
      </c>
      <c r="BA11" s="80" t="s">
        <v>66</v>
      </c>
      <c r="BB11" s="80" t="str">
        <f>REPLACE(INDEX(GroupVertices[Group],MATCH(Vertices[[#This Row],[Vertex]],GroupVertices[Vertex],0)),1,1,"")</f>
        <v>1</v>
      </c>
      <c r="BC11" s="49">
        <v>2</v>
      </c>
      <c r="BD11" s="50">
        <v>4.545454545454546</v>
      </c>
      <c r="BE11" s="49">
        <v>0</v>
      </c>
      <c r="BF11" s="50">
        <v>0</v>
      </c>
      <c r="BG11" s="49">
        <v>0</v>
      </c>
      <c r="BH11" s="50">
        <v>0</v>
      </c>
      <c r="BI11" s="49">
        <v>42</v>
      </c>
      <c r="BJ11" s="50">
        <v>95.45454545454545</v>
      </c>
      <c r="BK11" s="49">
        <v>44</v>
      </c>
      <c r="BL11" s="49" t="s">
        <v>8949</v>
      </c>
      <c r="BM11" s="49" t="s">
        <v>8949</v>
      </c>
      <c r="BN11" s="49" t="s">
        <v>427</v>
      </c>
      <c r="BO11" s="49" t="s">
        <v>427</v>
      </c>
      <c r="BP11" s="49" t="s">
        <v>429</v>
      </c>
      <c r="BQ11" s="49" t="s">
        <v>429</v>
      </c>
      <c r="BR11" s="117" t="s">
        <v>9006</v>
      </c>
      <c r="BS11" s="117" t="s">
        <v>9006</v>
      </c>
      <c r="BT11" s="117" t="s">
        <v>9013</v>
      </c>
      <c r="BU11" s="117" t="s">
        <v>9013</v>
      </c>
      <c r="BV11" s="2"/>
      <c r="BW11" s="3"/>
      <c r="BX11" s="3"/>
      <c r="BY11" s="3"/>
      <c r="BZ11" s="3"/>
    </row>
    <row r="12" spans="1:78" ht="29" customHeight="1">
      <c r="A12" s="65" t="s">
        <v>241</v>
      </c>
      <c r="C12" s="66"/>
      <c r="D12" s="66" t="s">
        <v>64</v>
      </c>
      <c r="E12" s="67">
        <v>150</v>
      </c>
      <c r="F12" s="69"/>
      <c r="G12" s="104" t="str">
        <f>HYPERLINK("https://pbs.twimg.com/profile_images/1314729829401604096/totY6mlE_normal.jpg")</f>
        <v>https://pbs.twimg.com/profile_images/1314729829401604096/totY6mlE_normal.jpg</v>
      </c>
      <c r="H12" s="66"/>
      <c r="I12" s="70" t="s">
        <v>241</v>
      </c>
      <c r="J12" s="71"/>
      <c r="K12" s="71" t="s">
        <v>75</v>
      </c>
      <c r="L12" s="70" t="s">
        <v>1275</v>
      </c>
      <c r="M12" s="74">
        <v>1</v>
      </c>
      <c r="N12" s="75">
        <v>6677.9140625</v>
      </c>
      <c r="O12" s="75">
        <v>5535.5048828125</v>
      </c>
      <c r="P12" s="76"/>
      <c r="Q12" s="77"/>
      <c r="R12" s="77"/>
      <c r="S12" s="90"/>
      <c r="T12" s="49">
        <v>0</v>
      </c>
      <c r="U12" s="49">
        <v>1</v>
      </c>
      <c r="V12" s="50">
        <v>0</v>
      </c>
      <c r="W12" s="50">
        <v>0.002681</v>
      </c>
      <c r="X12" s="50">
        <v>0.004971</v>
      </c>
      <c r="Y12" s="50">
        <v>0.541864</v>
      </c>
      <c r="Z12" s="50">
        <v>0</v>
      </c>
      <c r="AA12" s="50">
        <v>0</v>
      </c>
      <c r="AB12" s="72">
        <v>12</v>
      </c>
      <c r="AC12" s="72"/>
      <c r="AD12" s="73"/>
      <c r="AE12" s="80" t="s">
        <v>848</v>
      </c>
      <c r="AF12" s="88">
        <v>1.23682510125919E+18</v>
      </c>
      <c r="AG12" s="80">
        <v>231</v>
      </c>
      <c r="AH12" s="80">
        <v>193</v>
      </c>
      <c r="AI12" s="80">
        <v>58</v>
      </c>
      <c r="AJ12" s="80">
        <v>364</v>
      </c>
      <c r="AK12" s="80"/>
      <c r="AL12" s="80" t="s">
        <v>1032</v>
      </c>
      <c r="AM12" s="80" t="s">
        <v>1181</v>
      </c>
      <c r="AN12" s="84" t="str">
        <f>HYPERLINK("https://t.co/0e1CYBB0pJ")</f>
        <v>https://t.co/0e1CYBB0pJ</v>
      </c>
      <c r="AO12" s="80"/>
      <c r="AP12" s="82">
        <v>43899.05914351852</v>
      </c>
      <c r="AQ12" s="84" t="str">
        <f>HYPERLINK("https://pbs.twimg.com/profile_banners/1236825101259194369/1586914756")</f>
        <v>https://pbs.twimg.com/profile_banners/1236825101259194369/1586914756</v>
      </c>
      <c r="AR12" s="80" t="b">
        <v>1</v>
      </c>
      <c r="AS12" s="80" t="b">
        <v>0</v>
      </c>
      <c r="AT12" s="80" t="b">
        <v>0</v>
      </c>
      <c r="AU12" s="80"/>
      <c r="AV12" s="80">
        <v>0</v>
      </c>
      <c r="AW12" s="80"/>
      <c r="AX12" s="80" t="b">
        <v>0</v>
      </c>
      <c r="AY12" s="80" t="s">
        <v>1266</v>
      </c>
      <c r="AZ12" s="84" t="str">
        <f>HYPERLINK("https://twitter.com/ludovicdew")</f>
        <v>https://twitter.com/ludovicdew</v>
      </c>
      <c r="BA12" s="80" t="s">
        <v>66</v>
      </c>
      <c r="BB12" s="80" t="str">
        <f>REPLACE(INDEX(GroupVertices[Group],MATCH(Vertices[[#This Row],[Vertex]],GroupVertices[Vertex],0)),1,1,"")</f>
        <v>1</v>
      </c>
      <c r="BC12" s="49">
        <v>2</v>
      </c>
      <c r="BD12" s="50">
        <v>4.545454545454546</v>
      </c>
      <c r="BE12" s="49">
        <v>0</v>
      </c>
      <c r="BF12" s="50">
        <v>0</v>
      </c>
      <c r="BG12" s="49">
        <v>0</v>
      </c>
      <c r="BH12" s="50">
        <v>0</v>
      </c>
      <c r="BI12" s="49">
        <v>42</v>
      </c>
      <c r="BJ12" s="50">
        <v>95.45454545454545</v>
      </c>
      <c r="BK12" s="49">
        <v>44</v>
      </c>
      <c r="BL12" s="49" t="s">
        <v>8949</v>
      </c>
      <c r="BM12" s="49" t="s">
        <v>8949</v>
      </c>
      <c r="BN12" s="49" t="s">
        <v>427</v>
      </c>
      <c r="BO12" s="49" t="s">
        <v>427</v>
      </c>
      <c r="BP12" s="49" t="s">
        <v>429</v>
      </c>
      <c r="BQ12" s="49" t="s">
        <v>429</v>
      </c>
      <c r="BR12" s="117" t="s">
        <v>9006</v>
      </c>
      <c r="BS12" s="117" t="s">
        <v>9006</v>
      </c>
      <c r="BT12" s="117" t="s">
        <v>9013</v>
      </c>
      <c r="BU12" s="117" t="s">
        <v>9013</v>
      </c>
      <c r="BV12" s="2"/>
      <c r="BW12" s="3"/>
      <c r="BX12" s="3"/>
      <c r="BY12" s="3"/>
      <c r="BZ12" s="3"/>
    </row>
    <row r="13" spans="1:78" ht="29" customHeight="1">
      <c r="A13" s="65" t="s">
        <v>242</v>
      </c>
      <c r="C13" s="66"/>
      <c r="D13" s="66" t="s">
        <v>64</v>
      </c>
      <c r="E13" s="67">
        <v>150</v>
      </c>
      <c r="F13" s="69"/>
      <c r="G13" s="104" t="str">
        <f>HYPERLINK("https://pbs.twimg.com/profile_images/1319234501277483014/W3ngPFlP_normal.jpg")</f>
        <v>https://pbs.twimg.com/profile_images/1319234501277483014/W3ngPFlP_normal.jpg</v>
      </c>
      <c r="H13" s="66"/>
      <c r="I13" s="70" t="s">
        <v>242</v>
      </c>
      <c r="J13" s="71"/>
      <c r="K13" s="71" t="s">
        <v>75</v>
      </c>
      <c r="L13" s="70" t="s">
        <v>1276</v>
      </c>
      <c r="M13" s="74">
        <v>1</v>
      </c>
      <c r="N13" s="75">
        <v>3895.98388671875</v>
      </c>
      <c r="O13" s="75">
        <v>7265.1220703125</v>
      </c>
      <c r="P13" s="76"/>
      <c r="Q13" s="77"/>
      <c r="R13" s="77"/>
      <c r="S13" s="90"/>
      <c r="T13" s="49">
        <v>0</v>
      </c>
      <c r="U13" s="49">
        <v>1</v>
      </c>
      <c r="V13" s="50">
        <v>0</v>
      </c>
      <c r="W13" s="50">
        <v>0.002681</v>
      </c>
      <c r="X13" s="50">
        <v>0.004971</v>
      </c>
      <c r="Y13" s="50">
        <v>0.541864</v>
      </c>
      <c r="Z13" s="50">
        <v>0</v>
      </c>
      <c r="AA13" s="50">
        <v>0</v>
      </c>
      <c r="AB13" s="72">
        <v>13</v>
      </c>
      <c r="AC13" s="72"/>
      <c r="AD13" s="73"/>
      <c r="AE13" s="80" t="s">
        <v>849</v>
      </c>
      <c r="AF13" s="88">
        <v>8.14485635507449E+17</v>
      </c>
      <c r="AG13" s="80">
        <v>195</v>
      </c>
      <c r="AH13" s="80">
        <v>24</v>
      </c>
      <c r="AI13" s="80">
        <v>38231</v>
      </c>
      <c r="AJ13" s="80">
        <v>41017</v>
      </c>
      <c r="AK13" s="80"/>
      <c r="AL13" s="80" t="s">
        <v>1033</v>
      </c>
      <c r="AM13" s="80" t="s">
        <v>1182</v>
      </c>
      <c r="AN13" s="80"/>
      <c r="AO13" s="80"/>
      <c r="AP13" s="82">
        <v>42733.62363425926</v>
      </c>
      <c r="AQ13" s="84" t="str">
        <f>HYPERLINK("https://pbs.twimg.com/profile_banners/814485635507449857/1602859621")</f>
        <v>https://pbs.twimg.com/profile_banners/814485635507449857/1602859621</v>
      </c>
      <c r="AR13" s="80" t="b">
        <v>1</v>
      </c>
      <c r="AS13" s="80" t="b">
        <v>0</v>
      </c>
      <c r="AT13" s="80" t="b">
        <v>1</v>
      </c>
      <c r="AU13" s="80"/>
      <c r="AV13" s="80">
        <v>0</v>
      </c>
      <c r="AW13" s="80"/>
      <c r="AX13" s="80" t="b">
        <v>0</v>
      </c>
      <c r="AY13" s="80" t="s">
        <v>1266</v>
      </c>
      <c r="AZ13" s="84" t="str">
        <f>HYPERLINK("https://twitter.com/bozhan_yx")</f>
        <v>https://twitter.com/bozhan_yx</v>
      </c>
      <c r="BA13" s="80" t="s">
        <v>66</v>
      </c>
      <c r="BB13" s="80" t="str">
        <f>REPLACE(INDEX(GroupVertices[Group],MATCH(Vertices[[#This Row],[Vertex]],GroupVertices[Vertex],0)),1,1,"")</f>
        <v>1</v>
      </c>
      <c r="BC13" s="49">
        <v>2</v>
      </c>
      <c r="BD13" s="50">
        <v>4.545454545454546</v>
      </c>
      <c r="BE13" s="49">
        <v>0</v>
      </c>
      <c r="BF13" s="50">
        <v>0</v>
      </c>
      <c r="BG13" s="49">
        <v>0</v>
      </c>
      <c r="BH13" s="50">
        <v>0</v>
      </c>
      <c r="BI13" s="49">
        <v>42</v>
      </c>
      <c r="BJ13" s="50">
        <v>95.45454545454545</v>
      </c>
      <c r="BK13" s="49">
        <v>44</v>
      </c>
      <c r="BL13" s="49" t="s">
        <v>8949</v>
      </c>
      <c r="BM13" s="49" t="s">
        <v>8949</v>
      </c>
      <c r="BN13" s="49" t="s">
        <v>427</v>
      </c>
      <c r="BO13" s="49" t="s">
        <v>427</v>
      </c>
      <c r="BP13" s="49" t="s">
        <v>429</v>
      </c>
      <c r="BQ13" s="49" t="s">
        <v>429</v>
      </c>
      <c r="BR13" s="117" t="s">
        <v>9006</v>
      </c>
      <c r="BS13" s="117" t="s">
        <v>9006</v>
      </c>
      <c r="BT13" s="117" t="s">
        <v>9013</v>
      </c>
      <c r="BU13" s="117" t="s">
        <v>9013</v>
      </c>
      <c r="BV13" s="2"/>
      <c r="BW13" s="3"/>
      <c r="BX13" s="3"/>
      <c r="BY13" s="3"/>
      <c r="BZ13" s="3"/>
    </row>
    <row r="14" spans="1:78" ht="29" customHeight="1">
      <c r="A14" s="65" t="s">
        <v>243</v>
      </c>
      <c r="C14" s="66"/>
      <c r="D14" s="66" t="s">
        <v>64</v>
      </c>
      <c r="E14" s="67">
        <v>150</v>
      </c>
      <c r="F14" s="69"/>
      <c r="G14" s="104" t="str">
        <f>HYPERLINK("https://pbs.twimg.com/profile_images/1315286275876777985/qTN9utGR_normal.jpg")</f>
        <v>https://pbs.twimg.com/profile_images/1315286275876777985/qTN9utGR_normal.jpg</v>
      </c>
      <c r="H14" s="66"/>
      <c r="I14" s="70" t="s">
        <v>243</v>
      </c>
      <c r="J14" s="71"/>
      <c r="K14" s="71" t="s">
        <v>75</v>
      </c>
      <c r="L14" s="70" t="s">
        <v>1277</v>
      </c>
      <c r="M14" s="74">
        <v>1</v>
      </c>
      <c r="N14" s="75">
        <v>2563.15869140625</v>
      </c>
      <c r="O14" s="75">
        <v>8512.591796875</v>
      </c>
      <c r="P14" s="76"/>
      <c r="Q14" s="77"/>
      <c r="R14" s="77"/>
      <c r="S14" s="90"/>
      <c r="T14" s="49">
        <v>0</v>
      </c>
      <c r="U14" s="49">
        <v>1</v>
      </c>
      <c r="V14" s="50">
        <v>0</v>
      </c>
      <c r="W14" s="50">
        <v>0.002681</v>
      </c>
      <c r="X14" s="50">
        <v>0.004971</v>
      </c>
      <c r="Y14" s="50">
        <v>0.541864</v>
      </c>
      <c r="Z14" s="50">
        <v>0</v>
      </c>
      <c r="AA14" s="50">
        <v>0</v>
      </c>
      <c r="AB14" s="72">
        <v>14</v>
      </c>
      <c r="AC14" s="72"/>
      <c r="AD14" s="73"/>
      <c r="AE14" s="80" t="s">
        <v>850</v>
      </c>
      <c r="AF14" s="88">
        <v>1.23919482282237E+18</v>
      </c>
      <c r="AG14" s="80">
        <v>495</v>
      </c>
      <c r="AH14" s="80">
        <v>471</v>
      </c>
      <c r="AI14" s="80">
        <v>7604</v>
      </c>
      <c r="AJ14" s="80">
        <v>8607</v>
      </c>
      <c r="AK14" s="80"/>
      <c r="AL14" s="80" t="s">
        <v>1034</v>
      </c>
      <c r="AM14" s="80" t="s">
        <v>1183</v>
      </c>
      <c r="AN14" s="80"/>
      <c r="AO14" s="80"/>
      <c r="AP14" s="82">
        <v>43905.59789351852</v>
      </c>
      <c r="AQ14" s="84" t="str">
        <f>HYPERLINK("https://pbs.twimg.com/profile_banners/1239194822822379520/1591068266")</f>
        <v>https://pbs.twimg.com/profile_banners/1239194822822379520/1591068266</v>
      </c>
      <c r="AR14" s="80" t="b">
        <v>1</v>
      </c>
      <c r="AS14" s="80" t="b">
        <v>0</v>
      </c>
      <c r="AT14" s="80" t="b">
        <v>1</v>
      </c>
      <c r="AU14" s="80"/>
      <c r="AV14" s="80">
        <v>0</v>
      </c>
      <c r="AW14" s="80"/>
      <c r="AX14" s="80" t="b">
        <v>0</v>
      </c>
      <c r="AY14" s="80" t="s">
        <v>1266</v>
      </c>
      <c r="AZ14" s="84" t="str">
        <f>HYPERLINK("https://twitter.com/hafifahm723")</f>
        <v>https://twitter.com/hafifahm723</v>
      </c>
      <c r="BA14" s="80" t="s">
        <v>66</v>
      </c>
      <c r="BB14" s="80" t="str">
        <f>REPLACE(INDEX(GroupVertices[Group],MATCH(Vertices[[#This Row],[Vertex]],GroupVertices[Vertex],0)),1,1,"")</f>
        <v>1</v>
      </c>
      <c r="BC14" s="49">
        <v>2</v>
      </c>
      <c r="BD14" s="50">
        <v>4.545454545454546</v>
      </c>
      <c r="BE14" s="49">
        <v>0</v>
      </c>
      <c r="BF14" s="50">
        <v>0</v>
      </c>
      <c r="BG14" s="49">
        <v>0</v>
      </c>
      <c r="BH14" s="50">
        <v>0</v>
      </c>
      <c r="BI14" s="49">
        <v>42</v>
      </c>
      <c r="BJ14" s="50">
        <v>95.45454545454545</v>
      </c>
      <c r="BK14" s="49">
        <v>44</v>
      </c>
      <c r="BL14" s="49" t="s">
        <v>8949</v>
      </c>
      <c r="BM14" s="49" t="s">
        <v>8949</v>
      </c>
      <c r="BN14" s="49" t="s">
        <v>427</v>
      </c>
      <c r="BO14" s="49" t="s">
        <v>427</v>
      </c>
      <c r="BP14" s="49" t="s">
        <v>429</v>
      </c>
      <c r="BQ14" s="49" t="s">
        <v>429</v>
      </c>
      <c r="BR14" s="117" t="s">
        <v>9006</v>
      </c>
      <c r="BS14" s="117" t="s">
        <v>9006</v>
      </c>
      <c r="BT14" s="117" t="s">
        <v>9013</v>
      </c>
      <c r="BU14" s="117" t="s">
        <v>9013</v>
      </c>
      <c r="BV14" s="2"/>
      <c r="BW14" s="3"/>
      <c r="BX14" s="3"/>
      <c r="BY14" s="3"/>
      <c r="BZ14" s="3"/>
    </row>
    <row r="15" spans="1:78" ht="29" customHeight="1">
      <c r="A15" s="65" t="s">
        <v>244</v>
      </c>
      <c r="C15" s="66"/>
      <c r="D15" s="66" t="s">
        <v>64</v>
      </c>
      <c r="E15" s="67">
        <v>150</v>
      </c>
      <c r="F15" s="69"/>
      <c r="G15" s="104" t="str">
        <f>HYPERLINK("https://pbs.twimg.com/profile_images/541727435180765184/lm3JeeoG_normal.jpeg")</f>
        <v>https://pbs.twimg.com/profile_images/541727435180765184/lm3JeeoG_normal.jpeg</v>
      </c>
      <c r="H15" s="66"/>
      <c r="I15" s="70" t="s">
        <v>244</v>
      </c>
      <c r="J15" s="71"/>
      <c r="K15" s="71" t="s">
        <v>75</v>
      </c>
      <c r="L15" s="70" t="s">
        <v>1278</v>
      </c>
      <c r="M15" s="74">
        <v>1</v>
      </c>
      <c r="N15" s="75">
        <v>356.7798767089844</v>
      </c>
      <c r="O15" s="75">
        <v>5945.38330078125</v>
      </c>
      <c r="P15" s="76"/>
      <c r="Q15" s="77"/>
      <c r="R15" s="77"/>
      <c r="S15" s="90"/>
      <c r="T15" s="49">
        <v>0</v>
      </c>
      <c r="U15" s="49">
        <v>1</v>
      </c>
      <c r="V15" s="50">
        <v>0</v>
      </c>
      <c r="W15" s="50">
        <v>0.002681</v>
      </c>
      <c r="X15" s="50">
        <v>0.004971</v>
      </c>
      <c r="Y15" s="50">
        <v>0.541864</v>
      </c>
      <c r="Z15" s="50">
        <v>0</v>
      </c>
      <c r="AA15" s="50">
        <v>0</v>
      </c>
      <c r="AB15" s="72">
        <v>15</v>
      </c>
      <c r="AC15" s="72"/>
      <c r="AD15" s="73"/>
      <c r="AE15" s="80" t="s">
        <v>851</v>
      </c>
      <c r="AF15" s="88">
        <v>2380299328</v>
      </c>
      <c r="AG15" s="80">
        <v>141</v>
      </c>
      <c r="AH15" s="80">
        <v>39</v>
      </c>
      <c r="AI15" s="80">
        <v>903</v>
      </c>
      <c r="AJ15" s="80">
        <v>517</v>
      </c>
      <c r="AK15" s="80"/>
      <c r="AL15" s="80"/>
      <c r="AM15" s="80"/>
      <c r="AN15" s="80"/>
      <c r="AO15" s="80"/>
      <c r="AP15" s="82">
        <v>41701.8559837963</v>
      </c>
      <c r="AQ15" s="80"/>
      <c r="AR15" s="80" t="b">
        <v>1</v>
      </c>
      <c r="AS15" s="80" t="b">
        <v>0</v>
      </c>
      <c r="AT15" s="80" t="b">
        <v>1</v>
      </c>
      <c r="AU15" s="80"/>
      <c r="AV15" s="80">
        <v>0</v>
      </c>
      <c r="AW15" s="84" t="str">
        <f>HYPERLINK("https://abs.twimg.com/images/themes/theme1/bg.png")</f>
        <v>https://abs.twimg.com/images/themes/theme1/bg.png</v>
      </c>
      <c r="AX15" s="80" t="b">
        <v>0</v>
      </c>
      <c r="AY15" s="80" t="s">
        <v>1266</v>
      </c>
      <c r="AZ15" s="84" t="str">
        <f>HYPERLINK("https://twitter.com/teresamdvignola")</f>
        <v>https://twitter.com/teresamdvignola</v>
      </c>
      <c r="BA15" s="80" t="s">
        <v>66</v>
      </c>
      <c r="BB15" s="80" t="str">
        <f>REPLACE(INDEX(GroupVertices[Group],MATCH(Vertices[[#This Row],[Vertex]],GroupVertices[Vertex],0)),1,1,"")</f>
        <v>1</v>
      </c>
      <c r="BC15" s="49">
        <v>2</v>
      </c>
      <c r="BD15" s="50">
        <v>4.545454545454546</v>
      </c>
      <c r="BE15" s="49">
        <v>0</v>
      </c>
      <c r="BF15" s="50">
        <v>0</v>
      </c>
      <c r="BG15" s="49">
        <v>0</v>
      </c>
      <c r="BH15" s="50">
        <v>0</v>
      </c>
      <c r="BI15" s="49">
        <v>42</v>
      </c>
      <c r="BJ15" s="50">
        <v>95.45454545454545</v>
      </c>
      <c r="BK15" s="49">
        <v>44</v>
      </c>
      <c r="BL15" s="49" t="s">
        <v>8949</v>
      </c>
      <c r="BM15" s="49" t="s">
        <v>8949</v>
      </c>
      <c r="BN15" s="49" t="s">
        <v>427</v>
      </c>
      <c r="BO15" s="49" t="s">
        <v>427</v>
      </c>
      <c r="BP15" s="49" t="s">
        <v>429</v>
      </c>
      <c r="BQ15" s="49" t="s">
        <v>429</v>
      </c>
      <c r="BR15" s="117" t="s">
        <v>9006</v>
      </c>
      <c r="BS15" s="117" t="s">
        <v>9006</v>
      </c>
      <c r="BT15" s="117" t="s">
        <v>9013</v>
      </c>
      <c r="BU15" s="117" t="s">
        <v>9013</v>
      </c>
      <c r="BV15" s="2"/>
      <c r="BW15" s="3"/>
      <c r="BX15" s="3"/>
      <c r="BY15" s="3"/>
      <c r="BZ15" s="3"/>
    </row>
    <row r="16" spans="1:78" ht="29" customHeight="1">
      <c r="A16" s="65" t="s">
        <v>245</v>
      </c>
      <c r="C16" s="66"/>
      <c r="D16" s="66" t="s">
        <v>64</v>
      </c>
      <c r="E16" s="67">
        <v>150</v>
      </c>
      <c r="F16" s="69"/>
      <c r="G16" s="104" t="str">
        <f>HYPERLINK("https://pbs.twimg.com/profile_images/1315677178487476224/nDa4p8hv_normal.jpg")</f>
        <v>https://pbs.twimg.com/profile_images/1315677178487476224/nDa4p8hv_normal.jpg</v>
      </c>
      <c r="H16" s="66"/>
      <c r="I16" s="70" t="s">
        <v>245</v>
      </c>
      <c r="J16" s="71"/>
      <c r="K16" s="71" t="s">
        <v>75</v>
      </c>
      <c r="L16" s="70" t="s">
        <v>1279</v>
      </c>
      <c r="M16" s="74">
        <v>1</v>
      </c>
      <c r="N16" s="75">
        <v>4893.076171875</v>
      </c>
      <c r="O16" s="75">
        <v>1380.8240966796875</v>
      </c>
      <c r="P16" s="76"/>
      <c r="Q16" s="77"/>
      <c r="R16" s="77"/>
      <c r="S16" s="90"/>
      <c r="T16" s="49">
        <v>0</v>
      </c>
      <c r="U16" s="49">
        <v>1</v>
      </c>
      <c r="V16" s="50">
        <v>0</v>
      </c>
      <c r="W16" s="50">
        <v>0.002681</v>
      </c>
      <c r="X16" s="50">
        <v>0.004971</v>
      </c>
      <c r="Y16" s="50">
        <v>0.541864</v>
      </c>
      <c r="Z16" s="50">
        <v>0</v>
      </c>
      <c r="AA16" s="50">
        <v>0</v>
      </c>
      <c r="AB16" s="72">
        <v>16</v>
      </c>
      <c r="AC16" s="72"/>
      <c r="AD16" s="73"/>
      <c r="AE16" s="80" t="s">
        <v>852</v>
      </c>
      <c r="AF16" s="88">
        <v>1.30336283712164E+18</v>
      </c>
      <c r="AG16" s="80">
        <v>20</v>
      </c>
      <c r="AH16" s="80">
        <v>2</v>
      </c>
      <c r="AI16" s="80">
        <v>151</v>
      </c>
      <c r="AJ16" s="80">
        <v>499</v>
      </c>
      <c r="AK16" s="80"/>
      <c r="AL16" s="80"/>
      <c r="AM16" s="80"/>
      <c r="AN16" s="80"/>
      <c r="AO16" s="80"/>
      <c r="AP16" s="82">
        <v>44082.66840277778</v>
      </c>
      <c r="AQ16" s="80"/>
      <c r="AR16" s="80" t="b">
        <v>1</v>
      </c>
      <c r="AS16" s="80" t="b">
        <v>0</v>
      </c>
      <c r="AT16" s="80" t="b">
        <v>0</v>
      </c>
      <c r="AU16" s="80"/>
      <c r="AV16" s="80">
        <v>0</v>
      </c>
      <c r="AW16" s="80"/>
      <c r="AX16" s="80" t="b">
        <v>0</v>
      </c>
      <c r="AY16" s="80" t="s">
        <v>1266</v>
      </c>
      <c r="AZ16" s="84" t="str">
        <f>HYPERLINK("https://twitter.com/angelinadeny")</f>
        <v>https://twitter.com/angelinadeny</v>
      </c>
      <c r="BA16" s="80" t="s">
        <v>66</v>
      </c>
      <c r="BB16" s="80" t="str">
        <f>REPLACE(INDEX(GroupVertices[Group],MATCH(Vertices[[#This Row],[Vertex]],GroupVertices[Vertex],0)),1,1,"")</f>
        <v>1</v>
      </c>
      <c r="BC16" s="49">
        <v>2</v>
      </c>
      <c r="BD16" s="50">
        <v>4.545454545454546</v>
      </c>
      <c r="BE16" s="49">
        <v>0</v>
      </c>
      <c r="BF16" s="50">
        <v>0</v>
      </c>
      <c r="BG16" s="49">
        <v>0</v>
      </c>
      <c r="BH16" s="50">
        <v>0</v>
      </c>
      <c r="BI16" s="49">
        <v>42</v>
      </c>
      <c r="BJ16" s="50">
        <v>95.45454545454545</v>
      </c>
      <c r="BK16" s="49">
        <v>44</v>
      </c>
      <c r="BL16" s="49" t="s">
        <v>8949</v>
      </c>
      <c r="BM16" s="49" t="s">
        <v>8949</v>
      </c>
      <c r="BN16" s="49" t="s">
        <v>427</v>
      </c>
      <c r="BO16" s="49" t="s">
        <v>427</v>
      </c>
      <c r="BP16" s="49" t="s">
        <v>429</v>
      </c>
      <c r="BQ16" s="49" t="s">
        <v>429</v>
      </c>
      <c r="BR16" s="117" t="s">
        <v>9006</v>
      </c>
      <c r="BS16" s="117" t="s">
        <v>9006</v>
      </c>
      <c r="BT16" s="117" t="s">
        <v>9013</v>
      </c>
      <c r="BU16" s="117" t="s">
        <v>9013</v>
      </c>
      <c r="BV16" s="2"/>
      <c r="BW16" s="3"/>
      <c r="BX16" s="3"/>
      <c r="BY16" s="3"/>
      <c r="BZ16" s="3"/>
    </row>
    <row r="17" spans="1:78" ht="29" customHeight="1">
      <c r="A17" s="65" t="s">
        <v>246</v>
      </c>
      <c r="C17" s="66"/>
      <c r="D17" s="66" t="s">
        <v>64</v>
      </c>
      <c r="E17" s="67">
        <v>150</v>
      </c>
      <c r="F17" s="69"/>
      <c r="G17" s="104" t="str">
        <f>HYPERLINK("https://pbs.twimg.com/profile_images/1283730827600228357/N5GTlK20_normal.jpg")</f>
        <v>https://pbs.twimg.com/profile_images/1283730827600228357/N5GTlK20_normal.jpg</v>
      </c>
      <c r="H17" s="66"/>
      <c r="I17" s="70" t="s">
        <v>246</v>
      </c>
      <c r="J17" s="71"/>
      <c r="K17" s="71" t="s">
        <v>75</v>
      </c>
      <c r="L17" s="70" t="s">
        <v>1280</v>
      </c>
      <c r="M17" s="74">
        <v>1</v>
      </c>
      <c r="N17" s="75">
        <v>340.7359313964844</v>
      </c>
      <c r="O17" s="75">
        <v>3562.27587890625</v>
      </c>
      <c r="P17" s="76"/>
      <c r="Q17" s="77"/>
      <c r="R17" s="77"/>
      <c r="S17" s="90"/>
      <c r="T17" s="49">
        <v>0</v>
      </c>
      <c r="U17" s="49">
        <v>1</v>
      </c>
      <c r="V17" s="50">
        <v>0</v>
      </c>
      <c r="W17" s="50">
        <v>0.002681</v>
      </c>
      <c r="X17" s="50">
        <v>0.004971</v>
      </c>
      <c r="Y17" s="50">
        <v>0.541864</v>
      </c>
      <c r="Z17" s="50">
        <v>0</v>
      </c>
      <c r="AA17" s="50">
        <v>0</v>
      </c>
      <c r="AB17" s="72">
        <v>17</v>
      </c>
      <c r="AC17" s="72"/>
      <c r="AD17" s="73"/>
      <c r="AE17" s="80" t="s">
        <v>853</v>
      </c>
      <c r="AF17" s="88">
        <v>8.59023952764559E+17</v>
      </c>
      <c r="AG17" s="80">
        <v>42</v>
      </c>
      <c r="AH17" s="80">
        <v>92</v>
      </c>
      <c r="AI17" s="80">
        <v>88316</v>
      </c>
      <c r="AJ17" s="80">
        <v>127245</v>
      </c>
      <c r="AK17" s="80"/>
      <c r="AL17" s="80" t="s">
        <v>1035</v>
      </c>
      <c r="AM17" s="80" t="s">
        <v>1184</v>
      </c>
      <c r="AN17" s="80"/>
      <c r="AO17" s="80"/>
      <c r="AP17" s="82">
        <v>42856.525983796295</v>
      </c>
      <c r="AQ17" s="84" t="str">
        <f>HYPERLINK("https://pbs.twimg.com/profile_banners/859023952764559360/1594900255")</f>
        <v>https://pbs.twimg.com/profile_banners/859023952764559360/1594900255</v>
      </c>
      <c r="AR17" s="80" t="b">
        <v>1</v>
      </c>
      <c r="AS17" s="80" t="b">
        <v>0</v>
      </c>
      <c r="AT17" s="80" t="b">
        <v>0</v>
      </c>
      <c r="AU17" s="80"/>
      <c r="AV17" s="80">
        <v>0</v>
      </c>
      <c r="AW17" s="80"/>
      <c r="AX17" s="80" t="b">
        <v>0</v>
      </c>
      <c r="AY17" s="80" t="s">
        <v>1266</v>
      </c>
      <c r="AZ17" s="84" t="str">
        <f>HYPERLINK("https://twitter.com/mmone82325779")</f>
        <v>https://twitter.com/mmone82325779</v>
      </c>
      <c r="BA17" s="80" t="s">
        <v>66</v>
      </c>
      <c r="BB17" s="80" t="str">
        <f>REPLACE(INDEX(GroupVertices[Group],MATCH(Vertices[[#This Row],[Vertex]],GroupVertices[Vertex],0)),1,1,"")</f>
        <v>1</v>
      </c>
      <c r="BC17" s="49">
        <v>2</v>
      </c>
      <c r="BD17" s="50">
        <v>4.545454545454546</v>
      </c>
      <c r="BE17" s="49">
        <v>0</v>
      </c>
      <c r="BF17" s="50">
        <v>0</v>
      </c>
      <c r="BG17" s="49">
        <v>0</v>
      </c>
      <c r="BH17" s="50">
        <v>0</v>
      </c>
      <c r="BI17" s="49">
        <v>42</v>
      </c>
      <c r="BJ17" s="50">
        <v>95.45454545454545</v>
      </c>
      <c r="BK17" s="49">
        <v>44</v>
      </c>
      <c r="BL17" s="49" t="s">
        <v>8949</v>
      </c>
      <c r="BM17" s="49" t="s">
        <v>8949</v>
      </c>
      <c r="BN17" s="49" t="s">
        <v>427</v>
      </c>
      <c r="BO17" s="49" t="s">
        <v>427</v>
      </c>
      <c r="BP17" s="49" t="s">
        <v>429</v>
      </c>
      <c r="BQ17" s="49" t="s">
        <v>429</v>
      </c>
      <c r="BR17" s="117" t="s">
        <v>9006</v>
      </c>
      <c r="BS17" s="117" t="s">
        <v>9006</v>
      </c>
      <c r="BT17" s="117" t="s">
        <v>9013</v>
      </c>
      <c r="BU17" s="117" t="s">
        <v>9013</v>
      </c>
      <c r="BV17" s="2"/>
      <c r="BW17" s="3"/>
      <c r="BX17" s="3"/>
      <c r="BY17" s="3"/>
      <c r="BZ17" s="3"/>
    </row>
    <row r="18" spans="1:78" ht="29" customHeight="1">
      <c r="A18" s="65" t="s">
        <v>247</v>
      </c>
      <c r="C18" s="66"/>
      <c r="D18" s="66" t="s">
        <v>64</v>
      </c>
      <c r="E18" s="67">
        <v>150</v>
      </c>
      <c r="F18" s="69"/>
      <c r="G18" s="104" t="str">
        <f>HYPERLINK("https://pbs.twimg.com/profile_images/1292663508383854592/WgrlCASb_normal.jpg")</f>
        <v>https://pbs.twimg.com/profile_images/1292663508383854592/WgrlCASb_normal.jpg</v>
      </c>
      <c r="H18" s="66"/>
      <c r="I18" s="70" t="s">
        <v>247</v>
      </c>
      <c r="J18" s="71"/>
      <c r="K18" s="71" t="s">
        <v>75</v>
      </c>
      <c r="L18" s="70" t="s">
        <v>1281</v>
      </c>
      <c r="M18" s="74">
        <v>1</v>
      </c>
      <c r="N18" s="75">
        <v>8442.1337890625</v>
      </c>
      <c r="O18" s="75">
        <v>4132.4462890625</v>
      </c>
      <c r="P18" s="76"/>
      <c r="Q18" s="77"/>
      <c r="R18" s="77"/>
      <c r="S18" s="90"/>
      <c r="T18" s="49">
        <v>0</v>
      </c>
      <c r="U18" s="49">
        <v>1</v>
      </c>
      <c r="V18" s="50">
        <v>0</v>
      </c>
      <c r="W18" s="50">
        <v>0.002681</v>
      </c>
      <c r="X18" s="50">
        <v>0.004971</v>
      </c>
      <c r="Y18" s="50">
        <v>0.541864</v>
      </c>
      <c r="Z18" s="50">
        <v>0</v>
      </c>
      <c r="AA18" s="50">
        <v>0</v>
      </c>
      <c r="AB18" s="72">
        <v>18</v>
      </c>
      <c r="AC18" s="72"/>
      <c r="AD18" s="73"/>
      <c r="AE18" s="80" t="s">
        <v>854</v>
      </c>
      <c r="AF18" s="88">
        <v>1.28435552538417E+18</v>
      </c>
      <c r="AG18" s="80">
        <v>205</v>
      </c>
      <c r="AH18" s="80">
        <v>294</v>
      </c>
      <c r="AI18" s="80">
        <v>254</v>
      </c>
      <c r="AJ18" s="80">
        <v>29</v>
      </c>
      <c r="AK18" s="80"/>
      <c r="AL18" s="80" t="s">
        <v>1036</v>
      </c>
      <c r="AM18" s="80" t="s">
        <v>1185</v>
      </c>
      <c r="AN18" s="80"/>
      <c r="AO18" s="80"/>
      <c r="AP18" s="82">
        <v>44030.21776620371</v>
      </c>
      <c r="AQ18" s="84" t="str">
        <f>HYPERLINK("https://pbs.twimg.com/profile_banners/1284355525384171520/1597029959")</f>
        <v>https://pbs.twimg.com/profile_banners/1284355525384171520/1597029959</v>
      </c>
      <c r="AR18" s="80" t="b">
        <v>1</v>
      </c>
      <c r="AS18" s="80" t="b">
        <v>0</v>
      </c>
      <c r="AT18" s="80" t="b">
        <v>0</v>
      </c>
      <c r="AU18" s="80"/>
      <c r="AV18" s="80">
        <v>0</v>
      </c>
      <c r="AW18" s="80"/>
      <c r="AX18" s="80" t="b">
        <v>0</v>
      </c>
      <c r="AY18" s="80" t="s">
        <v>1266</v>
      </c>
      <c r="AZ18" s="84" t="str">
        <f>HYPERLINK("https://twitter.com/suvashisv")</f>
        <v>https://twitter.com/suvashisv</v>
      </c>
      <c r="BA18" s="80" t="s">
        <v>66</v>
      </c>
      <c r="BB18" s="80" t="str">
        <f>REPLACE(INDEX(GroupVertices[Group],MATCH(Vertices[[#This Row],[Vertex]],GroupVertices[Vertex],0)),1,1,"")</f>
        <v>1</v>
      </c>
      <c r="BC18" s="49">
        <v>2</v>
      </c>
      <c r="BD18" s="50">
        <v>4.545454545454546</v>
      </c>
      <c r="BE18" s="49">
        <v>0</v>
      </c>
      <c r="BF18" s="50">
        <v>0</v>
      </c>
      <c r="BG18" s="49">
        <v>0</v>
      </c>
      <c r="BH18" s="50">
        <v>0</v>
      </c>
      <c r="BI18" s="49">
        <v>42</v>
      </c>
      <c r="BJ18" s="50">
        <v>95.45454545454545</v>
      </c>
      <c r="BK18" s="49">
        <v>44</v>
      </c>
      <c r="BL18" s="49" t="s">
        <v>8949</v>
      </c>
      <c r="BM18" s="49" t="s">
        <v>8949</v>
      </c>
      <c r="BN18" s="49" t="s">
        <v>427</v>
      </c>
      <c r="BO18" s="49" t="s">
        <v>427</v>
      </c>
      <c r="BP18" s="49" t="s">
        <v>429</v>
      </c>
      <c r="BQ18" s="49" t="s">
        <v>429</v>
      </c>
      <c r="BR18" s="117" t="s">
        <v>9006</v>
      </c>
      <c r="BS18" s="117" t="s">
        <v>9006</v>
      </c>
      <c r="BT18" s="117" t="s">
        <v>9013</v>
      </c>
      <c r="BU18" s="117" t="s">
        <v>9013</v>
      </c>
      <c r="BV18" s="2"/>
      <c r="BW18" s="3"/>
      <c r="BX18" s="3"/>
      <c r="BY18" s="3"/>
      <c r="BZ18" s="3"/>
    </row>
    <row r="19" spans="1:78" ht="29" customHeight="1">
      <c r="A19" s="65" t="s">
        <v>248</v>
      </c>
      <c r="C19" s="66"/>
      <c r="D19" s="66" t="s">
        <v>64</v>
      </c>
      <c r="E19" s="67">
        <v>150</v>
      </c>
      <c r="F19" s="69"/>
      <c r="G19" s="104" t="str">
        <f>HYPERLINK("https://pbs.twimg.com/profile_images/1319063121080799235/6iUybBuP_normal.jpg")</f>
        <v>https://pbs.twimg.com/profile_images/1319063121080799235/6iUybBuP_normal.jpg</v>
      </c>
      <c r="H19" s="66"/>
      <c r="I19" s="70" t="s">
        <v>248</v>
      </c>
      <c r="J19" s="71"/>
      <c r="K19" s="71" t="s">
        <v>75</v>
      </c>
      <c r="L19" s="70" t="s">
        <v>1282</v>
      </c>
      <c r="M19" s="74">
        <v>1</v>
      </c>
      <c r="N19" s="75">
        <v>6146.32568359375</v>
      </c>
      <c r="O19" s="75">
        <v>3067.126953125</v>
      </c>
      <c r="P19" s="76"/>
      <c r="Q19" s="77"/>
      <c r="R19" s="77"/>
      <c r="S19" s="90"/>
      <c r="T19" s="49">
        <v>0</v>
      </c>
      <c r="U19" s="49">
        <v>1</v>
      </c>
      <c r="V19" s="50">
        <v>0</v>
      </c>
      <c r="W19" s="50">
        <v>0.002681</v>
      </c>
      <c r="X19" s="50">
        <v>0.004971</v>
      </c>
      <c r="Y19" s="50">
        <v>0.541864</v>
      </c>
      <c r="Z19" s="50">
        <v>0</v>
      </c>
      <c r="AA19" s="50">
        <v>0</v>
      </c>
      <c r="AB19" s="72">
        <v>19</v>
      </c>
      <c r="AC19" s="72"/>
      <c r="AD19" s="73"/>
      <c r="AE19" s="80" t="s">
        <v>855</v>
      </c>
      <c r="AF19" s="88">
        <v>1.19109099263358E+18</v>
      </c>
      <c r="AG19" s="80">
        <v>1669</v>
      </c>
      <c r="AH19" s="80">
        <v>1920</v>
      </c>
      <c r="AI19" s="80">
        <v>3487</v>
      </c>
      <c r="AJ19" s="80">
        <v>13951</v>
      </c>
      <c r="AK19" s="80"/>
      <c r="AL19" s="80" t="s">
        <v>1037</v>
      </c>
      <c r="AM19" s="80" t="s">
        <v>1186</v>
      </c>
      <c r="AN19" s="84" t="str">
        <f>HYPERLINK("https://t.co/mJQSRfqxyJ")</f>
        <v>https://t.co/mJQSRfqxyJ</v>
      </c>
      <c r="AO19" s="80"/>
      <c r="AP19" s="82">
        <v>43772.85664351852</v>
      </c>
      <c r="AQ19" s="84" t="str">
        <f>HYPERLINK("https://pbs.twimg.com/profile_banners/1191090992633581570/1602473173")</f>
        <v>https://pbs.twimg.com/profile_banners/1191090992633581570/1602473173</v>
      </c>
      <c r="AR19" s="80" t="b">
        <v>1</v>
      </c>
      <c r="AS19" s="80" t="b">
        <v>0</v>
      </c>
      <c r="AT19" s="80" t="b">
        <v>0</v>
      </c>
      <c r="AU19" s="80"/>
      <c r="AV19" s="80">
        <v>0</v>
      </c>
      <c r="AW19" s="80"/>
      <c r="AX19" s="80" t="b">
        <v>0</v>
      </c>
      <c r="AY19" s="80" t="s">
        <v>1266</v>
      </c>
      <c r="AZ19" s="84" t="str">
        <f>HYPERLINK("https://twitter.com/draftsmanwolf")</f>
        <v>https://twitter.com/draftsmanwolf</v>
      </c>
      <c r="BA19" s="80" t="s">
        <v>66</v>
      </c>
      <c r="BB19" s="80" t="str">
        <f>REPLACE(INDEX(GroupVertices[Group],MATCH(Vertices[[#This Row],[Vertex]],GroupVertices[Vertex],0)),1,1,"")</f>
        <v>1</v>
      </c>
      <c r="BC19" s="49">
        <v>2</v>
      </c>
      <c r="BD19" s="50">
        <v>4.545454545454546</v>
      </c>
      <c r="BE19" s="49">
        <v>0</v>
      </c>
      <c r="BF19" s="50">
        <v>0</v>
      </c>
      <c r="BG19" s="49">
        <v>0</v>
      </c>
      <c r="BH19" s="50">
        <v>0</v>
      </c>
      <c r="BI19" s="49">
        <v>42</v>
      </c>
      <c r="BJ19" s="50">
        <v>95.45454545454545</v>
      </c>
      <c r="BK19" s="49">
        <v>44</v>
      </c>
      <c r="BL19" s="49" t="s">
        <v>8949</v>
      </c>
      <c r="BM19" s="49" t="s">
        <v>8949</v>
      </c>
      <c r="BN19" s="49" t="s">
        <v>427</v>
      </c>
      <c r="BO19" s="49" t="s">
        <v>427</v>
      </c>
      <c r="BP19" s="49" t="s">
        <v>429</v>
      </c>
      <c r="BQ19" s="49" t="s">
        <v>429</v>
      </c>
      <c r="BR19" s="117" t="s">
        <v>9006</v>
      </c>
      <c r="BS19" s="117" t="s">
        <v>9006</v>
      </c>
      <c r="BT19" s="117" t="s">
        <v>9013</v>
      </c>
      <c r="BU19" s="117" t="s">
        <v>9013</v>
      </c>
      <c r="BV19" s="2"/>
      <c r="BW19" s="3"/>
      <c r="BX19" s="3"/>
      <c r="BY19" s="3"/>
      <c r="BZ19" s="3"/>
    </row>
    <row r="20" spans="1:78" ht="29" customHeight="1">
      <c r="A20" s="65" t="s">
        <v>249</v>
      </c>
      <c r="C20" s="66"/>
      <c r="D20" s="66" t="s">
        <v>64</v>
      </c>
      <c r="E20" s="67">
        <v>150</v>
      </c>
      <c r="F20" s="69"/>
      <c r="G20" s="104" t="str">
        <f>HYPERLINK("https://pbs.twimg.com/profile_images/1036055686126415873/w9evrtPN_normal.jpg")</f>
        <v>https://pbs.twimg.com/profile_images/1036055686126415873/w9evrtPN_normal.jpg</v>
      </c>
      <c r="H20" s="66"/>
      <c r="I20" s="70" t="s">
        <v>249</v>
      </c>
      <c r="J20" s="71"/>
      <c r="K20" s="71" t="s">
        <v>75</v>
      </c>
      <c r="L20" s="70" t="s">
        <v>1283</v>
      </c>
      <c r="M20" s="74">
        <v>1</v>
      </c>
      <c r="N20" s="75">
        <v>1986.76025390625</v>
      </c>
      <c r="O20" s="75">
        <v>5107.9541015625</v>
      </c>
      <c r="P20" s="76"/>
      <c r="Q20" s="77"/>
      <c r="R20" s="77"/>
      <c r="S20" s="90"/>
      <c r="T20" s="49">
        <v>0</v>
      </c>
      <c r="U20" s="49">
        <v>1</v>
      </c>
      <c r="V20" s="50">
        <v>0</v>
      </c>
      <c r="W20" s="50">
        <v>0.002681</v>
      </c>
      <c r="X20" s="50">
        <v>0.004971</v>
      </c>
      <c r="Y20" s="50">
        <v>0.541864</v>
      </c>
      <c r="Z20" s="50">
        <v>0</v>
      </c>
      <c r="AA20" s="50">
        <v>0</v>
      </c>
      <c r="AB20" s="72">
        <v>20</v>
      </c>
      <c r="AC20" s="72"/>
      <c r="AD20" s="73"/>
      <c r="AE20" s="80" t="s">
        <v>856</v>
      </c>
      <c r="AF20" s="88">
        <v>28401020</v>
      </c>
      <c r="AG20" s="80">
        <v>617</v>
      </c>
      <c r="AH20" s="80">
        <v>515</v>
      </c>
      <c r="AI20" s="80">
        <v>1178</v>
      </c>
      <c r="AJ20" s="80">
        <v>2238</v>
      </c>
      <c r="AK20" s="80"/>
      <c r="AL20" s="80" t="s">
        <v>1038</v>
      </c>
      <c r="AM20" s="80" t="s">
        <v>1178</v>
      </c>
      <c r="AN20" s="80"/>
      <c r="AO20" s="80"/>
      <c r="AP20" s="82">
        <v>39905.81085648148</v>
      </c>
      <c r="AQ20" s="84" t="str">
        <f>HYPERLINK("https://pbs.twimg.com/profile_banners/28401020/1526238492")</f>
        <v>https://pbs.twimg.com/profile_banners/28401020/1526238492</v>
      </c>
      <c r="AR20" s="80" t="b">
        <v>0</v>
      </c>
      <c r="AS20" s="80" t="b">
        <v>0</v>
      </c>
      <c r="AT20" s="80" t="b">
        <v>1</v>
      </c>
      <c r="AU20" s="80"/>
      <c r="AV20" s="80">
        <v>13</v>
      </c>
      <c r="AW20" s="84" t="str">
        <f>HYPERLINK("https://abs.twimg.com/images/themes/theme14/bg.gif")</f>
        <v>https://abs.twimg.com/images/themes/theme14/bg.gif</v>
      </c>
      <c r="AX20" s="80" t="b">
        <v>0</v>
      </c>
      <c r="AY20" s="80" t="s">
        <v>1266</v>
      </c>
      <c r="AZ20" s="84" t="str">
        <f>HYPERLINK("https://twitter.com/correaflavio")</f>
        <v>https://twitter.com/correaflavio</v>
      </c>
      <c r="BA20" s="80" t="s">
        <v>66</v>
      </c>
      <c r="BB20" s="80" t="str">
        <f>REPLACE(INDEX(GroupVertices[Group],MATCH(Vertices[[#This Row],[Vertex]],GroupVertices[Vertex],0)),1,1,"")</f>
        <v>1</v>
      </c>
      <c r="BC20" s="49">
        <v>2</v>
      </c>
      <c r="BD20" s="50">
        <v>4.545454545454546</v>
      </c>
      <c r="BE20" s="49">
        <v>0</v>
      </c>
      <c r="BF20" s="50">
        <v>0</v>
      </c>
      <c r="BG20" s="49">
        <v>0</v>
      </c>
      <c r="BH20" s="50">
        <v>0</v>
      </c>
      <c r="BI20" s="49">
        <v>42</v>
      </c>
      <c r="BJ20" s="50">
        <v>95.45454545454545</v>
      </c>
      <c r="BK20" s="49">
        <v>44</v>
      </c>
      <c r="BL20" s="49" t="s">
        <v>8949</v>
      </c>
      <c r="BM20" s="49" t="s">
        <v>8949</v>
      </c>
      <c r="BN20" s="49" t="s">
        <v>427</v>
      </c>
      <c r="BO20" s="49" t="s">
        <v>427</v>
      </c>
      <c r="BP20" s="49" t="s">
        <v>429</v>
      </c>
      <c r="BQ20" s="49" t="s">
        <v>429</v>
      </c>
      <c r="BR20" s="117" t="s">
        <v>9006</v>
      </c>
      <c r="BS20" s="117" t="s">
        <v>9006</v>
      </c>
      <c r="BT20" s="117" t="s">
        <v>9013</v>
      </c>
      <c r="BU20" s="117" t="s">
        <v>9013</v>
      </c>
      <c r="BV20" s="2"/>
      <c r="BW20" s="3"/>
      <c r="BX20" s="3"/>
      <c r="BY20" s="3"/>
      <c r="BZ20" s="3"/>
    </row>
    <row r="21" spans="1:78" ht="29" customHeight="1">
      <c r="A21" s="65" t="s">
        <v>250</v>
      </c>
      <c r="C21" s="66"/>
      <c r="D21" s="66" t="s">
        <v>64</v>
      </c>
      <c r="E21" s="67">
        <v>150</v>
      </c>
      <c r="F21" s="69"/>
      <c r="G21" s="104" t="str">
        <f>HYPERLINK("https://pbs.twimg.com/profile_images/1313034039951912960/hTHsFO-b_normal.jpg")</f>
        <v>https://pbs.twimg.com/profile_images/1313034039951912960/hTHsFO-b_normal.jpg</v>
      </c>
      <c r="H21" s="66"/>
      <c r="I21" s="70" t="s">
        <v>250</v>
      </c>
      <c r="J21" s="71"/>
      <c r="K21" s="71" t="s">
        <v>75</v>
      </c>
      <c r="L21" s="70" t="s">
        <v>1284</v>
      </c>
      <c r="M21" s="74">
        <v>1</v>
      </c>
      <c r="N21" s="75">
        <v>896.7239379882812</v>
      </c>
      <c r="O21" s="75">
        <v>3194.800537109375</v>
      </c>
      <c r="P21" s="76"/>
      <c r="Q21" s="77"/>
      <c r="R21" s="77"/>
      <c r="S21" s="90"/>
      <c r="T21" s="49">
        <v>0</v>
      </c>
      <c r="U21" s="49">
        <v>1</v>
      </c>
      <c r="V21" s="50">
        <v>0</v>
      </c>
      <c r="W21" s="50">
        <v>0.002681</v>
      </c>
      <c r="X21" s="50">
        <v>0.004971</v>
      </c>
      <c r="Y21" s="50">
        <v>0.541864</v>
      </c>
      <c r="Z21" s="50">
        <v>0</v>
      </c>
      <c r="AA21" s="50">
        <v>0</v>
      </c>
      <c r="AB21" s="72">
        <v>21</v>
      </c>
      <c r="AC21" s="72"/>
      <c r="AD21" s="73"/>
      <c r="AE21" s="80" t="s">
        <v>857</v>
      </c>
      <c r="AF21" s="88">
        <v>1.31303382485545E+18</v>
      </c>
      <c r="AG21" s="80">
        <v>118</v>
      </c>
      <c r="AH21" s="80">
        <v>19</v>
      </c>
      <c r="AI21" s="80">
        <v>564</v>
      </c>
      <c r="AJ21" s="80">
        <v>440</v>
      </c>
      <c r="AK21" s="80"/>
      <c r="AL21" s="80" t="s">
        <v>1039</v>
      </c>
      <c r="AM21" s="80"/>
      <c r="AN21" s="80"/>
      <c r="AO21" s="80"/>
      <c r="AP21" s="82">
        <v>44109.35469907407</v>
      </c>
      <c r="AQ21" s="80"/>
      <c r="AR21" s="80" t="b">
        <v>1</v>
      </c>
      <c r="AS21" s="80" t="b">
        <v>0</v>
      </c>
      <c r="AT21" s="80" t="b">
        <v>0</v>
      </c>
      <c r="AU21" s="80"/>
      <c r="AV21" s="80">
        <v>0</v>
      </c>
      <c r="AW21" s="80"/>
      <c r="AX21" s="80" t="b">
        <v>0</v>
      </c>
      <c r="AY21" s="80" t="s">
        <v>1266</v>
      </c>
      <c r="AZ21" s="84" t="str">
        <f>HYPERLINK("https://twitter.com/ikabir177")</f>
        <v>https://twitter.com/ikabir177</v>
      </c>
      <c r="BA21" s="80" t="s">
        <v>66</v>
      </c>
      <c r="BB21" s="80" t="str">
        <f>REPLACE(INDEX(GroupVertices[Group],MATCH(Vertices[[#This Row],[Vertex]],GroupVertices[Vertex],0)),1,1,"")</f>
        <v>1</v>
      </c>
      <c r="BC21" s="49">
        <v>2</v>
      </c>
      <c r="BD21" s="50">
        <v>4.545454545454546</v>
      </c>
      <c r="BE21" s="49">
        <v>0</v>
      </c>
      <c r="BF21" s="50">
        <v>0</v>
      </c>
      <c r="BG21" s="49">
        <v>0</v>
      </c>
      <c r="BH21" s="50">
        <v>0</v>
      </c>
      <c r="BI21" s="49">
        <v>42</v>
      </c>
      <c r="BJ21" s="50">
        <v>95.45454545454545</v>
      </c>
      <c r="BK21" s="49">
        <v>44</v>
      </c>
      <c r="BL21" s="49" t="s">
        <v>8949</v>
      </c>
      <c r="BM21" s="49" t="s">
        <v>8949</v>
      </c>
      <c r="BN21" s="49" t="s">
        <v>427</v>
      </c>
      <c r="BO21" s="49" t="s">
        <v>427</v>
      </c>
      <c r="BP21" s="49" t="s">
        <v>429</v>
      </c>
      <c r="BQ21" s="49" t="s">
        <v>429</v>
      </c>
      <c r="BR21" s="117" t="s">
        <v>9006</v>
      </c>
      <c r="BS21" s="117" t="s">
        <v>9006</v>
      </c>
      <c r="BT21" s="117" t="s">
        <v>9013</v>
      </c>
      <c r="BU21" s="117" t="s">
        <v>9013</v>
      </c>
      <c r="BV21" s="2"/>
      <c r="BW21" s="3"/>
      <c r="BX21" s="3"/>
      <c r="BY21" s="3"/>
      <c r="BZ21" s="3"/>
    </row>
    <row r="22" spans="1:78" ht="29" customHeight="1">
      <c r="A22" s="65" t="s">
        <v>251</v>
      </c>
      <c r="C22" s="66"/>
      <c r="D22" s="66" t="s">
        <v>64</v>
      </c>
      <c r="E22" s="67">
        <v>150</v>
      </c>
      <c r="F22" s="69"/>
      <c r="G22" s="104" t="str">
        <f>HYPERLINK("https://pbs.twimg.com/profile_images/378800000695112270/d8135ff4b156733be844ecfea78660ae_normal.jpeg")</f>
        <v>https://pbs.twimg.com/profile_images/378800000695112270/d8135ff4b156733be844ecfea78660ae_normal.jpeg</v>
      </c>
      <c r="H22" s="66"/>
      <c r="I22" s="70" t="s">
        <v>251</v>
      </c>
      <c r="J22" s="71"/>
      <c r="K22" s="71" t="s">
        <v>75</v>
      </c>
      <c r="L22" s="70" t="s">
        <v>1285</v>
      </c>
      <c r="M22" s="74">
        <v>1</v>
      </c>
      <c r="N22" s="75">
        <v>2942.198486328125</v>
      </c>
      <c r="O22" s="75">
        <v>6125.462890625</v>
      </c>
      <c r="P22" s="76"/>
      <c r="Q22" s="77"/>
      <c r="R22" s="77"/>
      <c r="S22" s="90"/>
      <c r="T22" s="49">
        <v>0</v>
      </c>
      <c r="U22" s="49">
        <v>1</v>
      </c>
      <c r="V22" s="50">
        <v>0</v>
      </c>
      <c r="W22" s="50">
        <v>0.002681</v>
      </c>
      <c r="X22" s="50">
        <v>0.004971</v>
      </c>
      <c r="Y22" s="50">
        <v>0.541864</v>
      </c>
      <c r="Z22" s="50">
        <v>0</v>
      </c>
      <c r="AA22" s="50">
        <v>0</v>
      </c>
      <c r="AB22" s="72">
        <v>22</v>
      </c>
      <c r="AC22" s="72"/>
      <c r="AD22" s="73"/>
      <c r="AE22" s="80" t="s">
        <v>858</v>
      </c>
      <c r="AF22" s="88">
        <v>83375688</v>
      </c>
      <c r="AG22" s="80">
        <v>227</v>
      </c>
      <c r="AH22" s="80">
        <v>85</v>
      </c>
      <c r="AI22" s="80">
        <v>1486</v>
      </c>
      <c r="AJ22" s="80">
        <v>387</v>
      </c>
      <c r="AK22" s="80"/>
      <c r="AL22" s="80"/>
      <c r="AM22" s="80" t="s">
        <v>1187</v>
      </c>
      <c r="AN22" s="84" t="str">
        <f>HYPERLINK("https://t.co/H4B5H6wGej")</f>
        <v>https://t.co/H4B5H6wGej</v>
      </c>
      <c r="AO22" s="80"/>
      <c r="AP22" s="82">
        <v>40104.61211805556</v>
      </c>
      <c r="AQ22" s="84" t="str">
        <f>HYPERLINK("https://pbs.twimg.com/profile_banners/83375688/1577325282")</f>
        <v>https://pbs.twimg.com/profile_banners/83375688/1577325282</v>
      </c>
      <c r="AR22" s="80" t="b">
        <v>0</v>
      </c>
      <c r="AS22" s="80" t="b">
        <v>0</v>
      </c>
      <c r="AT22" s="80" t="b">
        <v>1</v>
      </c>
      <c r="AU22" s="80"/>
      <c r="AV22" s="80">
        <v>2</v>
      </c>
      <c r="AW22" s="84" t="str">
        <f>HYPERLINK("https://abs.twimg.com/images/themes/theme1/bg.png")</f>
        <v>https://abs.twimg.com/images/themes/theme1/bg.png</v>
      </c>
      <c r="AX22" s="80" t="b">
        <v>0</v>
      </c>
      <c r="AY22" s="80" t="s">
        <v>1266</v>
      </c>
      <c r="AZ22" s="84" t="str">
        <f>HYPERLINK("https://twitter.com/josemarin84")</f>
        <v>https://twitter.com/josemarin84</v>
      </c>
      <c r="BA22" s="80" t="s">
        <v>66</v>
      </c>
      <c r="BB22" s="80" t="str">
        <f>REPLACE(INDEX(GroupVertices[Group],MATCH(Vertices[[#This Row],[Vertex]],GroupVertices[Vertex],0)),1,1,"")</f>
        <v>1</v>
      </c>
      <c r="BC22" s="49">
        <v>2</v>
      </c>
      <c r="BD22" s="50">
        <v>4.545454545454546</v>
      </c>
      <c r="BE22" s="49">
        <v>0</v>
      </c>
      <c r="BF22" s="50">
        <v>0</v>
      </c>
      <c r="BG22" s="49">
        <v>0</v>
      </c>
      <c r="BH22" s="50">
        <v>0</v>
      </c>
      <c r="BI22" s="49">
        <v>42</v>
      </c>
      <c r="BJ22" s="50">
        <v>95.45454545454545</v>
      </c>
      <c r="BK22" s="49">
        <v>44</v>
      </c>
      <c r="BL22" s="49" t="s">
        <v>8949</v>
      </c>
      <c r="BM22" s="49" t="s">
        <v>8949</v>
      </c>
      <c r="BN22" s="49" t="s">
        <v>427</v>
      </c>
      <c r="BO22" s="49" t="s">
        <v>427</v>
      </c>
      <c r="BP22" s="49" t="s">
        <v>429</v>
      </c>
      <c r="BQ22" s="49" t="s">
        <v>429</v>
      </c>
      <c r="BR22" s="117" t="s">
        <v>9006</v>
      </c>
      <c r="BS22" s="117" t="s">
        <v>9006</v>
      </c>
      <c r="BT22" s="117" t="s">
        <v>9013</v>
      </c>
      <c r="BU22" s="117" t="s">
        <v>9013</v>
      </c>
      <c r="BV22" s="2"/>
      <c r="BW22" s="3"/>
      <c r="BX22" s="3"/>
      <c r="BY22" s="3"/>
      <c r="BZ22" s="3"/>
    </row>
    <row r="23" spans="1:78" ht="29" customHeight="1">
      <c r="A23" s="65" t="s">
        <v>252</v>
      </c>
      <c r="C23" s="66"/>
      <c r="D23" s="66" t="s">
        <v>64</v>
      </c>
      <c r="E23" s="67">
        <v>150</v>
      </c>
      <c r="F23" s="69"/>
      <c r="G23" s="104" t="str">
        <f>HYPERLINK("https://pbs.twimg.com/profile_images/1314994207841488897/u5vr4v8m_normal.jpg")</f>
        <v>https://pbs.twimg.com/profile_images/1314994207841488897/u5vr4v8m_normal.jpg</v>
      </c>
      <c r="H23" s="66"/>
      <c r="I23" s="70" t="s">
        <v>252</v>
      </c>
      <c r="J23" s="71"/>
      <c r="K23" s="71" t="s">
        <v>75</v>
      </c>
      <c r="L23" s="70" t="s">
        <v>1286</v>
      </c>
      <c r="M23" s="74">
        <v>1</v>
      </c>
      <c r="N23" s="75">
        <v>799.9945678710938</v>
      </c>
      <c r="O23" s="75">
        <v>2581.625732421875</v>
      </c>
      <c r="P23" s="76"/>
      <c r="Q23" s="77"/>
      <c r="R23" s="77"/>
      <c r="S23" s="90"/>
      <c r="T23" s="49">
        <v>0</v>
      </c>
      <c r="U23" s="49">
        <v>1</v>
      </c>
      <c r="V23" s="50">
        <v>0</v>
      </c>
      <c r="W23" s="50">
        <v>0.002681</v>
      </c>
      <c r="X23" s="50">
        <v>0.004971</v>
      </c>
      <c r="Y23" s="50">
        <v>0.541864</v>
      </c>
      <c r="Z23" s="50">
        <v>0</v>
      </c>
      <c r="AA23" s="50">
        <v>0</v>
      </c>
      <c r="AB23" s="72">
        <v>23</v>
      </c>
      <c r="AC23" s="72"/>
      <c r="AD23" s="73"/>
      <c r="AE23" s="80" t="s">
        <v>859</v>
      </c>
      <c r="AF23" s="88">
        <v>1.20687849152386E+18</v>
      </c>
      <c r="AG23" s="80">
        <v>119</v>
      </c>
      <c r="AH23" s="80">
        <v>29</v>
      </c>
      <c r="AI23" s="80">
        <v>533</v>
      </c>
      <c r="AJ23" s="80">
        <v>401</v>
      </c>
      <c r="AK23" s="80"/>
      <c r="AL23" s="80" t="s">
        <v>1040</v>
      </c>
      <c r="AM23" s="80"/>
      <c r="AN23" s="80"/>
      <c r="AO23" s="80"/>
      <c r="AP23" s="82">
        <v>43816.42188657408</v>
      </c>
      <c r="AQ23" s="80"/>
      <c r="AR23" s="80" t="b">
        <v>1</v>
      </c>
      <c r="AS23" s="80" t="b">
        <v>0</v>
      </c>
      <c r="AT23" s="80" t="b">
        <v>0</v>
      </c>
      <c r="AU23" s="80"/>
      <c r="AV23" s="80">
        <v>0</v>
      </c>
      <c r="AW23" s="80"/>
      <c r="AX23" s="80" t="b">
        <v>0</v>
      </c>
      <c r="AY23" s="80" t="s">
        <v>1266</v>
      </c>
      <c r="AZ23" s="84" t="str">
        <f>HYPERLINK("https://twitter.com/ceaser_august")</f>
        <v>https://twitter.com/ceaser_august</v>
      </c>
      <c r="BA23" s="80" t="s">
        <v>66</v>
      </c>
      <c r="BB23" s="80" t="str">
        <f>REPLACE(INDEX(GroupVertices[Group],MATCH(Vertices[[#This Row],[Vertex]],GroupVertices[Vertex],0)),1,1,"")</f>
        <v>1</v>
      </c>
      <c r="BC23" s="49">
        <v>2</v>
      </c>
      <c r="BD23" s="50">
        <v>4.545454545454546</v>
      </c>
      <c r="BE23" s="49">
        <v>0</v>
      </c>
      <c r="BF23" s="50">
        <v>0</v>
      </c>
      <c r="BG23" s="49">
        <v>0</v>
      </c>
      <c r="BH23" s="50">
        <v>0</v>
      </c>
      <c r="BI23" s="49">
        <v>42</v>
      </c>
      <c r="BJ23" s="50">
        <v>95.45454545454545</v>
      </c>
      <c r="BK23" s="49">
        <v>44</v>
      </c>
      <c r="BL23" s="49" t="s">
        <v>8949</v>
      </c>
      <c r="BM23" s="49" t="s">
        <v>8949</v>
      </c>
      <c r="BN23" s="49" t="s">
        <v>427</v>
      </c>
      <c r="BO23" s="49" t="s">
        <v>427</v>
      </c>
      <c r="BP23" s="49" t="s">
        <v>429</v>
      </c>
      <c r="BQ23" s="49" t="s">
        <v>429</v>
      </c>
      <c r="BR23" s="117" t="s">
        <v>9006</v>
      </c>
      <c r="BS23" s="117" t="s">
        <v>9006</v>
      </c>
      <c r="BT23" s="117" t="s">
        <v>9013</v>
      </c>
      <c r="BU23" s="117" t="s">
        <v>9013</v>
      </c>
      <c r="BV23" s="2"/>
      <c r="BW23" s="3"/>
      <c r="BX23" s="3"/>
      <c r="BY23" s="3"/>
      <c r="BZ23" s="3"/>
    </row>
    <row r="24" spans="1:78" ht="29" customHeight="1">
      <c r="A24" s="65" t="s">
        <v>253</v>
      </c>
      <c r="C24" s="66"/>
      <c r="D24" s="66" t="s">
        <v>64</v>
      </c>
      <c r="E24" s="67">
        <v>150</v>
      </c>
      <c r="F24" s="69"/>
      <c r="G24" s="104" t="str">
        <f>HYPERLINK("https://pbs.twimg.com/profile_images/1287822634999308291/lwsqWR4b_normal.jpg")</f>
        <v>https://pbs.twimg.com/profile_images/1287822634999308291/lwsqWR4b_normal.jpg</v>
      </c>
      <c r="H24" s="66"/>
      <c r="I24" s="70" t="s">
        <v>253</v>
      </c>
      <c r="J24" s="71"/>
      <c r="K24" s="71" t="s">
        <v>75</v>
      </c>
      <c r="L24" s="70" t="s">
        <v>1287</v>
      </c>
      <c r="M24" s="74">
        <v>1</v>
      </c>
      <c r="N24" s="75">
        <v>5910.6630859375</v>
      </c>
      <c r="O24" s="75">
        <v>8712.033203125</v>
      </c>
      <c r="P24" s="76"/>
      <c r="Q24" s="77"/>
      <c r="R24" s="77"/>
      <c r="S24" s="90"/>
      <c r="T24" s="49">
        <v>0</v>
      </c>
      <c r="U24" s="49">
        <v>1</v>
      </c>
      <c r="V24" s="50">
        <v>0</v>
      </c>
      <c r="W24" s="50">
        <v>0.002681</v>
      </c>
      <c r="X24" s="50">
        <v>0.004971</v>
      </c>
      <c r="Y24" s="50">
        <v>0.541864</v>
      </c>
      <c r="Z24" s="50">
        <v>0</v>
      </c>
      <c r="AA24" s="50">
        <v>0</v>
      </c>
      <c r="AB24" s="72">
        <v>24</v>
      </c>
      <c r="AC24" s="72"/>
      <c r="AD24" s="73"/>
      <c r="AE24" s="80" t="s">
        <v>860</v>
      </c>
      <c r="AF24" s="88">
        <v>1.23636799134179E+18</v>
      </c>
      <c r="AG24" s="80">
        <v>274</v>
      </c>
      <c r="AH24" s="80">
        <v>84</v>
      </c>
      <c r="AI24" s="80">
        <v>816</v>
      </c>
      <c r="AJ24" s="80">
        <v>1145</v>
      </c>
      <c r="AK24" s="80"/>
      <c r="AL24" s="80" t="s">
        <v>1041</v>
      </c>
      <c r="AM24" s="80"/>
      <c r="AN24" s="80"/>
      <c r="AO24" s="80"/>
      <c r="AP24" s="82">
        <v>43897.79730324074</v>
      </c>
      <c r="AQ24" s="84" t="str">
        <f>HYPERLINK("https://pbs.twimg.com/profile_banners/1236367991341793281/1583608636")</f>
        <v>https://pbs.twimg.com/profile_banners/1236367991341793281/1583608636</v>
      </c>
      <c r="AR24" s="80" t="b">
        <v>1</v>
      </c>
      <c r="AS24" s="80" t="b">
        <v>0</v>
      </c>
      <c r="AT24" s="80" t="b">
        <v>0</v>
      </c>
      <c r="AU24" s="80"/>
      <c r="AV24" s="80">
        <v>0</v>
      </c>
      <c r="AW24" s="80"/>
      <c r="AX24" s="80" t="b">
        <v>0</v>
      </c>
      <c r="AY24" s="80" t="s">
        <v>1266</v>
      </c>
      <c r="AZ24" s="84" t="str">
        <f>HYPERLINK("https://twitter.com/dianamolinacer1")</f>
        <v>https://twitter.com/dianamolinacer1</v>
      </c>
      <c r="BA24" s="80" t="s">
        <v>66</v>
      </c>
      <c r="BB24" s="80" t="str">
        <f>REPLACE(INDEX(GroupVertices[Group],MATCH(Vertices[[#This Row],[Vertex]],GroupVertices[Vertex],0)),1,1,"")</f>
        <v>1</v>
      </c>
      <c r="BC24" s="49">
        <v>2</v>
      </c>
      <c r="BD24" s="50">
        <v>4.545454545454546</v>
      </c>
      <c r="BE24" s="49">
        <v>0</v>
      </c>
      <c r="BF24" s="50">
        <v>0</v>
      </c>
      <c r="BG24" s="49">
        <v>0</v>
      </c>
      <c r="BH24" s="50">
        <v>0</v>
      </c>
      <c r="BI24" s="49">
        <v>42</v>
      </c>
      <c r="BJ24" s="50">
        <v>95.45454545454545</v>
      </c>
      <c r="BK24" s="49">
        <v>44</v>
      </c>
      <c r="BL24" s="49" t="s">
        <v>8949</v>
      </c>
      <c r="BM24" s="49" t="s">
        <v>8949</v>
      </c>
      <c r="BN24" s="49" t="s">
        <v>427</v>
      </c>
      <c r="BO24" s="49" t="s">
        <v>427</v>
      </c>
      <c r="BP24" s="49" t="s">
        <v>429</v>
      </c>
      <c r="BQ24" s="49" t="s">
        <v>429</v>
      </c>
      <c r="BR24" s="117" t="s">
        <v>9006</v>
      </c>
      <c r="BS24" s="117" t="s">
        <v>9006</v>
      </c>
      <c r="BT24" s="117" t="s">
        <v>9013</v>
      </c>
      <c r="BU24" s="117" t="s">
        <v>9013</v>
      </c>
      <c r="BV24" s="2"/>
      <c r="BW24" s="3"/>
      <c r="BX24" s="3"/>
      <c r="BY24" s="3"/>
      <c r="BZ24" s="3"/>
    </row>
    <row r="25" spans="1:78" ht="29" customHeight="1">
      <c r="A25" s="65" t="s">
        <v>254</v>
      </c>
      <c r="C25" s="66"/>
      <c r="D25" s="66" t="s">
        <v>64</v>
      </c>
      <c r="E25" s="67">
        <v>150</v>
      </c>
      <c r="F25" s="69"/>
      <c r="G25" s="104" t="str">
        <f>HYPERLINK("https://pbs.twimg.com/profile_images/1254659063406907393/KfucFF2A_normal.jpg")</f>
        <v>https://pbs.twimg.com/profile_images/1254659063406907393/KfucFF2A_normal.jpg</v>
      </c>
      <c r="H25" s="66"/>
      <c r="I25" s="70" t="s">
        <v>254</v>
      </c>
      <c r="J25" s="71"/>
      <c r="K25" s="71" t="s">
        <v>75</v>
      </c>
      <c r="L25" s="70" t="s">
        <v>1288</v>
      </c>
      <c r="M25" s="74">
        <v>1</v>
      </c>
      <c r="N25" s="75">
        <v>4436.45654296875</v>
      </c>
      <c r="O25" s="75">
        <v>319.4071960449219</v>
      </c>
      <c r="P25" s="76"/>
      <c r="Q25" s="77"/>
      <c r="R25" s="77"/>
      <c r="S25" s="90"/>
      <c r="T25" s="49">
        <v>0</v>
      </c>
      <c r="U25" s="49">
        <v>1</v>
      </c>
      <c r="V25" s="50">
        <v>0</v>
      </c>
      <c r="W25" s="50">
        <v>0.002681</v>
      </c>
      <c r="X25" s="50">
        <v>0.004971</v>
      </c>
      <c r="Y25" s="50">
        <v>0.541864</v>
      </c>
      <c r="Z25" s="50">
        <v>0</v>
      </c>
      <c r="AA25" s="50">
        <v>0</v>
      </c>
      <c r="AB25" s="72">
        <v>25</v>
      </c>
      <c r="AC25" s="72"/>
      <c r="AD25" s="73"/>
      <c r="AE25" s="80" t="s">
        <v>861</v>
      </c>
      <c r="AF25" s="88">
        <v>1.25463505034957E+18</v>
      </c>
      <c r="AG25" s="80">
        <v>156</v>
      </c>
      <c r="AH25" s="80">
        <v>198</v>
      </c>
      <c r="AI25" s="80">
        <v>1316</v>
      </c>
      <c r="AJ25" s="80">
        <v>1411</v>
      </c>
      <c r="AK25" s="80"/>
      <c r="AL25" s="80" t="s">
        <v>1042</v>
      </c>
      <c r="AM25" s="80"/>
      <c r="AN25" s="80"/>
      <c r="AO25" s="80"/>
      <c r="AP25" s="82">
        <v>43948.20481481482</v>
      </c>
      <c r="AQ25" s="80"/>
      <c r="AR25" s="80" t="b">
        <v>1</v>
      </c>
      <c r="AS25" s="80" t="b">
        <v>0</v>
      </c>
      <c r="AT25" s="80" t="b">
        <v>0</v>
      </c>
      <c r="AU25" s="80"/>
      <c r="AV25" s="80">
        <v>0</v>
      </c>
      <c r="AW25" s="80"/>
      <c r="AX25" s="80" t="b">
        <v>0</v>
      </c>
      <c r="AY25" s="80" t="s">
        <v>1266</v>
      </c>
      <c r="AZ25" s="84" t="str">
        <f>HYPERLINK("https://twitter.com/mpvzulia3")</f>
        <v>https://twitter.com/mpvzulia3</v>
      </c>
      <c r="BA25" s="80" t="s">
        <v>66</v>
      </c>
      <c r="BB25" s="80" t="str">
        <f>REPLACE(INDEX(GroupVertices[Group],MATCH(Vertices[[#This Row],[Vertex]],GroupVertices[Vertex],0)),1,1,"")</f>
        <v>1</v>
      </c>
      <c r="BC25" s="49">
        <v>2</v>
      </c>
      <c r="BD25" s="50">
        <v>4.545454545454546</v>
      </c>
      <c r="BE25" s="49">
        <v>0</v>
      </c>
      <c r="BF25" s="50">
        <v>0</v>
      </c>
      <c r="BG25" s="49">
        <v>0</v>
      </c>
      <c r="BH25" s="50">
        <v>0</v>
      </c>
      <c r="BI25" s="49">
        <v>42</v>
      </c>
      <c r="BJ25" s="50">
        <v>95.45454545454545</v>
      </c>
      <c r="BK25" s="49">
        <v>44</v>
      </c>
      <c r="BL25" s="49" t="s">
        <v>8949</v>
      </c>
      <c r="BM25" s="49" t="s">
        <v>8949</v>
      </c>
      <c r="BN25" s="49" t="s">
        <v>427</v>
      </c>
      <c r="BO25" s="49" t="s">
        <v>427</v>
      </c>
      <c r="BP25" s="49" t="s">
        <v>429</v>
      </c>
      <c r="BQ25" s="49" t="s">
        <v>429</v>
      </c>
      <c r="BR25" s="117" t="s">
        <v>9006</v>
      </c>
      <c r="BS25" s="117" t="s">
        <v>9006</v>
      </c>
      <c r="BT25" s="117" t="s">
        <v>9013</v>
      </c>
      <c r="BU25" s="117" t="s">
        <v>9013</v>
      </c>
      <c r="BV25" s="2"/>
      <c r="BW25" s="3"/>
      <c r="BX25" s="3"/>
      <c r="BY25" s="3"/>
      <c r="BZ25" s="3"/>
    </row>
    <row r="26" spans="1:78" ht="29" customHeight="1">
      <c r="A26" s="65" t="s">
        <v>255</v>
      </c>
      <c r="C26" s="66"/>
      <c r="D26" s="66" t="s">
        <v>64</v>
      </c>
      <c r="E26" s="67">
        <v>150</v>
      </c>
      <c r="F26" s="69"/>
      <c r="G26" s="104" t="str">
        <f>HYPERLINK("https://pbs.twimg.com/profile_images/1312239487146024960/9Y73svZ__normal.jpg")</f>
        <v>https://pbs.twimg.com/profile_images/1312239487146024960/9Y73svZ__normal.jpg</v>
      </c>
      <c r="H26" s="66"/>
      <c r="I26" s="70" t="s">
        <v>255</v>
      </c>
      <c r="J26" s="71"/>
      <c r="K26" s="71" t="s">
        <v>75</v>
      </c>
      <c r="L26" s="70" t="s">
        <v>1289</v>
      </c>
      <c r="M26" s="74">
        <v>1</v>
      </c>
      <c r="N26" s="75">
        <v>3652.3818359375</v>
      </c>
      <c r="O26" s="75">
        <v>1025.3782958984375</v>
      </c>
      <c r="P26" s="76"/>
      <c r="Q26" s="77"/>
      <c r="R26" s="77"/>
      <c r="S26" s="90"/>
      <c r="T26" s="49">
        <v>0</v>
      </c>
      <c r="U26" s="49">
        <v>1</v>
      </c>
      <c r="V26" s="50">
        <v>0</v>
      </c>
      <c r="W26" s="50">
        <v>0.002681</v>
      </c>
      <c r="X26" s="50">
        <v>0.004971</v>
      </c>
      <c r="Y26" s="50">
        <v>0.541864</v>
      </c>
      <c r="Z26" s="50">
        <v>0</v>
      </c>
      <c r="AA26" s="50">
        <v>0</v>
      </c>
      <c r="AB26" s="72">
        <v>26</v>
      </c>
      <c r="AC26" s="72"/>
      <c r="AD26" s="73"/>
      <c r="AE26" s="80" t="s">
        <v>862</v>
      </c>
      <c r="AF26" s="88">
        <v>1.28988718126838E+18</v>
      </c>
      <c r="AG26" s="80">
        <v>2924</v>
      </c>
      <c r="AH26" s="80">
        <v>178</v>
      </c>
      <c r="AI26" s="80">
        <v>40163</v>
      </c>
      <c r="AJ26" s="80">
        <v>35066</v>
      </c>
      <c r="AK26" s="80"/>
      <c r="AL26" s="80" t="s">
        <v>1043</v>
      </c>
      <c r="AM26" s="80" t="s">
        <v>1188</v>
      </c>
      <c r="AN26" s="80"/>
      <c r="AO26" s="80"/>
      <c r="AP26" s="82">
        <v>44045.482256944444</v>
      </c>
      <c r="AQ26" s="84" t="str">
        <f>HYPERLINK("https://pbs.twimg.com/profile_banners/1289887181268385793/1601089254")</f>
        <v>https://pbs.twimg.com/profile_banners/1289887181268385793/1601089254</v>
      </c>
      <c r="AR26" s="80" t="b">
        <v>1</v>
      </c>
      <c r="AS26" s="80" t="b">
        <v>0</v>
      </c>
      <c r="AT26" s="80" t="b">
        <v>0</v>
      </c>
      <c r="AU26" s="80"/>
      <c r="AV26" s="80">
        <v>19</v>
      </c>
      <c r="AW26" s="80"/>
      <c r="AX26" s="80" t="b">
        <v>0</v>
      </c>
      <c r="AY26" s="80" t="s">
        <v>1266</v>
      </c>
      <c r="AZ26" s="84" t="str">
        <f>HYPERLINK("https://twitter.com/uffs2vpwidvwbhj")</f>
        <v>https://twitter.com/uffs2vpwidvwbhj</v>
      </c>
      <c r="BA26" s="80" t="s">
        <v>66</v>
      </c>
      <c r="BB26" s="80" t="str">
        <f>REPLACE(INDEX(GroupVertices[Group],MATCH(Vertices[[#This Row],[Vertex]],GroupVertices[Vertex],0)),1,1,"")</f>
        <v>1</v>
      </c>
      <c r="BC26" s="49">
        <v>2</v>
      </c>
      <c r="BD26" s="50">
        <v>4.545454545454546</v>
      </c>
      <c r="BE26" s="49">
        <v>0</v>
      </c>
      <c r="BF26" s="50">
        <v>0</v>
      </c>
      <c r="BG26" s="49">
        <v>0</v>
      </c>
      <c r="BH26" s="50">
        <v>0</v>
      </c>
      <c r="BI26" s="49">
        <v>42</v>
      </c>
      <c r="BJ26" s="50">
        <v>95.45454545454545</v>
      </c>
      <c r="BK26" s="49">
        <v>44</v>
      </c>
      <c r="BL26" s="49" t="s">
        <v>8949</v>
      </c>
      <c r="BM26" s="49" t="s">
        <v>8949</v>
      </c>
      <c r="BN26" s="49" t="s">
        <v>427</v>
      </c>
      <c r="BO26" s="49" t="s">
        <v>427</v>
      </c>
      <c r="BP26" s="49" t="s">
        <v>429</v>
      </c>
      <c r="BQ26" s="49" t="s">
        <v>429</v>
      </c>
      <c r="BR26" s="117" t="s">
        <v>9006</v>
      </c>
      <c r="BS26" s="117" t="s">
        <v>9006</v>
      </c>
      <c r="BT26" s="117" t="s">
        <v>9013</v>
      </c>
      <c r="BU26" s="117" t="s">
        <v>9013</v>
      </c>
      <c r="BV26" s="2"/>
      <c r="BW26" s="3"/>
      <c r="BX26" s="3"/>
      <c r="BY26" s="3"/>
      <c r="BZ26" s="3"/>
    </row>
    <row r="27" spans="1:78" ht="29" customHeight="1">
      <c r="A27" s="65" t="s">
        <v>256</v>
      </c>
      <c r="C27" s="66"/>
      <c r="D27" s="66" t="s">
        <v>64</v>
      </c>
      <c r="E27" s="67">
        <v>150</v>
      </c>
      <c r="F27" s="69"/>
      <c r="G27" s="104" t="str">
        <f>HYPERLINK("https://pbs.twimg.com/profile_images/1314212253013471246/qa_nv_sH_normal.jpg")</f>
        <v>https://pbs.twimg.com/profile_images/1314212253013471246/qa_nv_sH_normal.jpg</v>
      </c>
      <c r="H27" s="66"/>
      <c r="I27" s="70" t="s">
        <v>256</v>
      </c>
      <c r="J27" s="71"/>
      <c r="K27" s="71" t="s">
        <v>75</v>
      </c>
      <c r="L27" s="70" t="s">
        <v>1290</v>
      </c>
      <c r="M27" s="74">
        <v>1</v>
      </c>
      <c r="N27" s="75">
        <v>5601.21044921875</v>
      </c>
      <c r="O27" s="75">
        <v>659.7149047851562</v>
      </c>
      <c r="P27" s="76"/>
      <c r="Q27" s="77"/>
      <c r="R27" s="77"/>
      <c r="S27" s="90"/>
      <c r="T27" s="49">
        <v>0</v>
      </c>
      <c r="U27" s="49">
        <v>1</v>
      </c>
      <c r="V27" s="50">
        <v>0</v>
      </c>
      <c r="W27" s="50">
        <v>0.002681</v>
      </c>
      <c r="X27" s="50">
        <v>0.004971</v>
      </c>
      <c r="Y27" s="50">
        <v>0.541864</v>
      </c>
      <c r="Z27" s="50">
        <v>0</v>
      </c>
      <c r="AA27" s="50">
        <v>0</v>
      </c>
      <c r="AB27" s="72">
        <v>27</v>
      </c>
      <c r="AC27" s="72"/>
      <c r="AD27" s="73"/>
      <c r="AE27" s="80" t="s">
        <v>863</v>
      </c>
      <c r="AF27" s="88">
        <v>1.31420785683338E+18</v>
      </c>
      <c r="AG27" s="80">
        <v>178</v>
      </c>
      <c r="AH27" s="80">
        <v>39</v>
      </c>
      <c r="AI27" s="80">
        <v>765</v>
      </c>
      <c r="AJ27" s="80">
        <v>199</v>
      </c>
      <c r="AK27" s="80"/>
      <c r="AL27" s="80" t="s">
        <v>1044</v>
      </c>
      <c r="AM27" s="80" t="s">
        <v>1189</v>
      </c>
      <c r="AN27" s="80"/>
      <c r="AO27" s="80"/>
      <c r="AP27" s="82">
        <v>44112.5946412037</v>
      </c>
      <c r="AQ27" s="84" t="str">
        <f>HYPERLINK("https://pbs.twimg.com/profile_banners/1314207856833380353/1602174368")</f>
        <v>https://pbs.twimg.com/profile_banners/1314207856833380353/1602174368</v>
      </c>
      <c r="AR27" s="80" t="b">
        <v>1</v>
      </c>
      <c r="AS27" s="80" t="b">
        <v>0</v>
      </c>
      <c r="AT27" s="80" t="b">
        <v>0</v>
      </c>
      <c r="AU27" s="80"/>
      <c r="AV27" s="80">
        <v>0</v>
      </c>
      <c r="AW27" s="80"/>
      <c r="AX27" s="80" t="b">
        <v>0</v>
      </c>
      <c r="AY27" s="80" t="s">
        <v>1266</v>
      </c>
      <c r="AZ27" s="84" t="str">
        <f>HYPERLINK("https://twitter.com/monickred1")</f>
        <v>https://twitter.com/monickred1</v>
      </c>
      <c r="BA27" s="80" t="s">
        <v>66</v>
      </c>
      <c r="BB27" s="80" t="str">
        <f>REPLACE(INDEX(GroupVertices[Group],MATCH(Vertices[[#This Row],[Vertex]],GroupVertices[Vertex],0)),1,1,"")</f>
        <v>1</v>
      </c>
      <c r="BC27" s="49">
        <v>2</v>
      </c>
      <c r="BD27" s="50">
        <v>4.545454545454546</v>
      </c>
      <c r="BE27" s="49">
        <v>0</v>
      </c>
      <c r="BF27" s="50">
        <v>0</v>
      </c>
      <c r="BG27" s="49">
        <v>0</v>
      </c>
      <c r="BH27" s="50">
        <v>0</v>
      </c>
      <c r="BI27" s="49">
        <v>42</v>
      </c>
      <c r="BJ27" s="50">
        <v>95.45454545454545</v>
      </c>
      <c r="BK27" s="49">
        <v>44</v>
      </c>
      <c r="BL27" s="49" t="s">
        <v>8949</v>
      </c>
      <c r="BM27" s="49" t="s">
        <v>8949</v>
      </c>
      <c r="BN27" s="49" t="s">
        <v>427</v>
      </c>
      <c r="BO27" s="49" t="s">
        <v>427</v>
      </c>
      <c r="BP27" s="49" t="s">
        <v>429</v>
      </c>
      <c r="BQ27" s="49" t="s">
        <v>429</v>
      </c>
      <c r="BR27" s="117" t="s">
        <v>9006</v>
      </c>
      <c r="BS27" s="117" t="s">
        <v>9006</v>
      </c>
      <c r="BT27" s="117" t="s">
        <v>9013</v>
      </c>
      <c r="BU27" s="117" t="s">
        <v>9013</v>
      </c>
      <c r="BV27" s="2"/>
      <c r="BW27" s="3"/>
      <c r="BX27" s="3"/>
      <c r="BY27" s="3"/>
      <c r="BZ27" s="3"/>
    </row>
    <row r="28" spans="1:78" ht="29" customHeight="1">
      <c r="A28" s="65" t="s">
        <v>257</v>
      </c>
      <c r="C28" s="66"/>
      <c r="D28" s="66" t="s">
        <v>64</v>
      </c>
      <c r="E28" s="67">
        <v>150</v>
      </c>
      <c r="F28" s="69"/>
      <c r="G28" s="104" t="str">
        <f>HYPERLINK("https://pbs.twimg.com/profile_images/1315597788613230592/XNeBZw2B_normal.jpg")</f>
        <v>https://pbs.twimg.com/profile_images/1315597788613230592/XNeBZw2B_normal.jpg</v>
      </c>
      <c r="H28" s="66"/>
      <c r="I28" s="70" t="s">
        <v>257</v>
      </c>
      <c r="J28" s="71"/>
      <c r="K28" s="71" t="s">
        <v>75</v>
      </c>
      <c r="L28" s="70" t="s">
        <v>1291</v>
      </c>
      <c r="M28" s="74">
        <v>1</v>
      </c>
      <c r="N28" s="75">
        <v>2675.838134765625</v>
      </c>
      <c r="O28" s="75">
        <v>2486.018798828125</v>
      </c>
      <c r="P28" s="76"/>
      <c r="Q28" s="77"/>
      <c r="R28" s="77"/>
      <c r="S28" s="90"/>
      <c r="T28" s="49">
        <v>0</v>
      </c>
      <c r="U28" s="49">
        <v>1</v>
      </c>
      <c r="V28" s="50">
        <v>0</v>
      </c>
      <c r="W28" s="50">
        <v>0.002681</v>
      </c>
      <c r="X28" s="50">
        <v>0.004971</v>
      </c>
      <c r="Y28" s="50">
        <v>0.541864</v>
      </c>
      <c r="Z28" s="50">
        <v>0</v>
      </c>
      <c r="AA28" s="50">
        <v>0</v>
      </c>
      <c r="AB28" s="72">
        <v>28</v>
      </c>
      <c r="AC28" s="72"/>
      <c r="AD28" s="73"/>
      <c r="AE28" s="80" t="s">
        <v>864</v>
      </c>
      <c r="AF28" s="88">
        <v>1.07896055523314E+18</v>
      </c>
      <c r="AG28" s="80">
        <v>50</v>
      </c>
      <c r="AH28" s="80">
        <v>19</v>
      </c>
      <c r="AI28" s="80">
        <v>4322</v>
      </c>
      <c r="AJ28" s="80">
        <v>4643</v>
      </c>
      <c r="AK28" s="80"/>
      <c r="AL28" s="80" t="s">
        <v>1045</v>
      </c>
      <c r="AM28" s="80"/>
      <c r="AN28" s="80"/>
      <c r="AO28" s="80"/>
      <c r="AP28" s="82">
        <v>43463.435381944444</v>
      </c>
      <c r="AQ28" s="84" t="str">
        <f>HYPERLINK("https://pbs.twimg.com/profile_banners/1078960555233140736/1602059339")</f>
        <v>https://pbs.twimg.com/profile_banners/1078960555233140736/1602059339</v>
      </c>
      <c r="AR28" s="80" t="b">
        <v>1</v>
      </c>
      <c r="AS28" s="80" t="b">
        <v>0</v>
      </c>
      <c r="AT28" s="80" t="b">
        <v>0</v>
      </c>
      <c r="AU28" s="80"/>
      <c r="AV28" s="80">
        <v>2</v>
      </c>
      <c r="AW28" s="80"/>
      <c r="AX28" s="80" t="b">
        <v>0</v>
      </c>
      <c r="AY28" s="80" t="s">
        <v>1266</v>
      </c>
      <c r="AZ28" s="84" t="str">
        <f>HYPERLINK("https://twitter.com/ranger_64")</f>
        <v>https://twitter.com/ranger_64</v>
      </c>
      <c r="BA28" s="80" t="s">
        <v>66</v>
      </c>
      <c r="BB28" s="80" t="str">
        <f>REPLACE(INDEX(GroupVertices[Group],MATCH(Vertices[[#This Row],[Vertex]],GroupVertices[Vertex],0)),1,1,"")</f>
        <v>1</v>
      </c>
      <c r="BC28" s="49">
        <v>2</v>
      </c>
      <c r="BD28" s="50">
        <v>4.545454545454546</v>
      </c>
      <c r="BE28" s="49">
        <v>0</v>
      </c>
      <c r="BF28" s="50">
        <v>0</v>
      </c>
      <c r="BG28" s="49">
        <v>0</v>
      </c>
      <c r="BH28" s="50">
        <v>0</v>
      </c>
      <c r="BI28" s="49">
        <v>42</v>
      </c>
      <c r="BJ28" s="50">
        <v>95.45454545454545</v>
      </c>
      <c r="BK28" s="49">
        <v>44</v>
      </c>
      <c r="BL28" s="49" t="s">
        <v>8949</v>
      </c>
      <c r="BM28" s="49" t="s">
        <v>8949</v>
      </c>
      <c r="BN28" s="49" t="s">
        <v>427</v>
      </c>
      <c r="BO28" s="49" t="s">
        <v>427</v>
      </c>
      <c r="BP28" s="49" t="s">
        <v>429</v>
      </c>
      <c r="BQ28" s="49" t="s">
        <v>429</v>
      </c>
      <c r="BR28" s="117" t="s">
        <v>9006</v>
      </c>
      <c r="BS28" s="117" t="s">
        <v>9006</v>
      </c>
      <c r="BT28" s="117" t="s">
        <v>9013</v>
      </c>
      <c r="BU28" s="117" t="s">
        <v>9013</v>
      </c>
      <c r="BV28" s="2"/>
      <c r="BW28" s="3"/>
      <c r="BX28" s="3"/>
      <c r="BY28" s="3"/>
      <c r="BZ28" s="3"/>
    </row>
    <row r="29" spans="1:78" ht="29" customHeight="1">
      <c r="A29" s="65" t="s">
        <v>258</v>
      </c>
      <c r="C29" s="66"/>
      <c r="D29" s="66" t="s">
        <v>64</v>
      </c>
      <c r="E29" s="67">
        <v>150</v>
      </c>
      <c r="F29" s="69"/>
      <c r="G29" s="104" t="str">
        <f>HYPERLINK("https://pbs.twimg.com/profile_images/1304013285352714241/g3fm9IUP_normal.jpg")</f>
        <v>https://pbs.twimg.com/profile_images/1304013285352714241/g3fm9IUP_normal.jpg</v>
      </c>
      <c r="H29" s="66"/>
      <c r="I29" s="70" t="s">
        <v>258</v>
      </c>
      <c r="J29" s="71"/>
      <c r="K29" s="71" t="s">
        <v>75</v>
      </c>
      <c r="L29" s="70" t="s">
        <v>1292</v>
      </c>
      <c r="M29" s="74">
        <v>1</v>
      </c>
      <c r="N29" s="75">
        <v>8002.97998046875</v>
      </c>
      <c r="O29" s="75">
        <v>3097.95654296875</v>
      </c>
      <c r="P29" s="76"/>
      <c r="Q29" s="77"/>
      <c r="R29" s="77"/>
      <c r="S29" s="90"/>
      <c r="T29" s="49">
        <v>0</v>
      </c>
      <c r="U29" s="49">
        <v>1</v>
      </c>
      <c r="V29" s="50">
        <v>0</v>
      </c>
      <c r="W29" s="50">
        <v>0.002681</v>
      </c>
      <c r="X29" s="50">
        <v>0.004971</v>
      </c>
      <c r="Y29" s="50">
        <v>0.541864</v>
      </c>
      <c r="Z29" s="50">
        <v>0</v>
      </c>
      <c r="AA29" s="50">
        <v>0</v>
      </c>
      <c r="AB29" s="72">
        <v>29</v>
      </c>
      <c r="AC29" s="72"/>
      <c r="AD29" s="73"/>
      <c r="AE29" s="80" t="s">
        <v>865</v>
      </c>
      <c r="AF29" s="88">
        <v>1.30371169534971E+18</v>
      </c>
      <c r="AG29" s="80">
        <v>136</v>
      </c>
      <c r="AH29" s="80">
        <v>85</v>
      </c>
      <c r="AI29" s="80">
        <v>1710</v>
      </c>
      <c r="AJ29" s="80">
        <v>2033</v>
      </c>
      <c r="AK29" s="80"/>
      <c r="AL29" s="80" t="s">
        <v>1046</v>
      </c>
      <c r="AM29" s="80"/>
      <c r="AN29" s="80"/>
      <c r="AO29" s="80"/>
      <c r="AP29" s="82">
        <v>44083.630625</v>
      </c>
      <c r="AQ29" s="84" t="str">
        <f>HYPERLINK("https://pbs.twimg.com/profile_banners/1303711695349710856/1599737795")</f>
        <v>https://pbs.twimg.com/profile_banners/1303711695349710856/1599737795</v>
      </c>
      <c r="AR29" s="80" t="b">
        <v>1</v>
      </c>
      <c r="AS29" s="80" t="b">
        <v>0</v>
      </c>
      <c r="AT29" s="80" t="b">
        <v>0</v>
      </c>
      <c r="AU29" s="80"/>
      <c r="AV29" s="80">
        <v>0</v>
      </c>
      <c r="AW29" s="80"/>
      <c r="AX29" s="80" t="b">
        <v>0</v>
      </c>
      <c r="AY29" s="80" t="s">
        <v>1266</v>
      </c>
      <c r="AZ29" s="84" t="str">
        <f>HYPERLINK("https://twitter.com/cassalussama")</f>
        <v>https://twitter.com/cassalussama</v>
      </c>
      <c r="BA29" s="80" t="s">
        <v>66</v>
      </c>
      <c r="BB29" s="80" t="str">
        <f>REPLACE(INDEX(GroupVertices[Group],MATCH(Vertices[[#This Row],[Vertex]],GroupVertices[Vertex],0)),1,1,"")</f>
        <v>1</v>
      </c>
      <c r="BC29" s="49">
        <v>2</v>
      </c>
      <c r="BD29" s="50">
        <v>4.545454545454546</v>
      </c>
      <c r="BE29" s="49">
        <v>0</v>
      </c>
      <c r="BF29" s="50">
        <v>0</v>
      </c>
      <c r="BG29" s="49">
        <v>0</v>
      </c>
      <c r="BH29" s="50">
        <v>0</v>
      </c>
      <c r="BI29" s="49">
        <v>42</v>
      </c>
      <c r="BJ29" s="50">
        <v>95.45454545454545</v>
      </c>
      <c r="BK29" s="49">
        <v>44</v>
      </c>
      <c r="BL29" s="49" t="s">
        <v>8949</v>
      </c>
      <c r="BM29" s="49" t="s">
        <v>8949</v>
      </c>
      <c r="BN29" s="49" t="s">
        <v>427</v>
      </c>
      <c r="BO29" s="49" t="s">
        <v>427</v>
      </c>
      <c r="BP29" s="49" t="s">
        <v>429</v>
      </c>
      <c r="BQ29" s="49" t="s">
        <v>429</v>
      </c>
      <c r="BR29" s="117" t="s">
        <v>9006</v>
      </c>
      <c r="BS29" s="117" t="s">
        <v>9006</v>
      </c>
      <c r="BT29" s="117" t="s">
        <v>9013</v>
      </c>
      <c r="BU29" s="117" t="s">
        <v>9013</v>
      </c>
      <c r="BV29" s="2"/>
      <c r="BW29" s="3"/>
      <c r="BX29" s="3"/>
      <c r="BY29" s="3"/>
      <c r="BZ29" s="3"/>
    </row>
    <row r="30" spans="1:78" ht="29" customHeight="1">
      <c r="A30" s="65" t="s">
        <v>259</v>
      </c>
      <c r="C30" s="66"/>
      <c r="D30" s="66" t="s">
        <v>64</v>
      </c>
      <c r="E30" s="67">
        <v>150</v>
      </c>
      <c r="F30" s="69"/>
      <c r="G30" s="104" t="str">
        <f>HYPERLINK("https://pbs.twimg.com/profile_images/1314264496198778883/WCsjK4oT_normal.jpg")</f>
        <v>https://pbs.twimg.com/profile_images/1314264496198778883/WCsjK4oT_normal.jpg</v>
      </c>
      <c r="H30" s="66"/>
      <c r="I30" s="70" t="s">
        <v>259</v>
      </c>
      <c r="J30" s="71"/>
      <c r="K30" s="71" t="s">
        <v>75</v>
      </c>
      <c r="L30" s="70" t="s">
        <v>1293</v>
      </c>
      <c r="M30" s="74">
        <v>1</v>
      </c>
      <c r="N30" s="75">
        <v>845.48681640625</v>
      </c>
      <c r="O30" s="75">
        <v>5179.892578125</v>
      </c>
      <c r="P30" s="76"/>
      <c r="Q30" s="77"/>
      <c r="R30" s="77"/>
      <c r="S30" s="90"/>
      <c r="T30" s="49">
        <v>0</v>
      </c>
      <c r="U30" s="49">
        <v>1</v>
      </c>
      <c r="V30" s="50">
        <v>0</v>
      </c>
      <c r="W30" s="50">
        <v>0.002681</v>
      </c>
      <c r="X30" s="50">
        <v>0.004971</v>
      </c>
      <c r="Y30" s="50">
        <v>0.541864</v>
      </c>
      <c r="Z30" s="50">
        <v>0</v>
      </c>
      <c r="AA30" s="50">
        <v>0</v>
      </c>
      <c r="AB30" s="72">
        <v>30</v>
      </c>
      <c r="AC30" s="72"/>
      <c r="AD30" s="73"/>
      <c r="AE30" s="80" t="s">
        <v>866</v>
      </c>
      <c r="AF30" s="88">
        <v>41410431</v>
      </c>
      <c r="AG30" s="80">
        <v>3370</v>
      </c>
      <c r="AH30" s="80">
        <v>644</v>
      </c>
      <c r="AI30" s="80">
        <v>8195</v>
      </c>
      <c r="AJ30" s="80">
        <v>4239</v>
      </c>
      <c r="AK30" s="80"/>
      <c r="AL30" s="80" t="s">
        <v>1047</v>
      </c>
      <c r="AM30" s="80" t="s">
        <v>1190</v>
      </c>
      <c r="AN30" s="84" t="str">
        <f>HYPERLINK("https://t.co/Ebhc4eWK7M")</f>
        <v>https://t.co/Ebhc4eWK7M</v>
      </c>
      <c r="AO30" s="80"/>
      <c r="AP30" s="82">
        <v>39953.748923611114</v>
      </c>
      <c r="AQ30" s="84" t="str">
        <f>HYPERLINK("https://pbs.twimg.com/profile_banners/41410431/1602627664")</f>
        <v>https://pbs.twimg.com/profile_banners/41410431/1602627664</v>
      </c>
      <c r="AR30" s="80" t="b">
        <v>0</v>
      </c>
      <c r="AS30" s="80" t="b">
        <v>0</v>
      </c>
      <c r="AT30" s="80" t="b">
        <v>1</v>
      </c>
      <c r="AU30" s="80"/>
      <c r="AV30" s="80">
        <v>86</v>
      </c>
      <c r="AW30" s="84" t="str">
        <f>HYPERLINK("https://abs.twimg.com/images/themes/theme1/bg.png")</f>
        <v>https://abs.twimg.com/images/themes/theme1/bg.png</v>
      </c>
      <c r="AX30" s="80" t="b">
        <v>0</v>
      </c>
      <c r="AY30" s="80" t="s">
        <v>1266</v>
      </c>
      <c r="AZ30" s="84" t="str">
        <f>HYPERLINK("https://twitter.com/gordon_hogben")</f>
        <v>https://twitter.com/gordon_hogben</v>
      </c>
      <c r="BA30" s="80" t="s">
        <v>66</v>
      </c>
      <c r="BB30" s="80" t="str">
        <f>REPLACE(INDEX(GroupVertices[Group],MATCH(Vertices[[#This Row],[Vertex]],GroupVertices[Vertex],0)),1,1,"")</f>
        <v>1</v>
      </c>
      <c r="BC30" s="49">
        <v>2</v>
      </c>
      <c r="BD30" s="50">
        <v>4.545454545454546</v>
      </c>
      <c r="BE30" s="49">
        <v>0</v>
      </c>
      <c r="BF30" s="50">
        <v>0</v>
      </c>
      <c r="BG30" s="49">
        <v>0</v>
      </c>
      <c r="BH30" s="50">
        <v>0</v>
      </c>
      <c r="BI30" s="49">
        <v>42</v>
      </c>
      <c r="BJ30" s="50">
        <v>95.45454545454545</v>
      </c>
      <c r="BK30" s="49">
        <v>44</v>
      </c>
      <c r="BL30" s="49" t="s">
        <v>8949</v>
      </c>
      <c r="BM30" s="49" t="s">
        <v>8949</v>
      </c>
      <c r="BN30" s="49" t="s">
        <v>427</v>
      </c>
      <c r="BO30" s="49" t="s">
        <v>427</v>
      </c>
      <c r="BP30" s="49" t="s">
        <v>429</v>
      </c>
      <c r="BQ30" s="49" t="s">
        <v>429</v>
      </c>
      <c r="BR30" s="117" t="s">
        <v>9006</v>
      </c>
      <c r="BS30" s="117" t="s">
        <v>9006</v>
      </c>
      <c r="BT30" s="117" t="s">
        <v>9013</v>
      </c>
      <c r="BU30" s="117" t="s">
        <v>9013</v>
      </c>
      <c r="BV30" s="2"/>
      <c r="BW30" s="3"/>
      <c r="BX30" s="3"/>
      <c r="BY30" s="3"/>
      <c r="BZ30" s="3"/>
    </row>
    <row r="31" spans="1:78" ht="29" customHeight="1">
      <c r="A31" s="65" t="s">
        <v>260</v>
      </c>
      <c r="C31" s="66"/>
      <c r="D31" s="66" t="s">
        <v>64</v>
      </c>
      <c r="E31" s="67">
        <v>150</v>
      </c>
      <c r="F31" s="69"/>
      <c r="G31" s="104" t="str">
        <f>HYPERLINK("https://pbs.twimg.com/profile_images/1102008586333347840/G53eGx_u_normal.jpg")</f>
        <v>https://pbs.twimg.com/profile_images/1102008586333347840/G53eGx_u_normal.jpg</v>
      </c>
      <c r="H31" s="66"/>
      <c r="I31" s="70" t="s">
        <v>260</v>
      </c>
      <c r="J31" s="71"/>
      <c r="K31" s="71" t="s">
        <v>75</v>
      </c>
      <c r="L31" s="70" t="s">
        <v>1294</v>
      </c>
      <c r="M31" s="74">
        <v>1</v>
      </c>
      <c r="N31" s="75">
        <v>2018.3360595703125</v>
      </c>
      <c r="O31" s="75">
        <v>8656.12109375</v>
      </c>
      <c r="P31" s="76"/>
      <c r="Q31" s="77"/>
      <c r="R31" s="77"/>
      <c r="S31" s="90"/>
      <c r="T31" s="49">
        <v>0</v>
      </c>
      <c r="U31" s="49">
        <v>1</v>
      </c>
      <c r="V31" s="50">
        <v>0</v>
      </c>
      <c r="W31" s="50">
        <v>0.002681</v>
      </c>
      <c r="X31" s="50">
        <v>0.004971</v>
      </c>
      <c r="Y31" s="50">
        <v>0.541864</v>
      </c>
      <c r="Z31" s="50">
        <v>0</v>
      </c>
      <c r="AA31" s="50">
        <v>0</v>
      </c>
      <c r="AB31" s="72">
        <v>31</v>
      </c>
      <c r="AC31" s="72"/>
      <c r="AD31" s="73"/>
      <c r="AE31" s="80" t="s">
        <v>867</v>
      </c>
      <c r="AF31" s="88">
        <v>1.06403139781426E+18</v>
      </c>
      <c r="AG31" s="80">
        <v>112</v>
      </c>
      <c r="AH31" s="80">
        <v>26</v>
      </c>
      <c r="AI31" s="80">
        <v>1238</v>
      </c>
      <c r="AJ31" s="80">
        <v>2207</v>
      </c>
      <c r="AK31" s="80"/>
      <c r="AL31" s="80" t="s">
        <v>1048</v>
      </c>
      <c r="AM31" s="80" t="s">
        <v>1191</v>
      </c>
      <c r="AN31" s="84" t="str">
        <f>HYPERLINK("https://t.co/QFZtJogKSi")</f>
        <v>https://t.co/QFZtJogKSi</v>
      </c>
      <c r="AO31" s="80"/>
      <c r="AP31" s="82">
        <v>43422.23875</v>
      </c>
      <c r="AQ31" s="84" t="str">
        <f>HYPERLINK("https://pbs.twimg.com/profile_banners/1064031397814267905/1542522306")</f>
        <v>https://pbs.twimg.com/profile_banners/1064031397814267905/1542522306</v>
      </c>
      <c r="AR31" s="80" t="b">
        <v>1</v>
      </c>
      <c r="AS31" s="80" t="b">
        <v>0</v>
      </c>
      <c r="AT31" s="80" t="b">
        <v>0</v>
      </c>
      <c r="AU31" s="80"/>
      <c r="AV31" s="80">
        <v>0</v>
      </c>
      <c r="AW31" s="80"/>
      <c r="AX31" s="80" t="b">
        <v>0</v>
      </c>
      <c r="AY31" s="80" t="s">
        <v>1266</v>
      </c>
      <c r="AZ31" s="84" t="str">
        <f>HYPERLINK("https://twitter.com/ardanayik")</f>
        <v>https://twitter.com/ardanayik</v>
      </c>
      <c r="BA31" s="80" t="s">
        <v>66</v>
      </c>
      <c r="BB31" s="80" t="str">
        <f>REPLACE(INDEX(GroupVertices[Group],MATCH(Vertices[[#This Row],[Vertex]],GroupVertices[Vertex],0)),1,1,"")</f>
        <v>1</v>
      </c>
      <c r="BC31" s="49">
        <v>2</v>
      </c>
      <c r="BD31" s="50">
        <v>4.545454545454546</v>
      </c>
      <c r="BE31" s="49">
        <v>0</v>
      </c>
      <c r="BF31" s="50">
        <v>0</v>
      </c>
      <c r="BG31" s="49">
        <v>0</v>
      </c>
      <c r="BH31" s="50">
        <v>0</v>
      </c>
      <c r="BI31" s="49">
        <v>42</v>
      </c>
      <c r="BJ31" s="50">
        <v>95.45454545454545</v>
      </c>
      <c r="BK31" s="49">
        <v>44</v>
      </c>
      <c r="BL31" s="49" t="s">
        <v>8949</v>
      </c>
      <c r="BM31" s="49" t="s">
        <v>8949</v>
      </c>
      <c r="BN31" s="49" t="s">
        <v>427</v>
      </c>
      <c r="BO31" s="49" t="s">
        <v>427</v>
      </c>
      <c r="BP31" s="49" t="s">
        <v>429</v>
      </c>
      <c r="BQ31" s="49" t="s">
        <v>429</v>
      </c>
      <c r="BR31" s="117" t="s">
        <v>9006</v>
      </c>
      <c r="BS31" s="117" t="s">
        <v>9006</v>
      </c>
      <c r="BT31" s="117" t="s">
        <v>9013</v>
      </c>
      <c r="BU31" s="117" t="s">
        <v>9013</v>
      </c>
      <c r="BV31" s="2"/>
      <c r="BW31" s="3"/>
      <c r="BX31" s="3"/>
      <c r="BY31" s="3"/>
      <c r="BZ31" s="3"/>
    </row>
    <row r="32" spans="1:78" ht="29" customHeight="1">
      <c r="A32" s="65" t="s">
        <v>261</v>
      </c>
      <c r="C32" s="66"/>
      <c r="D32" s="66" t="s">
        <v>64</v>
      </c>
      <c r="E32" s="67">
        <v>150</v>
      </c>
      <c r="F32" s="69"/>
      <c r="G32" s="104" t="str">
        <f>HYPERLINK("https://pbs.twimg.com/profile_images/1283091288523448320/6t3DBwSq_normal.jpg")</f>
        <v>https://pbs.twimg.com/profile_images/1283091288523448320/6t3DBwSq_normal.jpg</v>
      </c>
      <c r="H32" s="66"/>
      <c r="I32" s="70" t="s">
        <v>261</v>
      </c>
      <c r="J32" s="71"/>
      <c r="K32" s="71" t="s">
        <v>75</v>
      </c>
      <c r="L32" s="70" t="s">
        <v>1295</v>
      </c>
      <c r="M32" s="74">
        <v>1</v>
      </c>
      <c r="N32" s="75">
        <v>337.1963195800781</v>
      </c>
      <c r="O32" s="75">
        <v>3739.005126953125</v>
      </c>
      <c r="P32" s="76"/>
      <c r="Q32" s="77"/>
      <c r="R32" s="77"/>
      <c r="S32" s="90"/>
      <c r="T32" s="49">
        <v>0</v>
      </c>
      <c r="U32" s="49">
        <v>1</v>
      </c>
      <c r="V32" s="50">
        <v>0</v>
      </c>
      <c r="W32" s="50">
        <v>0.002681</v>
      </c>
      <c r="X32" s="50">
        <v>0.004971</v>
      </c>
      <c r="Y32" s="50">
        <v>0.541864</v>
      </c>
      <c r="Z32" s="50">
        <v>0</v>
      </c>
      <c r="AA32" s="50">
        <v>0</v>
      </c>
      <c r="AB32" s="72">
        <v>32</v>
      </c>
      <c r="AC32" s="72"/>
      <c r="AD32" s="73"/>
      <c r="AE32" s="80" t="s">
        <v>868</v>
      </c>
      <c r="AF32" s="88">
        <v>1.28308881095222E+18</v>
      </c>
      <c r="AG32" s="80">
        <v>137</v>
      </c>
      <c r="AH32" s="80">
        <v>27</v>
      </c>
      <c r="AI32" s="80">
        <v>1143</v>
      </c>
      <c r="AJ32" s="80">
        <v>436</v>
      </c>
      <c r="AK32" s="80"/>
      <c r="AL32" s="80" t="s">
        <v>1049</v>
      </c>
      <c r="AM32" s="80"/>
      <c r="AN32" s="80"/>
      <c r="AO32" s="80"/>
      <c r="AP32" s="82">
        <v>44026.72232638889</v>
      </c>
      <c r="AQ32" s="84" t="str">
        <f>HYPERLINK("https://pbs.twimg.com/profile_banners/1283088810952228864/1594748170")</f>
        <v>https://pbs.twimg.com/profile_banners/1283088810952228864/1594748170</v>
      </c>
      <c r="AR32" s="80" t="b">
        <v>1</v>
      </c>
      <c r="AS32" s="80" t="b">
        <v>0</v>
      </c>
      <c r="AT32" s="80" t="b">
        <v>0</v>
      </c>
      <c r="AU32" s="80"/>
      <c r="AV32" s="80">
        <v>0</v>
      </c>
      <c r="AW32" s="80"/>
      <c r="AX32" s="80" t="b">
        <v>0</v>
      </c>
      <c r="AY32" s="80" t="s">
        <v>1266</v>
      </c>
      <c r="AZ32" s="84" t="str">
        <f>HYPERLINK("https://twitter.com/atfdumont")</f>
        <v>https://twitter.com/atfdumont</v>
      </c>
      <c r="BA32" s="80" t="s">
        <v>66</v>
      </c>
      <c r="BB32" s="80" t="str">
        <f>REPLACE(INDEX(GroupVertices[Group],MATCH(Vertices[[#This Row],[Vertex]],GroupVertices[Vertex],0)),1,1,"")</f>
        <v>1</v>
      </c>
      <c r="BC32" s="49">
        <v>2</v>
      </c>
      <c r="BD32" s="50">
        <v>4.545454545454546</v>
      </c>
      <c r="BE32" s="49">
        <v>0</v>
      </c>
      <c r="BF32" s="50">
        <v>0</v>
      </c>
      <c r="BG32" s="49">
        <v>0</v>
      </c>
      <c r="BH32" s="50">
        <v>0</v>
      </c>
      <c r="BI32" s="49">
        <v>42</v>
      </c>
      <c r="BJ32" s="50">
        <v>95.45454545454545</v>
      </c>
      <c r="BK32" s="49">
        <v>44</v>
      </c>
      <c r="BL32" s="49" t="s">
        <v>8949</v>
      </c>
      <c r="BM32" s="49" t="s">
        <v>8949</v>
      </c>
      <c r="BN32" s="49" t="s">
        <v>427</v>
      </c>
      <c r="BO32" s="49" t="s">
        <v>427</v>
      </c>
      <c r="BP32" s="49" t="s">
        <v>429</v>
      </c>
      <c r="BQ32" s="49" t="s">
        <v>429</v>
      </c>
      <c r="BR32" s="117" t="s">
        <v>9006</v>
      </c>
      <c r="BS32" s="117" t="s">
        <v>9006</v>
      </c>
      <c r="BT32" s="117" t="s">
        <v>9013</v>
      </c>
      <c r="BU32" s="117" t="s">
        <v>9013</v>
      </c>
      <c r="BV32" s="2"/>
      <c r="BW32" s="3"/>
      <c r="BX32" s="3"/>
      <c r="BY32" s="3"/>
      <c r="BZ32" s="3"/>
    </row>
    <row r="33" spans="1:78" ht="29" customHeight="1">
      <c r="A33" s="65" t="s">
        <v>262</v>
      </c>
      <c r="C33" s="66"/>
      <c r="D33" s="66" t="s">
        <v>64</v>
      </c>
      <c r="E33" s="67">
        <v>150</v>
      </c>
      <c r="F33" s="69"/>
      <c r="G33" s="104" t="str">
        <f>HYPERLINK("https://pbs.twimg.com/profile_images/1235161781263364096/XMmH0VnR_normal.jpg")</f>
        <v>https://pbs.twimg.com/profile_images/1235161781263364096/XMmH0VnR_normal.jpg</v>
      </c>
      <c r="H33" s="66"/>
      <c r="I33" s="70" t="s">
        <v>262</v>
      </c>
      <c r="J33" s="71"/>
      <c r="K33" s="71" t="s">
        <v>75</v>
      </c>
      <c r="L33" s="70" t="s">
        <v>1296</v>
      </c>
      <c r="M33" s="74">
        <v>1</v>
      </c>
      <c r="N33" s="75">
        <v>7086.35302734375</v>
      </c>
      <c r="O33" s="75">
        <v>8767.369140625</v>
      </c>
      <c r="P33" s="76"/>
      <c r="Q33" s="77"/>
      <c r="R33" s="77"/>
      <c r="S33" s="90"/>
      <c r="T33" s="49">
        <v>0</v>
      </c>
      <c r="U33" s="49">
        <v>1</v>
      </c>
      <c r="V33" s="50">
        <v>0</v>
      </c>
      <c r="W33" s="50">
        <v>0.002681</v>
      </c>
      <c r="X33" s="50">
        <v>0.004971</v>
      </c>
      <c r="Y33" s="50">
        <v>0.541864</v>
      </c>
      <c r="Z33" s="50">
        <v>0</v>
      </c>
      <c r="AA33" s="50">
        <v>0</v>
      </c>
      <c r="AB33" s="72">
        <v>33</v>
      </c>
      <c r="AC33" s="72"/>
      <c r="AD33" s="73"/>
      <c r="AE33" s="80" t="s">
        <v>869</v>
      </c>
      <c r="AF33" s="88">
        <v>1.23406498527545E+18</v>
      </c>
      <c r="AG33" s="80">
        <v>1376</v>
      </c>
      <c r="AH33" s="80">
        <v>570</v>
      </c>
      <c r="AI33" s="80">
        <v>12840</v>
      </c>
      <c r="AJ33" s="80">
        <v>12412</v>
      </c>
      <c r="AK33" s="80"/>
      <c r="AL33" s="80" t="s">
        <v>1050</v>
      </c>
      <c r="AM33" s="80" t="s">
        <v>1192</v>
      </c>
      <c r="AN33" s="80"/>
      <c r="AO33" s="80"/>
      <c r="AP33" s="82">
        <v>43891.44280092593</v>
      </c>
      <c r="AQ33" s="80"/>
      <c r="AR33" s="80" t="b">
        <v>1</v>
      </c>
      <c r="AS33" s="80" t="b">
        <v>0</v>
      </c>
      <c r="AT33" s="80" t="b">
        <v>1</v>
      </c>
      <c r="AU33" s="80"/>
      <c r="AV33" s="80">
        <v>0</v>
      </c>
      <c r="AW33" s="80"/>
      <c r="AX33" s="80" t="b">
        <v>0</v>
      </c>
      <c r="AY33" s="80" t="s">
        <v>1266</v>
      </c>
      <c r="AZ33" s="84" t="str">
        <f>HYPERLINK("https://twitter.com/shraddhanandtr7")</f>
        <v>https://twitter.com/shraddhanandtr7</v>
      </c>
      <c r="BA33" s="80" t="s">
        <v>66</v>
      </c>
      <c r="BB33" s="80" t="str">
        <f>REPLACE(INDEX(GroupVertices[Group],MATCH(Vertices[[#This Row],[Vertex]],GroupVertices[Vertex],0)),1,1,"")</f>
        <v>1</v>
      </c>
      <c r="BC33" s="49">
        <v>2</v>
      </c>
      <c r="BD33" s="50">
        <v>4.545454545454546</v>
      </c>
      <c r="BE33" s="49">
        <v>0</v>
      </c>
      <c r="BF33" s="50">
        <v>0</v>
      </c>
      <c r="BG33" s="49">
        <v>0</v>
      </c>
      <c r="BH33" s="50">
        <v>0</v>
      </c>
      <c r="BI33" s="49">
        <v>42</v>
      </c>
      <c r="BJ33" s="50">
        <v>95.45454545454545</v>
      </c>
      <c r="BK33" s="49">
        <v>44</v>
      </c>
      <c r="BL33" s="49" t="s">
        <v>8949</v>
      </c>
      <c r="BM33" s="49" t="s">
        <v>8949</v>
      </c>
      <c r="BN33" s="49" t="s">
        <v>427</v>
      </c>
      <c r="BO33" s="49" t="s">
        <v>427</v>
      </c>
      <c r="BP33" s="49" t="s">
        <v>429</v>
      </c>
      <c r="BQ33" s="49" t="s">
        <v>429</v>
      </c>
      <c r="BR33" s="117" t="s">
        <v>9006</v>
      </c>
      <c r="BS33" s="117" t="s">
        <v>9006</v>
      </c>
      <c r="BT33" s="117" t="s">
        <v>9013</v>
      </c>
      <c r="BU33" s="117" t="s">
        <v>9013</v>
      </c>
      <c r="BV33" s="2"/>
      <c r="BW33" s="3"/>
      <c r="BX33" s="3"/>
      <c r="BY33" s="3"/>
      <c r="BZ33" s="3"/>
    </row>
    <row r="34" spans="1:78" ht="29" customHeight="1">
      <c r="A34" s="65" t="s">
        <v>263</v>
      </c>
      <c r="C34" s="66"/>
      <c r="D34" s="66" t="s">
        <v>64</v>
      </c>
      <c r="E34" s="67">
        <v>150</v>
      </c>
      <c r="F34" s="69"/>
      <c r="G34" s="104" t="str">
        <f>HYPERLINK("https://pbs.twimg.com/profile_images/1296520331146874880/OD43xsOH_normal.jpg")</f>
        <v>https://pbs.twimg.com/profile_images/1296520331146874880/OD43xsOH_normal.jpg</v>
      </c>
      <c r="H34" s="66"/>
      <c r="I34" s="70" t="s">
        <v>263</v>
      </c>
      <c r="J34" s="71"/>
      <c r="K34" s="71" t="s">
        <v>75</v>
      </c>
      <c r="L34" s="70" t="s">
        <v>1297</v>
      </c>
      <c r="M34" s="74">
        <v>1</v>
      </c>
      <c r="N34" s="75">
        <v>2088.6220703125</v>
      </c>
      <c r="O34" s="75">
        <v>2519.376953125</v>
      </c>
      <c r="P34" s="76"/>
      <c r="Q34" s="77"/>
      <c r="R34" s="77"/>
      <c r="S34" s="90"/>
      <c r="T34" s="49">
        <v>0</v>
      </c>
      <c r="U34" s="49">
        <v>1</v>
      </c>
      <c r="V34" s="50">
        <v>0</v>
      </c>
      <c r="W34" s="50">
        <v>0.002681</v>
      </c>
      <c r="X34" s="50">
        <v>0.004971</v>
      </c>
      <c r="Y34" s="50">
        <v>0.541864</v>
      </c>
      <c r="Z34" s="50">
        <v>0</v>
      </c>
      <c r="AA34" s="50">
        <v>0</v>
      </c>
      <c r="AB34" s="72">
        <v>34</v>
      </c>
      <c r="AC34" s="72"/>
      <c r="AD34" s="73"/>
      <c r="AE34" s="80" t="s">
        <v>870</v>
      </c>
      <c r="AF34" s="88">
        <v>1.2612233960478E+18</v>
      </c>
      <c r="AG34" s="80">
        <v>62</v>
      </c>
      <c r="AH34" s="80">
        <v>86</v>
      </c>
      <c r="AI34" s="80">
        <v>7280</v>
      </c>
      <c r="AJ34" s="80">
        <v>6096</v>
      </c>
      <c r="AK34" s="80"/>
      <c r="AL34" s="80" t="s">
        <v>1051</v>
      </c>
      <c r="AM34" s="80"/>
      <c r="AN34" s="80"/>
      <c r="AO34" s="80"/>
      <c r="AP34" s="82">
        <v>43966.38516203704</v>
      </c>
      <c r="AQ34" s="80"/>
      <c r="AR34" s="80" t="b">
        <v>1</v>
      </c>
      <c r="AS34" s="80" t="b">
        <v>0</v>
      </c>
      <c r="AT34" s="80" t="b">
        <v>0</v>
      </c>
      <c r="AU34" s="80"/>
      <c r="AV34" s="80">
        <v>0</v>
      </c>
      <c r="AW34" s="80"/>
      <c r="AX34" s="80" t="b">
        <v>0</v>
      </c>
      <c r="AY34" s="80" t="s">
        <v>1266</v>
      </c>
      <c r="AZ34" s="84" t="str">
        <f>HYPERLINK("https://twitter.com/malika_e_hind")</f>
        <v>https://twitter.com/malika_e_hind</v>
      </c>
      <c r="BA34" s="80" t="s">
        <v>66</v>
      </c>
      <c r="BB34" s="80" t="str">
        <f>REPLACE(INDEX(GroupVertices[Group],MATCH(Vertices[[#This Row],[Vertex]],GroupVertices[Vertex],0)),1,1,"")</f>
        <v>1</v>
      </c>
      <c r="BC34" s="49">
        <v>2</v>
      </c>
      <c r="BD34" s="50">
        <v>4.545454545454546</v>
      </c>
      <c r="BE34" s="49">
        <v>0</v>
      </c>
      <c r="BF34" s="50">
        <v>0</v>
      </c>
      <c r="BG34" s="49">
        <v>0</v>
      </c>
      <c r="BH34" s="50">
        <v>0</v>
      </c>
      <c r="BI34" s="49">
        <v>42</v>
      </c>
      <c r="BJ34" s="50">
        <v>95.45454545454545</v>
      </c>
      <c r="BK34" s="49">
        <v>44</v>
      </c>
      <c r="BL34" s="49" t="s">
        <v>8949</v>
      </c>
      <c r="BM34" s="49" t="s">
        <v>8949</v>
      </c>
      <c r="BN34" s="49" t="s">
        <v>427</v>
      </c>
      <c r="BO34" s="49" t="s">
        <v>427</v>
      </c>
      <c r="BP34" s="49" t="s">
        <v>429</v>
      </c>
      <c r="BQ34" s="49" t="s">
        <v>429</v>
      </c>
      <c r="BR34" s="117" t="s">
        <v>9006</v>
      </c>
      <c r="BS34" s="117" t="s">
        <v>9006</v>
      </c>
      <c r="BT34" s="117" t="s">
        <v>9013</v>
      </c>
      <c r="BU34" s="117" t="s">
        <v>9013</v>
      </c>
      <c r="BV34" s="2"/>
      <c r="BW34" s="3"/>
      <c r="BX34" s="3"/>
      <c r="BY34" s="3"/>
      <c r="BZ34" s="3"/>
    </row>
    <row r="35" spans="1:78" ht="29" customHeight="1">
      <c r="A35" s="65" t="s">
        <v>264</v>
      </c>
      <c r="C35" s="66"/>
      <c r="D35" s="66" t="s">
        <v>64</v>
      </c>
      <c r="E35" s="67">
        <v>150</v>
      </c>
      <c r="F35" s="69"/>
      <c r="G35" s="104" t="str">
        <f>HYPERLINK("https://pbs.twimg.com/profile_images/1318686526918791168/zJisc4g6_normal.jpg")</f>
        <v>https://pbs.twimg.com/profile_images/1318686526918791168/zJisc4g6_normal.jpg</v>
      </c>
      <c r="H35" s="66"/>
      <c r="I35" s="70" t="s">
        <v>264</v>
      </c>
      <c r="J35" s="71"/>
      <c r="K35" s="71" t="s">
        <v>75</v>
      </c>
      <c r="L35" s="70" t="s">
        <v>1298</v>
      </c>
      <c r="M35" s="74">
        <v>1</v>
      </c>
      <c r="N35" s="75">
        <v>8880.7041015625</v>
      </c>
      <c r="O35" s="75">
        <v>4493.43505859375</v>
      </c>
      <c r="P35" s="76"/>
      <c r="Q35" s="77"/>
      <c r="R35" s="77"/>
      <c r="S35" s="90"/>
      <c r="T35" s="49">
        <v>0</v>
      </c>
      <c r="U35" s="49">
        <v>1</v>
      </c>
      <c r="V35" s="50">
        <v>0</v>
      </c>
      <c r="W35" s="50">
        <v>0.002681</v>
      </c>
      <c r="X35" s="50">
        <v>0.004971</v>
      </c>
      <c r="Y35" s="50">
        <v>0.541864</v>
      </c>
      <c r="Z35" s="50">
        <v>0</v>
      </c>
      <c r="AA35" s="50">
        <v>0</v>
      </c>
      <c r="AB35" s="72">
        <v>35</v>
      </c>
      <c r="AC35" s="72"/>
      <c r="AD35" s="73"/>
      <c r="AE35" s="80" t="s">
        <v>871</v>
      </c>
      <c r="AF35" s="88">
        <v>1.14660215545917E+18</v>
      </c>
      <c r="AG35" s="80">
        <v>288</v>
      </c>
      <c r="AH35" s="80">
        <v>71</v>
      </c>
      <c r="AI35" s="80">
        <v>2800</v>
      </c>
      <c r="AJ35" s="80">
        <v>5035</v>
      </c>
      <c r="AK35" s="80"/>
      <c r="AL35" s="80" t="s">
        <v>1052</v>
      </c>
      <c r="AM35" s="80"/>
      <c r="AN35" s="80"/>
      <c r="AO35" s="80"/>
      <c r="AP35" s="82">
        <v>43650.090636574074</v>
      </c>
      <c r="AQ35" s="84" t="str">
        <f>HYPERLINK("https://pbs.twimg.com/profile_banners/1146602155459174402/1602485625")</f>
        <v>https://pbs.twimg.com/profile_banners/1146602155459174402/1602485625</v>
      </c>
      <c r="AR35" s="80" t="b">
        <v>1</v>
      </c>
      <c r="AS35" s="80" t="b">
        <v>0</v>
      </c>
      <c r="AT35" s="80" t="b">
        <v>1</v>
      </c>
      <c r="AU35" s="80"/>
      <c r="AV35" s="80">
        <v>0</v>
      </c>
      <c r="AW35" s="80"/>
      <c r="AX35" s="80" t="b">
        <v>0</v>
      </c>
      <c r="AY35" s="80" t="s">
        <v>1266</v>
      </c>
      <c r="AZ35" s="84" t="str">
        <f>HYPERLINK("https://twitter.com/victorlonsoro")</f>
        <v>https://twitter.com/victorlonsoro</v>
      </c>
      <c r="BA35" s="80" t="s">
        <v>66</v>
      </c>
      <c r="BB35" s="80" t="str">
        <f>REPLACE(INDEX(GroupVertices[Group],MATCH(Vertices[[#This Row],[Vertex]],GroupVertices[Vertex],0)),1,1,"")</f>
        <v>1</v>
      </c>
      <c r="BC35" s="49">
        <v>2</v>
      </c>
      <c r="BD35" s="50">
        <v>4.545454545454546</v>
      </c>
      <c r="BE35" s="49">
        <v>0</v>
      </c>
      <c r="BF35" s="50">
        <v>0</v>
      </c>
      <c r="BG35" s="49">
        <v>0</v>
      </c>
      <c r="BH35" s="50">
        <v>0</v>
      </c>
      <c r="BI35" s="49">
        <v>42</v>
      </c>
      <c r="BJ35" s="50">
        <v>95.45454545454545</v>
      </c>
      <c r="BK35" s="49">
        <v>44</v>
      </c>
      <c r="BL35" s="49" t="s">
        <v>8949</v>
      </c>
      <c r="BM35" s="49" t="s">
        <v>8949</v>
      </c>
      <c r="BN35" s="49" t="s">
        <v>427</v>
      </c>
      <c r="BO35" s="49" t="s">
        <v>427</v>
      </c>
      <c r="BP35" s="49" t="s">
        <v>429</v>
      </c>
      <c r="BQ35" s="49" t="s">
        <v>429</v>
      </c>
      <c r="BR35" s="117" t="s">
        <v>9006</v>
      </c>
      <c r="BS35" s="117" t="s">
        <v>9006</v>
      </c>
      <c r="BT35" s="117" t="s">
        <v>9013</v>
      </c>
      <c r="BU35" s="117" t="s">
        <v>9013</v>
      </c>
      <c r="BV35" s="2"/>
      <c r="BW35" s="3"/>
      <c r="BX35" s="3"/>
      <c r="BY35" s="3"/>
      <c r="BZ35" s="3"/>
    </row>
    <row r="36" spans="1:78" ht="29" customHeight="1">
      <c r="A36" s="65" t="s">
        <v>265</v>
      </c>
      <c r="C36" s="66"/>
      <c r="D36" s="66" t="s">
        <v>64</v>
      </c>
      <c r="E36" s="67">
        <v>150</v>
      </c>
      <c r="F36" s="69"/>
      <c r="G36" s="104" t="str">
        <f>HYPERLINK("https://pbs.twimg.com/profile_images/1292848009173012480/crYcxBSX_normal.jpg")</f>
        <v>https://pbs.twimg.com/profile_images/1292848009173012480/crYcxBSX_normal.jpg</v>
      </c>
      <c r="H36" s="66"/>
      <c r="I36" s="70" t="s">
        <v>265</v>
      </c>
      <c r="J36" s="71"/>
      <c r="K36" s="71" t="s">
        <v>75</v>
      </c>
      <c r="L36" s="70" t="s">
        <v>1299</v>
      </c>
      <c r="M36" s="74">
        <v>1</v>
      </c>
      <c r="N36" s="75">
        <v>7644.91064453125</v>
      </c>
      <c r="O36" s="75">
        <v>1429.032958984375</v>
      </c>
      <c r="P36" s="76"/>
      <c r="Q36" s="77"/>
      <c r="R36" s="77"/>
      <c r="S36" s="90"/>
      <c r="T36" s="49">
        <v>0</v>
      </c>
      <c r="U36" s="49">
        <v>1</v>
      </c>
      <c r="V36" s="50">
        <v>0</v>
      </c>
      <c r="W36" s="50">
        <v>0.002681</v>
      </c>
      <c r="X36" s="50">
        <v>0.004971</v>
      </c>
      <c r="Y36" s="50">
        <v>0.541864</v>
      </c>
      <c r="Z36" s="50">
        <v>0</v>
      </c>
      <c r="AA36" s="50">
        <v>0</v>
      </c>
      <c r="AB36" s="72">
        <v>36</v>
      </c>
      <c r="AC36" s="72"/>
      <c r="AD36" s="73"/>
      <c r="AE36" s="80" t="s">
        <v>872</v>
      </c>
      <c r="AF36" s="88">
        <v>1.10615624686288E+18</v>
      </c>
      <c r="AG36" s="80">
        <v>182</v>
      </c>
      <c r="AH36" s="80">
        <v>135</v>
      </c>
      <c r="AI36" s="80">
        <v>19500</v>
      </c>
      <c r="AJ36" s="80">
        <v>85188</v>
      </c>
      <c r="AK36" s="80"/>
      <c r="AL36" s="80" t="s">
        <v>1053</v>
      </c>
      <c r="AM36" s="80" t="s">
        <v>1193</v>
      </c>
      <c r="AN36" s="80"/>
      <c r="AO36" s="80"/>
      <c r="AP36" s="82">
        <v>43538.48119212963</v>
      </c>
      <c r="AQ36" s="84" t="str">
        <f>HYPERLINK("https://pbs.twimg.com/profile_banners/1106156246862888960/1594625794")</f>
        <v>https://pbs.twimg.com/profile_banners/1106156246862888960/1594625794</v>
      </c>
      <c r="AR36" s="80" t="b">
        <v>1</v>
      </c>
      <c r="AS36" s="80" t="b">
        <v>0</v>
      </c>
      <c r="AT36" s="80" t="b">
        <v>0</v>
      </c>
      <c r="AU36" s="80"/>
      <c r="AV36" s="80">
        <v>0</v>
      </c>
      <c r="AW36" s="80"/>
      <c r="AX36" s="80" t="b">
        <v>0</v>
      </c>
      <c r="AY36" s="80" t="s">
        <v>1266</v>
      </c>
      <c r="AZ36" s="84" t="str">
        <f>HYPERLINK("https://twitter.com/jst_hey")</f>
        <v>https://twitter.com/jst_hey</v>
      </c>
      <c r="BA36" s="80" t="s">
        <v>66</v>
      </c>
      <c r="BB36" s="80" t="str">
        <f>REPLACE(INDEX(GroupVertices[Group],MATCH(Vertices[[#This Row],[Vertex]],GroupVertices[Vertex],0)),1,1,"")</f>
        <v>1</v>
      </c>
      <c r="BC36" s="49">
        <v>2</v>
      </c>
      <c r="BD36" s="50">
        <v>4.545454545454546</v>
      </c>
      <c r="BE36" s="49">
        <v>0</v>
      </c>
      <c r="BF36" s="50">
        <v>0</v>
      </c>
      <c r="BG36" s="49">
        <v>0</v>
      </c>
      <c r="BH36" s="50">
        <v>0</v>
      </c>
      <c r="BI36" s="49">
        <v>42</v>
      </c>
      <c r="BJ36" s="50">
        <v>95.45454545454545</v>
      </c>
      <c r="BK36" s="49">
        <v>44</v>
      </c>
      <c r="BL36" s="49" t="s">
        <v>8949</v>
      </c>
      <c r="BM36" s="49" t="s">
        <v>8949</v>
      </c>
      <c r="BN36" s="49" t="s">
        <v>427</v>
      </c>
      <c r="BO36" s="49" t="s">
        <v>427</v>
      </c>
      <c r="BP36" s="49" t="s">
        <v>429</v>
      </c>
      <c r="BQ36" s="49" t="s">
        <v>429</v>
      </c>
      <c r="BR36" s="117" t="s">
        <v>9006</v>
      </c>
      <c r="BS36" s="117" t="s">
        <v>9006</v>
      </c>
      <c r="BT36" s="117" t="s">
        <v>9013</v>
      </c>
      <c r="BU36" s="117" t="s">
        <v>9013</v>
      </c>
      <c r="BV36" s="2"/>
      <c r="BW36" s="3"/>
      <c r="BX36" s="3"/>
      <c r="BY36" s="3"/>
      <c r="BZ36" s="3"/>
    </row>
    <row r="37" spans="1:78" ht="29" customHeight="1">
      <c r="A37" s="65" t="s">
        <v>266</v>
      </c>
      <c r="C37" s="66"/>
      <c r="D37" s="66" t="s">
        <v>64</v>
      </c>
      <c r="E37" s="67">
        <v>150</v>
      </c>
      <c r="F37" s="69"/>
      <c r="G37" s="104" t="str">
        <f>HYPERLINK("https://pbs.twimg.com/profile_images/1318405973610954752/Ouk6oaXZ_normal.jpg")</f>
        <v>https://pbs.twimg.com/profile_images/1318405973610954752/Ouk6oaXZ_normal.jpg</v>
      </c>
      <c r="H37" s="66"/>
      <c r="I37" s="70" t="s">
        <v>266</v>
      </c>
      <c r="J37" s="71"/>
      <c r="K37" s="71" t="s">
        <v>75</v>
      </c>
      <c r="L37" s="70" t="s">
        <v>1300</v>
      </c>
      <c r="M37" s="74">
        <v>1</v>
      </c>
      <c r="N37" s="75">
        <v>7471.18408203125</v>
      </c>
      <c r="O37" s="75">
        <v>8128.72998046875</v>
      </c>
      <c r="P37" s="76"/>
      <c r="Q37" s="77"/>
      <c r="R37" s="77"/>
      <c r="S37" s="90"/>
      <c r="T37" s="49">
        <v>0</v>
      </c>
      <c r="U37" s="49">
        <v>1</v>
      </c>
      <c r="V37" s="50">
        <v>0</v>
      </c>
      <c r="W37" s="50">
        <v>0.002681</v>
      </c>
      <c r="X37" s="50">
        <v>0.004971</v>
      </c>
      <c r="Y37" s="50">
        <v>0.541864</v>
      </c>
      <c r="Z37" s="50">
        <v>0</v>
      </c>
      <c r="AA37" s="50">
        <v>0</v>
      </c>
      <c r="AB37" s="72">
        <v>37</v>
      </c>
      <c r="AC37" s="72"/>
      <c r="AD37" s="73"/>
      <c r="AE37" s="80" t="s">
        <v>873</v>
      </c>
      <c r="AF37" s="88">
        <v>1.14016625529661E+18</v>
      </c>
      <c r="AG37" s="80">
        <v>192</v>
      </c>
      <c r="AH37" s="80">
        <v>176</v>
      </c>
      <c r="AI37" s="80">
        <v>3208</v>
      </c>
      <c r="AJ37" s="80">
        <v>56</v>
      </c>
      <c r="AK37" s="80"/>
      <c r="AL37" s="80" t="s">
        <v>1054</v>
      </c>
      <c r="AM37" s="80" t="s">
        <v>1194</v>
      </c>
      <c r="AN37" s="80"/>
      <c r="AO37" s="80"/>
      <c r="AP37" s="82">
        <v>43632.3309375</v>
      </c>
      <c r="AQ37" s="84" t="str">
        <f>HYPERLINK("https://pbs.twimg.com/profile_banners/1140166255296618497/1594611345")</f>
        <v>https://pbs.twimg.com/profile_banners/1140166255296618497/1594611345</v>
      </c>
      <c r="AR37" s="80" t="b">
        <v>1</v>
      </c>
      <c r="AS37" s="80" t="b">
        <v>0</v>
      </c>
      <c r="AT37" s="80" t="b">
        <v>1</v>
      </c>
      <c r="AU37" s="80"/>
      <c r="AV37" s="80">
        <v>0</v>
      </c>
      <c r="AW37" s="80"/>
      <c r="AX37" s="80" t="b">
        <v>0</v>
      </c>
      <c r="AY37" s="80" t="s">
        <v>1266</v>
      </c>
      <c r="AZ37" s="84" t="str">
        <f>HYPERLINK("https://twitter.com/pavan_sangamesh")</f>
        <v>https://twitter.com/pavan_sangamesh</v>
      </c>
      <c r="BA37" s="80" t="s">
        <v>66</v>
      </c>
      <c r="BB37" s="80" t="str">
        <f>REPLACE(INDEX(GroupVertices[Group],MATCH(Vertices[[#This Row],[Vertex]],GroupVertices[Vertex],0)),1,1,"")</f>
        <v>1</v>
      </c>
      <c r="BC37" s="49">
        <v>2</v>
      </c>
      <c r="BD37" s="50">
        <v>4.545454545454546</v>
      </c>
      <c r="BE37" s="49">
        <v>0</v>
      </c>
      <c r="BF37" s="50">
        <v>0</v>
      </c>
      <c r="BG37" s="49">
        <v>0</v>
      </c>
      <c r="BH37" s="50">
        <v>0</v>
      </c>
      <c r="BI37" s="49">
        <v>42</v>
      </c>
      <c r="BJ37" s="50">
        <v>95.45454545454545</v>
      </c>
      <c r="BK37" s="49">
        <v>44</v>
      </c>
      <c r="BL37" s="49" t="s">
        <v>8949</v>
      </c>
      <c r="BM37" s="49" t="s">
        <v>8949</v>
      </c>
      <c r="BN37" s="49" t="s">
        <v>427</v>
      </c>
      <c r="BO37" s="49" t="s">
        <v>427</v>
      </c>
      <c r="BP37" s="49" t="s">
        <v>429</v>
      </c>
      <c r="BQ37" s="49" t="s">
        <v>429</v>
      </c>
      <c r="BR37" s="117" t="s">
        <v>9006</v>
      </c>
      <c r="BS37" s="117" t="s">
        <v>9006</v>
      </c>
      <c r="BT37" s="117" t="s">
        <v>9013</v>
      </c>
      <c r="BU37" s="117" t="s">
        <v>9013</v>
      </c>
      <c r="BV37" s="2"/>
      <c r="BW37" s="3"/>
      <c r="BX37" s="3"/>
      <c r="BY37" s="3"/>
      <c r="BZ37" s="3"/>
    </row>
    <row r="38" spans="1:78" ht="29" customHeight="1">
      <c r="A38" s="65" t="s">
        <v>267</v>
      </c>
      <c r="C38" s="66"/>
      <c r="D38" s="66" t="s">
        <v>64</v>
      </c>
      <c r="E38" s="67">
        <v>150</v>
      </c>
      <c r="F38" s="69"/>
      <c r="G38" s="104" t="str">
        <f>HYPERLINK("https://pbs.twimg.com/profile_images/1319641339429031937/1aCaeY4I_normal.jpg")</f>
        <v>https://pbs.twimg.com/profile_images/1319641339429031937/1aCaeY4I_normal.jpg</v>
      </c>
      <c r="H38" s="66"/>
      <c r="I38" s="70" t="s">
        <v>267</v>
      </c>
      <c r="J38" s="71"/>
      <c r="K38" s="71" t="s">
        <v>75</v>
      </c>
      <c r="L38" s="70" t="s">
        <v>1301</v>
      </c>
      <c r="M38" s="74">
        <v>1</v>
      </c>
      <c r="N38" s="75">
        <v>1034.21826171875</v>
      </c>
      <c r="O38" s="75">
        <v>2506.902099609375</v>
      </c>
      <c r="P38" s="76"/>
      <c r="Q38" s="77"/>
      <c r="R38" s="77"/>
      <c r="S38" s="90"/>
      <c r="T38" s="49">
        <v>0</v>
      </c>
      <c r="U38" s="49">
        <v>1</v>
      </c>
      <c r="V38" s="50">
        <v>0</v>
      </c>
      <c r="W38" s="50">
        <v>0.002681</v>
      </c>
      <c r="X38" s="50">
        <v>0.004971</v>
      </c>
      <c r="Y38" s="50">
        <v>0.541864</v>
      </c>
      <c r="Z38" s="50">
        <v>0</v>
      </c>
      <c r="AA38" s="50">
        <v>0</v>
      </c>
      <c r="AB38" s="72">
        <v>38</v>
      </c>
      <c r="AC38" s="72"/>
      <c r="AD38" s="73"/>
      <c r="AE38" s="80" t="s">
        <v>874</v>
      </c>
      <c r="AF38" s="88">
        <v>1.15498014227769E+18</v>
      </c>
      <c r="AG38" s="80">
        <v>652</v>
      </c>
      <c r="AH38" s="80">
        <v>76</v>
      </c>
      <c r="AI38" s="80">
        <v>1450</v>
      </c>
      <c r="AJ38" s="80">
        <v>23426</v>
      </c>
      <c r="AK38" s="80"/>
      <c r="AL38" s="80" t="s">
        <v>1055</v>
      </c>
      <c r="AM38" s="80" t="s">
        <v>1195</v>
      </c>
      <c r="AN38" s="80"/>
      <c r="AO38" s="80"/>
      <c r="AP38" s="82">
        <v>43673.20947916667</v>
      </c>
      <c r="AQ38" s="84" t="str">
        <f>HYPERLINK("https://pbs.twimg.com/profile_banners/1154980142277693445/1593856045")</f>
        <v>https://pbs.twimg.com/profile_banners/1154980142277693445/1593856045</v>
      </c>
      <c r="AR38" s="80" t="b">
        <v>1</v>
      </c>
      <c r="AS38" s="80" t="b">
        <v>0</v>
      </c>
      <c r="AT38" s="80" t="b">
        <v>1</v>
      </c>
      <c r="AU38" s="80"/>
      <c r="AV38" s="80">
        <v>0</v>
      </c>
      <c r="AW38" s="80"/>
      <c r="AX38" s="80" t="b">
        <v>0</v>
      </c>
      <c r="AY38" s="80" t="s">
        <v>1266</v>
      </c>
      <c r="AZ38" s="84" t="str">
        <f>HYPERLINK("https://twitter.com/antoniomihaici1")</f>
        <v>https://twitter.com/antoniomihaici1</v>
      </c>
      <c r="BA38" s="80" t="s">
        <v>66</v>
      </c>
      <c r="BB38" s="80" t="str">
        <f>REPLACE(INDEX(GroupVertices[Group],MATCH(Vertices[[#This Row],[Vertex]],GroupVertices[Vertex],0)),1,1,"")</f>
        <v>1</v>
      </c>
      <c r="BC38" s="49">
        <v>2</v>
      </c>
      <c r="BD38" s="50">
        <v>4.545454545454546</v>
      </c>
      <c r="BE38" s="49">
        <v>0</v>
      </c>
      <c r="BF38" s="50">
        <v>0</v>
      </c>
      <c r="BG38" s="49">
        <v>0</v>
      </c>
      <c r="BH38" s="50">
        <v>0</v>
      </c>
      <c r="BI38" s="49">
        <v>42</v>
      </c>
      <c r="BJ38" s="50">
        <v>95.45454545454545</v>
      </c>
      <c r="BK38" s="49">
        <v>44</v>
      </c>
      <c r="BL38" s="49" t="s">
        <v>8949</v>
      </c>
      <c r="BM38" s="49" t="s">
        <v>8949</v>
      </c>
      <c r="BN38" s="49" t="s">
        <v>427</v>
      </c>
      <c r="BO38" s="49" t="s">
        <v>427</v>
      </c>
      <c r="BP38" s="49" t="s">
        <v>429</v>
      </c>
      <c r="BQ38" s="49" t="s">
        <v>429</v>
      </c>
      <c r="BR38" s="117" t="s">
        <v>9006</v>
      </c>
      <c r="BS38" s="117" t="s">
        <v>9006</v>
      </c>
      <c r="BT38" s="117" t="s">
        <v>9013</v>
      </c>
      <c r="BU38" s="117" t="s">
        <v>9013</v>
      </c>
      <c r="BV38" s="2"/>
      <c r="BW38" s="3"/>
      <c r="BX38" s="3"/>
      <c r="BY38" s="3"/>
      <c r="BZ38" s="3"/>
    </row>
    <row r="39" spans="1:78" ht="29" customHeight="1">
      <c r="A39" s="65" t="s">
        <v>268</v>
      </c>
      <c r="C39" s="66"/>
      <c r="D39" s="66" t="s">
        <v>64</v>
      </c>
      <c r="E39" s="67">
        <v>150</v>
      </c>
      <c r="F39" s="69"/>
      <c r="G39" s="104" t="str">
        <f>HYPERLINK("https://pbs.twimg.com/profile_images/1300166951248027650/N2H7CgHN_normal.jpg")</f>
        <v>https://pbs.twimg.com/profile_images/1300166951248027650/N2H7CgHN_normal.jpg</v>
      </c>
      <c r="H39" s="66"/>
      <c r="I39" s="70" t="s">
        <v>268</v>
      </c>
      <c r="J39" s="71"/>
      <c r="K39" s="71" t="s">
        <v>75</v>
      </c>
      <c r="L39" s="70" t="s">
        <v>1302</v>
      </c>
      <c r="M39" s="74">
        <v>1</v>
      </c>
      <c r="N39" s="75">
        <v>6097.04150390625</v>
      </c>
      <c r="O39" s="75">
        <v>590.0822143554688</v>
      </c>
      <c r="P39" s="76"/>
      <c r="Q39" s="77"/>
      <c r="R39" s="77"/>
      <c r="S39" s="90"/>
      <c r="T39" s="49">
        <v>0</v>
      </c>
      <c r="U39" s="49">
        <v>1</v>
      </c>
      <c r="V39" s="50">
        <v>0</v>
      </c>
      <c r="W39" s="50">
        <v>0.002681</v>
      </c>
      <c r="X39" s="50">
        <v>0.004971</v>
      </c>
      <c r="Y39" s="50">
        <v>0.541864</v>
      </c>
      <c r="Z39" s="50">
        <v>0</v>
      </c>
      <c r="AA39" s="50">
        <v>0</v>
      </c>
      <c r="AB39" s="72">
        <v>39</v>
      </c>
      <c r="AC39" s="72"/>
      <c r="AD39" s="73"/>
      <c r="AE39" s="80" t="s">
        <v>875</v>
      </c>
      <c r="AF39" s="88">
        <v>1.11283470891894E+18</v>
      </c>
      <c r="AG39" s="80">
        <v>2597</v>
      </c>
      <c r="AH39" s="80">
        <v>183</v>
      </c>
      <c r="AI39" s="80">
        <v>3415</v>
      </c>
      <c r="AJ39" s="80">
        <v>9247</v>
      </c>
      <c r="AK39" s="80"/>
      <c r="AL39" s="80" t="s">
        <v>1056</v>
      </c>
      <c r="AM39" s="80" t="s">
        <v>1196</v>
      </c>
      <c r="AN39" s="80"/>
      <c r="AO39" s="80"/>
      <c r="AP39" s="82">
        <v>43556.91023148148</v>
      </c>
      <c r="AQ39" s="84" t="str">
        <f>HYPERLINK("https://pbs.twimg.com/profile_banners/1112834708918943745/1589599380")</f>
        <v>https://pbs.twimg.com/profile_banners/1112834708918943745/1589599380</v>
      </c>
      <c r="AR39" s="80" t="b">
        <v>1</v>
      </c>
      <c r="AS39" s="80" t="b">
        <v>0</v>
      </c>
      <c r="AT39" s="80" t="b">
        <v>1</v>
      </c>
      <c r="AU39" s="80"/>
      <c r="AV39" s="80">
        <v>0</v>
      </c>
      <c r="AW39" s="80"/>
      <c r="AX39" s="80" t="b">
        <v>0</v>
      </c>
      <c r="AY39" s="80" t="s">
        <v>1266</v>
      </c>
      <c r="AZ39" s="84" t="str">
        <f>HYPERLINK("https://twitter.com/balhihassen")</f>
        <v>https://twitter.com/balhihassen</v>
      </c>
      <c r="BA39" s="80" t="s">
        <v>66</v>
      </c>
      <c r="BB39" s="80" t="str">
        <f>REPLACE(INDEX(GroupVertices[Group],MATCH(Vertices[[#This Row],[Vertex]],GroupVertices[Vertex],0)),1,1,"")</f>
        <v>1</v>
      </c>
      <c r="BC39" s="49">
        <v>2</v>
      </c>
      <c r="BD39" s="50">
        <v>4.545454545454546</v>
      </c>
      <c r="BE39" s="49">
        <v>0</v>
      </c>
      <c r="BF39" s="50">
        <v>0</v>
      </c>
      <c r="BG39" s="49">
        <v>0</v>
      </c>
      <c r="BH39" s="50">
        <v>0</v>
      </c>
      <c r="BI39" s="49">
        <v>42</v>
      </c>
      <c r="BJ39" s="50">
        <v>95.45454545454545</v>
      </c>
      <c r="BK39" s="49">
        <v>44</v>
      </c>
      <c r="BL39" s="49" t="s">
        <v>8949</v>
      </c>
      <c r="BM39" s="49" t="s">
        <v>8949</v>
      </c>
      <c r="BN39" s="49" t="s">
        <v>427</v>
      </c>
      <c r="BO39" s="49" t="s">
        <v>427</v>
      </c>
      <c r="BP39" s="49" t="s">
        <v>429</v>
      </c>
      <c r="BQ39" s="49" t="s">
        <v>429</v>
      </c>
      <c r="BR39" s="117" t="s">
        <v>9006</v>
      </c>
      <c r="BS39" s="117" t="s">
        <v>9006</v>
      </c>
      <c r="BT39" s="117" t="s">
        <v>9013</v>
      </c>
      <c r="BU39" s="117" t="s">
        <v>9013</v>
      </c>
      <c r="BV39" s="2"/>
      <c r="BW39" s="3"/>
      <c r="BX39" s="3"/>
      <c r="BY39" s="3"/>
      <c r="BZ39" s="3"/>
    </row>
    <row r="40" spans="1:78" ht="29" customHeight="1">
      <c r="A40" s="65" t="s">
        <v>269</v>
      </c>
      <c r="C40" s="66"/>
      <c r="D40" s="66" t="s">
        <v>64</v>
      </c>
      <c r="E40" s="67">
        <v>150</v>
      </c>
      <c r="F40" s="69"/>
      <c r="G40" s="104" t="str">
        <f>HYPERLINK("https://pbs.twimg.com/profile_images/1316718493299957761/jMSOef1V_normal.jpg")</f>
        <v>https://pbs.twimg.com/profile_images/1316718493299957761/jMSOef1V_normal.jpg</v>
      </c>
      <c r="H40" s="66"/>
      <c r="I40" s="70" t="s">
        <v>269</v>
      </c>
      <c r="J40" s="71"/>
      <c r="K40" s="71" t="s">
        <v>75</v>
      </c>
      <c r="L40" s="70" t="s">
        <v>1303</v>
      </c>
      <c r="M40" s="74">
        <v>1</v>
      </c>
      <c r="N40" s="75">
        <v>4929.38427734375</v>
      </c>
      <c r="O40" s="75">
        <v>152.9833526611328</v>
      </c>
      <c r="P40" s="76"/>
      <c r="Q40" s="77"/>
      <c r="R40" s="77"/>
      <c r="S40" s="90"/>
      <c r="T40" s="49">
        <v>0</v>
      </c>
      <c r="U40" s="49">
        <v>1</v>
      </c>
      <c r="V40" s="50">
        <v>0</v>
      </c>
      <c r="W40" s="50">
        <v>0.002681</v>
      </c>
      <c r="X40" s="50">
        <v>0.004971</v>
      </c>
      <c r="Y40" s="50">
        <v>0.541864</v>
      </c>
      <c r="Z40" s="50">
        <v>0</v>
      </c>
      <c r="AA40" s="50">
        <v>0</v>
      </c>
      <c r="AB40" s="72">
        <v>40</v>
      </c>
      <c r="AC40" s="72"/>
      <c r="AD40" s="73"/>
      <c r="AE40" s="80" t="s">
        <v>876</v>
      </c>
      <c r="AF40" s="88">
        <v>1.19864992123619E+18</v>
      </c>
      <c r="AG40" s="80">
        <v>364</v>
      </c>
      <c r="AH40" s="80">
        <v>178</v>
      </c>
      <c r="AI40" s="80">
        <v>3366</v>
      </c>
      <c r="AJ40" s="80">
        <v>1257</v>
      </c>
      <c r="AK40" s="80"/>
      <c r="AL40" s="80" t="s">
        <v>1057</v>
      </c>
      <c r="AM40" s="80" t="s">
        <v>1197</v>
      </c>
      <c r="AN40" s="80"/>
      <c r="AO40" s="80"/>
      <c r="AP40" s="82">
        <v>43793.715219907404</v>
      </c>
      <c r="AQ40" s="84" t="str">
        <f>HYPERLINK("https://pbs.twimg.com/profile_banners/1198649921236193280/1598958954")</f>
        <v>https://pbs.twimg.com/profile_banners/1198649921236193280/1598958954</v>
      </c>
      <c r="AR40" s="80" t="b">
        <v>1</v>
      </c>
      <c r="AS40" s="80" t="b">
        <v>0</v>
      </c>
      <c r="AT40" s="80" t="b">
        <v>1</v>
      </c>
      <c r="AU40" s="80"/>
      <c r="AV40" s="80">
        <v>0</v>
      </c>
      <c r="AW40" s="80"/>
      <c r="AX40" s="80" t="b">
        <v>0</v>
      </c>
      <c r="AY40" s="80" t="s">
        <v>1266</v>
      </c>
      <c r="AZ40" s="84" t="str">
        <f>HYPERLINK("https://twitter.com/_adhi22")</f>
        <v>https://twitter.com/_adhi22</v>
      </c>
      <c r="BA40" s="80" t="s">
        <v>66</v>
      </c>
      <c r="BB40" s="80" t="str">
        <f>REPLACE(INDEX(GroupVertices[Group],MATCH(Vertices[[#This Row],[Vertex]],GroupVertices[Vertex],0)),1,1,"")</f>
        <v>1</v>
      </c>
      <c r="BC40" s="49">
        <v>2</v>
      </c>
      <c r="BD40" s="50">
        <v>4.545454545454546</v>
      </c>
      <c r="BE40" s="49">
        <v>0</v>
      </c>
      <c r="BF40" s="50">
        <v>0</v>
      </c>
      <c r="BG40" s="49">
        <v>0</v>
      </c>
      <c r="BH40" s="50">
        <v>0</v>
      </c>
      <c r="BI40" s="49">
        <v>42</v>
      </c>
      <c r="BJ40" s="50">
        <v>95.45454545454545</v>
      </c>
      <c r="BK40" s="49">
        <v>44</v>
      </c>
      <c r="BL40" s="49" t="s">
        <v>8949</v>
      </c>
      <c r="BM40" s="49" t="s">
        <v>8949</v>
      </c>
      <c r="BN40" s="49" t="s">
        <v>427</v>
      </c>
      <c r="BO40" s="49" t="s">
        <v>427</v>
      </c>
      <c r="BP40" s="49" t="s">
        <v>429</v>
      </c>
      <c r="BQ40" s="49" t="s">
        <v>429</v>
      </c>
      <c r="BR40" s="117" t="s">
        <v>9006</v>
      </c>
      <c r="BS40" s="117" t="s">
        <v>9006</v>
      </c>
      <c r="BT40" s="117" t="s">
        <v>9013</v>
      </c>
      <c r="BU40" s="117" t="s">
        <v>9013</v>
      </c>
      <c r="BV40" s="2"/>
      <c r="BW40" s="3"/>
      <c r="BX40" s="3"/>
      <c r="BY40" s="3"/>
      <c r="BZ40" s="3"/>
    </row>
    <row r="41" spans="1:78" ht="29" customHeight="1">
      <c r="A41" s="65" t="s">
        <v>270</v>
      </c>
      <c r="C41" s="66"/>
      <c r="D41" s="66" t="s">
        <v>64</v>
      </c>
      <c r="E41" s="67">
        <v>150</v>
      </c>
      <c r="F41" s="69"/>
      <c r="G41" s="104" t="str">
        <f>HYPERLINK("https://pbs.twimg.com/profile_images/1317434293719715840/rpIxJO2l_normal.jpg")</f>
        <v>https://pbs.twimg.com/profile_images/1317434293719715840/rpIxJO2l_normal.jpg</v>
      </c>
      <c r="H41" s="66"/>
      <c r="I41" s="70" t="s">
        <v>270</v>
      </c>
      <c r="J41" s="71"/>
      <c r="K41" s="71" t="s">
        <v>75</v>
      </c>
      <c r="L41" s="70" t="s">
        <v>1304</v>
      </c>
      <c r="M41" s="74">
        <v>1</v>
      </c>
      <c r="N41" s="75">
        <v>6580.2353515625</v>
      </c>
      <c r="O41" s="75">
        <v>9588.6826171875</v>
      </c>
      <c r="P41" s="76"/>
      <c r="Q41" s="77"/>
      <c r="R41" s="77"/>
      <c r="S41" s="90"/>
      <c r="T41" s="49">
        <v>0</v>
      </c>
      <c r="U41" s="49">
        <v>1</v>
      </c>
      <c r="V41" s="50">
        <v>0</v>
      </c>
      <c r="W41" s="50">
        <v>0.002681</v>
      </c>
      <c r="X41" s="50">
        <v>0.004971</v>
      </c>
      <c r="Y41" s="50">
        <v>0.541864</v>
      </c>
      <c r="Z41" s="50">
        <v>0</v>
      </c>
      <c r="AA41" s="50">
        <v>0</v>
      </c>
      <c r="AB41" s="72">
        <v>41</v>
      </c>
      <c r="AC41" s="72"/>
      <c r="AD41" s="73"/>
      <c r="AE41" s="80" t="s">
        <v>877</v>
      </c>
      <c r="AF41" s="88">
        <v>1.24126013331478E+18</v>
      </c>
      <c r="AG41" s="80">
        <v>102</v>
      </c>
      <c r="AH41" s="80">
        <v>3</v>
      </c>
      <c r="AI41" s="80">
        <v>3410</v>
      </c>
      <c r="AJ41" s="80">
        <v>2030</v>
      </c>
      <c r="AK41" s="80"/>
      <c r="AL41" s="80"/>
      <c r="AM41" s="80"/>
      <c r="AN41" s="80"/>
      <c r="AO41" s="80"/>
      <c r="AP41" s="82">
        <v>43911.297268518516</v>
      </c>
      <c r="AQ41" s="80"/>
      <c r="AR41" s="80" t="b">
        <v>1</v>
      </c>
      <c r="AS41" s="80" t="b">
        <v>0</v>
      </c>
      <c r="AT41" s="80" t="b">
        <v>0</v>
      </c>
      <c r="AU41" s="80"/>
      <c r="AV41" s="80">
        <v>0</v>
      </c>
      <c r="AW41" s="80"/>
      <c r="AX41" s="80" t="b">
        <v>0</v>
      </c>
      <c r="AY41" s="80" t="s">
        <v>1266</v>
      </c>
      <c r="AZ41" s="84" t="str">
        <f>HYPERLINK("https://twitter.com/baitoey05782567")</f>
        <v>https://twitter.com/baitoey05782567</v>
      </c>
      <c r="BA41" s="80" t="s">
        <v>66</v>
      </c>
      <c r="BB41" s="80" t="str">
        <f>REPLACE(INDEX(GroupVertices[Group],MATCH(Vertices[[#This Row],[Vertex]],GroupVertices[Vertex],0)),1,1,"")</f>
        <v>1</v>
      </c>
      <c r="BC41" s="49">
        <v>2</v>
      </c>
      <c r="BD41" s="50">
        <v>4.545454545454546</v>
      </c>
      <c r="BE41" s="49">
        <v>0</v>
      </c>
      <c r="BF41" s="50">
        <v>0</v>
      </c>
      <c r="BG41" s="49">
        <v>0</v>
      </c>
      <c r="BH41" s="50">
        <v>0</v>
      </c>
      <c r="BI41" s="49">
        <v>42</v>
      </c>
      <c r="BJ41" s="50">
        <v>95.45454545454545</v>
      </c>
      <c r="BK41" s="49">
        <v>44</v>
      </c>
      <c r="BL41" s="49" t="s">
        <v>8949</v>
      </c>
      <c r="BM41" s="49" t="s">
        <v>8949</v>
      </c>
      <c r="BN41" s="49" t="s">
        <v>427</v>
      </c>
      <c r="BO41" s="49" t="s">
        <v>427</v>
      </c>
      <c r="BP41" s="49" t="s">
        <v>429</v>
      </c>
      <c r="BQ41" s="49" t="s">
        <v>429</v>
      </c>
      <c r="BR41" s="117" t="s">
        <v>9006</v>
      </c>
      <c r="BS41" s="117" t="s">
        <v>9006</v>
      </c>
      <c r="BT41" s="117" t="s">
        <v>9013</v>
      </c>
      <c r="BU41" s="117" t="s">
        <v>9013</v>
      </c>
      <c r="BV41" s="2"/>
      <c r="BW41" s="3"/>
      <c r="BX41" s="3"/>
      <c r="BY41" s="3"/>
      <c r="BZ41" s="3"/>
    </row>
    <row r="42" spans="1:78" ht="29" customHeight="1">
      <c r="A42" s="65" t="s">
        <v>271</v>
      </c>
      <c r="C42" s="66"/>
      <c r="D42" s="66" t="s">
        <v>64</v>
      </c>
      <c r="E42" s="67">
        <v>150</v>
      </c>
      <c r="F42" s="69"/>
      <c r="G42" s="104" t="str">
        <f>HYPERLINK("https://pbs.twimg.com/profile_images/750930740246827009/hyGQhaYE_normal.jpg")</f>
        <v>https://pbs.twimg.com/profile_images/750930740246827009/hyGQhaYE_normal.jpg</v>
      </c>
      <c r="H42" s="66"/>
      <c r="I42" s="70" t="s">
        <v>271</v>
      </c>
      <c r="J42" s="71"/>
      <c r="K42" s="71" t="s">
        <v>75</v>
      </c>
      <c r="L42" s="70" t="s">
        <v>1305</v>
      </c>
      <c r="M42" s="74">
        <v>1</v>
      </c>
      <c r="N42" s="75">
        <v>1088.3997802734375</v>
      </c>
      <c r="O42" s="75">
        <v>7232.708984375</v>
      </c>
      <c r="P42" s="76"/>
      <c r="Q42" s="77"/>
      <c r="R42" s="77"/>
      <c r="S42" s="90"/>
      <c r="T42" s="49">
        <v>0</v>
      </c>
      <c r="U42" s="49">
        <v>1</v>
      </c>
      <c r="V42" s="50">
        <v>0</v>
      </c>
      <c r="W42" s="50">
        <v>0.002681</v>
      </c>
      <c r="X42" s="50">
        <v>0.004971</v>
      </c>
      <c r="Y42" s="50">
        <v>0.541864</v>
      </c>
      <c r="Z42" s="50">
        <v>0</v>
      </c>
      <c r="AA42" s="50">
        <v>0</v>
      </c>
      <c r="AB42" s="72">
        <v>42</v>
      </c>
      <c r="AC42" s="72"/>
      <c r="AD42" s="73"/>
      <c r="AE42" s="80" t="s">
        <v>878</v>
      </c>
      <c r="AF42" s="88">
        <v>81228590</v>
      </c>
      <c r="AG42" s="80">
        <v>1781</v>
      </c>
      <c r="AH42" s="80">
        <v>621</v>
      </c>
      <c r="AI42" s="80">
        <v>12979</v>
      </c>
      <c r="AJ42" s="80">
        <v>4854</v>
      </c>
      <c r="AK42" s="80"/>
      <c r="AL42" s="80"/>
      <c r="AM42" s="80" t="s">
        <v>1198</v>
      </c>
      <c r="AN42" s="84" t="str">
        <f>HYPERLINK("http://t.co/yuUpKnuhEp")</f>
        <v>http://t.co/yuUpKnuhEp</v>
      </c>
      <c r="AO42" s="80"/>
      <c r="AP42" s="82">
        <v>40095.97430555556</v>
      </c>
      <c r="AQ42" s="84" t="str">
        <f>HYPERLINK("https://pbs.twimg.com/profile_banners/81228590/1467871252")</f>
        <v>https://pbs.twimg.com/profile_banners/81228590/1467871252</v>
      </c>
      <c r="AR42" s="80" t="b">
        <v>0</v>
      </c>
      <c r="AS42" s="80" t="b">
        <v>0</v>
      </c>
      <c r="AT42" s="80" t="b">
        <v>1</v>
      </c>
      <c r="AU42" s="80"/>
      <c r="AV42" s="80">
        <v>15</v>
      </c>
      <c r="AW42" s="84" t="str">
        <f>HYPERLINK("https://abs.twimg.com/images/themes/theme11/bg.gif")</f>
        <v>https://abs.twimg.com/images/themes/theme11/bg.gif</v>
      </c>
      <c r="AX42" s="80" t="b">
        <v>0</v>
      </c>
      <c r="AY42" s="80" t="s">
        <v>1266</v>
      </c>
      <c r="AZ42" s="84" t="str">
        <f>HYPERLINK("https://twitter.com/desireeguasch")</f>
        <v>https://twitter.com/desireeguasch</v>
      </c>
      <c r="BA42" s="80" t="s">
        <v>66</v>
      </c>
      <c r="BB42" s="80" t="str">
        <f>REPLACE(INDEX(GroupVertices[Group],MATCH(Vertices[[#This Row],[Vertex]],GroupVertices[Vertex],0)),1,1,"")</f>
        <v>1</v>
      </c>
      <c r="BC42" s="49">
        <v>2</v>
      </c>
      <c r="BD42" s="50">
        <v>4.545454545454546</v>
      </c>
      <c r="BE42" s="49">
        <v>0</v>
      </c>
      <c r="BF42" s="50">
        <v>0</v>
      </c>
      <c r="BG42" s="49">
        <v>0</v>
      </c>
      <c r="BH42" s="50">
        <v>0</v>
      </c>
      <c r="BI42" s="49">
        <v>42</v>
      </c>
      <c r="BJ42" s="50">
        <v>95.45454545454545</v>
      </c>
      <c r="BK42" s="49">
        <v>44</v>
      </c>
      <c r="BL42" s="49" t="s">
        <v>8949</v>
      </c>
      <c r="BM42" s="49" t="s">
        <v>8949</v>
      </c>
      <c r="BN42" s="49" t="s">
        <v>427</v>
      </c>
      <c r="BO42" s="49" t="s">
        <v>427</v>
      </c>
      <c r="BP42" s="49" t="s">
        <v>429</v>
      </c>
      <c r="BQ42" s="49" t="s">
        <v>429</v>
      </c>
      <c r="BR42" s="117" t="s">
        <v>9006</v>
      </c>
      <c r="BS42" s="117" t="s">
        <v>9006</v>
      </c>
      <c r="BT42" s="117" t="s">
        <v>9013</v>
      </c>
      <c r="BU42" s="117" t="s">
        <v>9013</v>
      </c>
      <c r="BV42" s="2"/>
      <c r="BW42" s="3"/>
      <c r="BX42" s="3"/>
      <c r="BY42" s="3"/>
      <c r="BZ42" s="3"/>
    </row>
    <row r="43" spans="1:78" ht="29" customHeight="1">
      <c r="A43" s="65" t="s">
        <v>272</v>
      </c>
      <c r="C43" s="66"/>
      <c r="D43" s="66" t="s">
        <v>64</v>
      </c>
      <c r="E43" s="67">
        <v>150</v>
      </c>
      <c r="F43" s="69"/>
      <c r="G43" s="104" t="str">
        <f>HYPERLINK("https://pbs.twimg.com/profile_images/1318610808423600128/uV6bza7I_normal.jpg")</f>
        <v>https://pbs.twimg.com/profile_images/1318610808423600128/uV6bza7I_normal.jpg</v>
      </c>
      <c r="H43" s="66"/>
      <c r="I43" s="70" t="s">
        <v>272</v>
      </c>
      <c r="J43" s="71"/>
      <c r="K43" s="71" t="s">
        <v>75</v>
      </c>
      <c r="L43" s="70" t="s">
        <v>1306</v>
      </c>
      <c r="M43" s="74">
        <v>1</v>
      </c>
      <c r="N43" s="75">
        <v>7293.5654296875</v>
      </c>
      <c r="O43" s="75">
        <v>9158.556640625</v>
      </c>
      <c r="P43" s="76"/>
      <c r="Q43" s="77"/>
      <c r="R43" s="77"/>
      <c r="S43" s="90"/>
      <c r="T43" s="49">
        <v>0</v>
      </c>
      <c r="U43" s="49">
        <v>1</v>
      </c>
      <c r="V43" s="50">
        <v>0</v>
      </c>
      <c r="W43" s="50">
        <v>0.002681</v>
      </c>
      <c r="X43" s="50">
        <v>0.004971</v>
      </c>
      <c r="Y43" s="50">
        <v>0.541864</v>
      </c>
      <c r="Z43" s="50">
        <v>0</v>
      </c>
      <c r="AA43" s="50">
        <v>0</v>
      </c>
      <c r="AB43" s="72">
        <v>43</v>
      </c>
      <c r="AC43" s="72"/>
      <c r="AD43" s="73"/>
      <c r="AE43" s="80" t="s">
        <v>879</v>
      </c>
      <c r="AF43" s="88">
        <v>1.29083879501778E+18</v>
      </c>
      <c r="AG43" s="80">
        <v>11</v>
      </c>
      <c r="AH43" s="80">
        <v>89</v>
      </c>
      <c r="AI43" s="80">
        <v>3381</v>
      </c>
      <c r="AJ43" s="80">
        <v>817</v>
      </c>
      <c r="AK43" s="80"/>
      <c r="AL43" s="80" t="s">
        <v>1058</v>
      </c>
      <c r="AM43" s="80" t="s">
        <v>1199</v>
      </c>
      <c r="AN43" s="80"/>
      <c r="AO43" s="80"/>
      <c r="AP43" s="82">
        <v>44048.10815972222</v>
      </c>
      <c r="AQ43" s="84" t="str">
        <f>HYPERLINK("https://pbs.twimg.com/profile_banners/1290838795017785344/1602253285")</f>
        <v>https://pbs.twimg.com/profile_banners/1290838795017785344/1602253285</v>
      </c>
      <c r="AR43" s="80" t="b">
        <v>1</v>
      </c>
      <c r="AS43" s="80" t="b">
        <v>0</v>
      </c>
      <c r="AT43" s="80" t="b">
        <v>0</v>
      </c>
      <c r="AU43" s="80"/>
      <c r="AV43" s="80">
        <v>0</v>
      </c>
      <c r="AW43" s="80"/>
      <c r="AX43" s="80" t="b">
        <v>0</v>
      </c>
      <c r="AY43" s="80" t="s">
        <v>1266</v>
      </c>
      <c r="AZ43" s="84" t="str">
        <f>HYPERLINK("https://twitter.com/ashok40507851")</f>
        <v>https://twitter.com/ashok40507851</v>
      </c>
      <c r="BA43" s="80" t="s">
        <v>66</v>
      </c>
      <c r="BB43" s="80" t="str">
        <f>REPLACE(INDEX(GroupVertices[Group],MATCH(Vertices[[#This Row],[Vertex]],GroupVertices[Vertex],0)),1,1,"")</f>
        <v>1</v>
      </c>
      <c r="BC43" s="49">
        <v>2</v>
      </c>
      <c r="BD43" s="50">
        <v>4.545454545454546</v>
      </c>
      <c r="BE43" s="49">
        <v>0</v>
      </c>
      <c r="BF43" s="50">
        <v>0</v>
      </c>
      <c r="BG43" s="49">
        <v>0</v>
      </c>
      <c r="BH43" s="50">
        <v>0</v>
      </c>
      <c r="BI43" s="49">
        <v>42</v>
      </c>
      <c r="BJ43" s="50">
        <v>95.45454545454545</v>
      </c>
      <c r="BK43" s="49">
        <v>44</v>
      </c>
      <c r="BL43" s="49" t="s">
        <v>8949</v>
      </c>
      <c r="BM43" s="49" t="s">
        <v>8949</v>
      </c>
      <c r="BN43" s="49" t="s">
        <v>427</v>
      </c>
      <c r="BO43" s="49" t="s">
        <v>427</v>
      </c>
      <c r="BP43" s="49" t="s">
        <v>429</v>
      </c>
      <c r="BQ43" s="49" t="s">
        <v>429</v>
      </c>
      <c r="BR43" s="117" t="s">
        <v>9006</v>
      </c>
      <c r="BS43" s="117" t="s">
        <v>9006</v>
      </c>
      <c r="BT43" s="117" t="s">
        <v>9013</v>
      </c>
      <c r="BU43" s="117" t="s">
        <v>9013</v>
      </c>
      <c r="BV43" s="2"/>
      <c r="BW43" s="3"/>
      <c r="BX43" s="3"/>
      <c r="BY43" s="3"/>
      <c r="BZ43" s="3"/>
    </row>
    <row r="44" spans="1:78" ht="29" customHeight="1">
      <c r="A44" s="65" t="s">
        <v>273</v>
      </c>
      <c r="C44" s="66"/>
      <c r="D44" s="66" t="s">
        <v>64</v>
      </c>
      <c r="E44" s="67">
        <v>150</v>
      </c>
      <c r="F44" s="69"/>
      <c r="G44" s="104" t="str">
        <f>HYPERLINK("https://pbs.twimg.com/profile_images/1306613120417308672/Xkotu16Q_normal.jpg")</f>
        <v>https://pbs.twimg.com/profile_images/1306613120417308672/Xkotu16Q_normal.jpg</v>
      </c>
      <c r="H44" s="66"/>
      <c r="I44" s="70" t="s">
        <v>273</v>
      </c>
      <c r="J44" s="71"/>
      <c r="K44" s="71" t="s">
        <v>75</v>
      </c>
      <c r="L44" s="70" t="s">
        <v>1307</v>
      </c>
      <c r="M44" s="74">
        <v>1</v>
      </c>
      <c r="N44" s="75">
        <v>1515.2896728515625</v>
      </c>
      <c r="O44" s="75">
        <v>8454.6787109375</v>
      </c>
      <c r="P44" s="76"/>
      <c r="Q44" s="77"/>
      <c r="R44" s="77"/>
      <c r="S44" s="90"/>
      <c r="T44" s="49">
        <v>0</v>
      </c>
      <c r="U44" s="49">
        <v>1</v>
      </c>
      <c r="V44" s="50">
        <v>0</v>
      </c>
      <c r="W44" s="50">
        <v>0.002681</v>
      </c>
      <c r="X44" s="50">
        <v>0.004971</v>
      </c>
      <c r="Y44" s="50">
        <v>0.541864</v>
      </c>
      <c r="Z44" s="50">
        <v>0</v>
      </c>
      <c r="AA44" s="50">
        <v>0</v>
      </c>
      <c r="AB44" s="72">
        <v>44</v>
      </c>
      <c r="AC44" s="72"/>
      <c r="AD44" s="73"/>
      <c r="AE44" s="80" t="s">
        <v>880</v>
      </c>
      <c r="AF44" s="88">
        <v>1.22719598597104E+18</v>
      </c>
      <c r="AG44" s="80">
        <v>4</v>
      </c>
      <c r="AH44" s="80">
        <v>10</v>
      </c>
      <c r="AI44" s="80">
        <v>708</v>
      </c>
      <c r="AJ44" s="80">
        <v>120</v>
      </c>
      <c r="AK44" s="80"/>
      <c r="AL44" s="80"/>
      <c r="AM44" s="80"/>
      <c r="AN44" s="80"/>
      <c r="AO44" s="80"/>
      <c r="AP44" s="82">
        <v>43872.48737268519</v>
      </c>
      <c r="AQ44" s="80"/>
      <c r="AR44" s="80" t="b">
        <v>1</v>
      </c>
      <c r="AS44" s="80" t="b">
        <v>0</v>
      </c>
      <c r="AT44" s="80" t="b">
        <v>0</v>
      </c>
      <c r="AU44" s="80"/>
      <c r="AV44" s="80">
        <v>0</v>
      </c>
      <c r="AW44" s="80"/>
      <c r="AX44" s="80" t="b">
        <v>0</v>
      </c>
      <c r="AY44" s="80" t="s">
        <v>1266</v>
      </c>
      <c r="AZ44" s="84" t="str">
        <f>HYPERLINK("https://twitter.com/mcceresgonzlez1")</f>
        <v>https://twitter.com/mcceresgonzlez1</v>
      </c>
      <c r="BA44" s="80" t="s">
        <v>66</v>
      </c>
      <c r="BB44" s="80" t="str">
        <f>REPLACE(INDEX(GroupVertices[Group],MATCH(Vertices[[#This Row],[Vertex]],GroupVertices[Vertex],0)),1,1,"")</f>
        <v>1</v>
      </c>
      <c r="BC44" s="49">
        <v>2</v>
      </c>
      <c r="BD44" s="50">
        <v>4.545454545454546</v>
      </c>
      <c r="BE44" s="49">
        <v>0</v>
      </c>
      <c r="BF44" s="50">
        <v>0</v>
      </c>
      <c r="BG44" s="49">
        <v>0</v>
      </c>
      <c r="BH44" s="50">
        <v>0</v>
      </c>
      <c r="BI44" s="49">
        <v>42</v>
      </c>
      <c r="BJ44" s="50">
        <v>95.45454545454545</v>
      </c>
      <c r="BK44" s="49">
        <v>44</v>
      </c>
      <c r="BL44" s="49" t="s">
        <v>8949</v>
      </c>
      <c r="BM44" s="49" t="s">
        <v>8949</v>
      </c>
      <c r="BN44" s="49" t="s">
        <v>427</v>
      </c>
      <c r="BO44" s="49" t="s">
        <v>427</v>
      </c>
      <c r="BP44" s="49" t="s">
        <v>429</v>
      </c>
      <c r="BQ44" s="49" t="s">
        <v>429</v>
      </c>
      <c r="BR44" s="117" t="s">
        <v>9006</v>
      </c>
      <c r="BS44" s="117" t="s">
        <v>9006</v>
      </c>
      <c r="BT44" s="117" t="s">
        <v>9013</v>
      </c>
      <c r="BU44" s="117" t="s">
        <v>9013</v>
      </c>
      <c r="BV44" s="2"/>
      <c r="BW44" s="3"/>
      <c r="BX44" s="3"/>
      <c r="BY44" s="3"/>
      <c r="BZ44" s="3"/>
    </row>
    <row r="45" spans="1:78" ht="29" customHeight="1">
      <c r="A45" s="65" t="s">
        <v>274</v>
      </c>
      <c r="C45" s="66"/>
      <c r="D45" s="66" t="s">
        <v>64</v>
      </c>
      <c r="E45" s="67">
        <v>150</v>
      </c>
      <c r="F45" s="69"/>
      <c r="G45" s="104" t="str">
        <f>HYPERLINK("https://pbs.twimg.com/profile_images/1306601623402160130/XC28M0tK_normal.jpg")</f>
        <v>https://pbs.twimg.com/profile_images/1306601623402160130/XC28M0tK_normal.jpg</v>
      </c>
      <c r="H45" s="66"/>
      <c r="I45" s="70" t="s">
        <v>274</v>
      </c>
      <c r="J45" s="71"/>
      <c r="K45" s="71" t="s">
        <v>75</v>
      </c>
      <c r="L45" s="70" t="s">
        <v>1308</v>
      </c>
      <c r="M45" s="74">
        <v>1</v>
      </c>
      <c r="N45" s="75">
        <v>6851.625</v>
      </c>
      <c r="O45" s="75">
        <v>2124.812255859375</v>
      </c>
      <c r="P45" s="76"/>
      <c r="Q45" s="77"/>
      <c r="R45" s="77"/>
      <c r="S45" s="90"/>
      <c r="T45" s="49">
        <v>0</v>
      </c>
      <c r="U45" s="49">
        <v>1</v>
      </c>
      <c r="V45" s="50">
        <v>0</v>
      </c>
      <c r="W45" s="50">
        <v>0.002681</v>
      </c>
      <c r="X45" s="50">
        <v>0.004971</v>
      </c>
      <c r="Y45" s="50">
        <v>0.541864</v>
      </c>
      <c r="Z45" s="50">
        <v>0</v>
      </c>
      <c r="AA45" s="50">
        <v>0</v>
      </c>
      <c r="AB45" s="72">
        <v>45</v>
      </c>
      <c r="AC45" s="72"/>
      <c r="AD45" s="73"/>
      <c r="AE45" s="80" t="s">
        <v>881</v>
      </c>
      <c r="AF45" s="88">
        <v>1.08294139894344E+18</v>
      </c>
      <c r="AG45" s="80">
        <v>614</v>
      </c>
      <c r="AH45" s="80">
        <v>106</v>
      </c>
      <c r="AI45" s="80">
        <v>6111</v>
      </c>
      <c r="AJ45" s="80">
        <v>1516</v>
      </c>
      <c r="AK45" s="80"/>
      <c r="AL45" s="80" t="s">
        <v>1059</v>
      </c>
      <c r="AM45" s="80" t="s">
        <v>1200</v>
      </c>
      <c r="AN45" s="80"/>
      <c r="AO45" s="80"/>
      <c r="AP45" s="82">
        <v>43474.42041666667</v>
      </c>
      <c r="AQ45" s="84" t="str">
        <f>HYPERLINK("https://pbs.twimg.com/profile_banners/1082941398943440901/1582354871")</f>
        <v>https://pbs.twimg.com/profile_banners/1082941398943440901/1582354871</v>
      </c>
      <c r="AR45" s="80" t="b">
        <v>1</v>
      </c>
      <c r="AS45" s="80" t="b">
        <v>0</v>
      </c>
      <c r="AT45" s="80" t="b">
        <v>0</v>
      </c>
      <c r="AU45" s="80"/>
      <c r="AV45" s="80">
        <v>0</v>
      </c>
      <c r="AW45" s="80"/>
      <c r="AX45" s="80" t="b">
        <v>0</v>
      </c>
      <c r="AY45" s="80" t="s">
        <v>1266</v>
      </c>
      <c r="AZ45" s="84" t="str">
        <f>HYPERLINK("https://twitter.com/jeandamascenet1")</f>
        <v>https://twitter.com/jeandamascenet1</v>
      </c>
      <c r="BA45" s="80" t="s">
        <v>66</v>
      </c>
      <c r="BB45" s="80" t="str">
        <f>REPLACE(INDEX(GroupVertices[Group],MATCH(Vertices[[#This Row],[Vertex]],GroupVertices[Vertex],0)),1,1,"")</f>
        <v>1</v>
      </c>
      <c r="BC45" s="49">
        <v>2</v>
      </c>
      <c r="BD45" s="50">
        <v>4.545454545454546</v>
      </c>
      <c r="BE45" s="49">
        <v>0</v>
      </c>
      <c r="BF45" s="50">
        <v>0</v>
      </c>
      <c r="BG45" s="49">
        <v>0</v>
      </c>
      <c r="BH45" s="50">
        <v>0</v>
      </c>
      <c r="BI45" s="49">
        <v>42</v>
      </c>
      <c r="BJ45" s="50">
        <v>95.45454545454545</v>
      </c>
      <c r="BK45" s="49">
        <v>44</v>
      </c>
      <c r="BL45" s="49" t="s">
        <v>8949</v>
      </c>
      <c r="BM45" s="49" t="s">
        <v>8949</v>
      </c>
      <c r="BN45" s="49" t="s">
        <v>427</v>
      </c>
      <c r="BO45" s="49" t="s">
        <v>427</v>
      </c>
      <c r="BP45" s="49" t="s">
        <v>429</v>
      </c>
      <c r="BQ45" s="49" t="s">
        <v>429</v>
      </c>
      <c r="BR45" s="117" t="s">
        <v>9006</v>
      </c>
      <c r="BS45" s="117" t="s">
        <v>9006</v>
      </c>
      <c r="BT45" s="117" t="s">
        <v>9013</v>
      </c>
      <c r="BU45" s="117" t="s">
        <v>9013</v>
      </c>
      <c r="BV45" s="2"/>
      <c r="BW45" s="3"/>
      <c r="BX45" s="3"/>
      <c r="BY45" s="3"/>
      <c r="BZ45" s="3"/>
    </row>
    <row r="46" spans="1:78" ht="29" customHeight="1">
      <c r="A46" s="65" t="s">
        <v>275</v>
      </c>
      <c r="C46" s="66"/>
      <c r="D46" s="66" t="s">
        <v>64</v>
      </c>
      <c r="E46" s="67">
        <v>150</v>
      </c>
      <c r="F46" s="69"/>
      <c r="G46" s="104" t="str">
        <f>HYPERLINK("https://pbs.twimg.com/profile_images/1311849612312039425/XOgPlVg-_normal.jpg")</f>
        <v>https://pbs.twimg.com/profile_images/1311849612312039425/XOgPlVg-_normal.jpg</v>
      </c>
      <c r="H46" s="66"/>
      <c r="I46" s="70" t="s">
        <v>275</v>
      </c>
      <c r="J46" s="71"/>
      <c r="K46" s="71" t="s">
        <v>75</v>
      </c>
      <c r="L46" s="70" t="s">
        <v>1309</v>
      </c>
      <c r="M46" s="74">
        <v>1</v>
      </c>
      <c r="N46" s="75">
        <v>4297.9375</v>
      </c>
      <c r="O46" s="75">
        <v>2306.255615234375</v>
      </c>
      <c r="P46" s="76"/>
      <c r="Q46" s="77"/>
      <c r="R46" s="77"/>
      <c r="S46" s="90"/>
      <c r="T46" s="49">
        <v>0</v>
      </c>
      <c r="U46" s="49">
        <v>1</v>
      </c>
      <c r="V46" s="50">
        <v>0</v>
      </c>
      <c r="W46" s="50">
        <v>0.002681</v>
      </c>
      <c r="X46" s="50">
        <v>0.004971</v>
      </c>
      <c r="Y46" s="50">
        <v>0.541864</v>
      </c>
      <c r="Z46" s="50">
        <v>0</v>
      </c>
      <c r="AA46" s="50">
        <v>0</v>
      </c>
      <c r="AB46" s="72">
        <v>46</v>
      </c>
      <c r="AC46" s="72"/>
      <c r="AD46" s="73"/>
      <c r="AE46" s="80" t="s">
        <v>882</v>
      </c>
      <c r="AF46" s="88">
        <v>1.31100895663933E+18</v>
      </c>
      <c r="AG46" s="80">
        <v>199</v>
      </c>
      <c r="AH46" s="80">
        <v>25</v>
      </c>
      <c r="AI46" s="80">
        <v>538</v>
      </c>
      <c r="AJ46" s="80">
        <v>630</v>
      </c>
      <c r="AK46" s="80"/>
      <c r="AL46" s="80" t="s">
        <v>1060</v>
      </c>
      <c r="AM46" s="80"/>
      <c r="AN46" s="80"/>
      <c r="AO46" s="80"/>
      <c r="AP46" s="82">
        <v>44103.76726851852</v>
      </c>
      <c r="AQ46" s="80"/>
      <c r="AR46" s="80" t="b">
        <v>1</v>
      </c>
      <c r="AS46" s="80" t="b">
        <v>0</v>
      </c>
      <c r="AT46" s="80" t="b">
        <v>0</v>
      </c>
      <c r="AU46" s="80"/>
      <c r="AV46" s="80">
        <v>0</v>
      </c>
      <c r="AW46" s="80"/>
      <c r="AX46" s="80" t="b">
        <v>0</v>
      </c>
      <c r="AY46" s="80" t="s">
        <v>1266</v>
      </c>
      <c r="AZ46" s="84" t="str">
        <f>HYPERLINK("https://twitter.com/aliciapenas1")</f>
        <v>https://twitter.com/aliciapenas1</v>
      </c>
      <c r="BA46" s="80" t="s">
        <v>66</v>
      </c>
      <c r="BB46" s="80" t="str">
        <f>REPLACE(INDEX(GroupVertices[Group],MATCH(Vertices[[#This Row],[Vertex]],GroupVertices[Vertex],0)),1,1,"")</f>
        <v>1</v>
      </c>
      <c r="BC46" s="49">
        <v>2</v>
      </c>
      <c r="BD46" s="50">
        <v>4.545454545454546</v>
      </c>
      <c r="BE46" s="49">
        <v>0</v>
      </c>
      <c r="BF46" s="50">
        <v>0</v>
      </c>
      <c r="BG46" s="49">
        <v>0</v>
      </c>
      <c r="BH46" s="50">
        <v>0</v>
      </c>
      <c r="BI46" s="49">
        <v>42</v>
      </c>
      <c r="BJ46" s="50">
        <v>95.45454545454545</v>
      </c>
      <c r="BK46" s="49">
        <v>44</v>
      </c>
      <c r="BL46" s="49" t="s">
        <v>8949</v>
      </c>
      <c r="BM46" s="49" t="s">
        <v>8949</v>
      </c>
      <c r="BN46" s="49" t="s">
        <v>427</v>
      </c>
      <c r="BO46" s="49" t="s">
        <v>427</v>
      </c>
      <c r="BP46" s="49" t="s">
        <v>429</v>
      </c>
      <c r="BQ46" s="49" t="s">
        <v>429</v>
      </c>
      <c r="BR46" s="117" t="s">
        <v>9006</v>
      </c>
      <c r="BS46" s="117" t="s">
        <v>9006</v>
      </c>
      <c r="BT46" s="117" t="s">
        <v>9013</v>
      </c>
      <c r="BU46" s="117" t="s">
        <v>9013</v>
      </c>
      <c r="BV46" s="2"/>
      <c r="BW46" s="3"/>
      <c r="BX46" s="3"/>
      <c r="BY46" s="3"/>
      <c r="BZ46" s="3"/>
    </row>
    <row r="47" spans="1:78" ht="29" customHeight="1">
      <c r="A47" s="65" t="s">
        <v>276</v>
      </c>
      <c r="C47" s="66"/>
      <c r="D47" s="66" t="s">
        <v>64</v>
      </c>
      <c r="E47" s="67">
        <v>150</v>
      </c>
      <c r="F47" s="69"/>
      <c r="G47" s="104" t="str">
        <f>HYPERLINK("https://pbs.twimg.com/profile_images/1298183239626973184/wA19XeyQ_normal.jpg")</f>
        <v>https://pbs.twimg.com/profile_images/1298183239626973184/wA19XeyQ_normal.jpg</v>
      </c>
      <c r="H47" s="66"/>
      <c r="I47" s="70" t="s">
        <v>276</v>
      </c>
      <c r="J47" s="71"/>
      <c r="K47" s="71" t="s">
        <v>75</v>
      </c>
      <c r="L47" s="70" t="s">
        <v>1310</v>
      </c>
      <c r="M47" s="74">
        <v>1</v>
      </c>
      <c r="N47" s="75">
        <v>7108.3193359375</v>
      </c>
      <c r="O47" s="75">
        <v>1920.132080078125</v>
      </c>
      <c r="P47" s="76"/>
      <c r="Q47" s="77"/>
      <c r="R47" s="77"/>
      <c r="S47" s="90"/>
      <c r="T47" s="49">
        <v>0</v>
      </c>
      <c r="U47" s="49">
        <v>1</v>
      </c>
      <c r="V47" s="50">
        <v>0</v>
      </c>
      <c r="W47" s="50">
        <v>0.002681</v>
      </c>
      <c r="X47" s="50">
        <v>0.004971</v>
      </c>
      <c r="Y47" s="50">
        <v>0.541864</v>
      </c>
      <c r="Z47" s="50">
        <v>0</v>
      </c>
      <c r="AA47" s="50">
        <v>0</v>
      </c>
      <c r="AB47" s="72">
        <v>47</v>
      </c>
      <c r="AC47" s="72"/>
      <c r="AD47" s="73"/>
      <c r="AE47" s="80" t="s">
        <v>883</v>
      </c>
      <c r="AF47" s="88">
        <v>9.61962165891612E+17</v>
      </c>
      <c r="AG47" s="80">
        <v>161</v>
      </c>
      <c r="AH47" s="80">
        <v>131</v>
      </c>
      <c r="AI47" s="80">
        <v>57009</v>
      </c>
      <c r="AJ47" s="80">
        <v>20925</v>
      </c>
      <c r="AK47" s="80"/>
      <c r="AL47" s="80" t="s">
        <v>1061</v>
      </c>
      <c r="AM47" s="80"/>
      <c r="AN47" s="80"/>
      <c r="AO47" s="80"/>
      <c r="AP47" s="82">
        <v>43140.58133101852</v>
      </c>
      <c r="AQ47" s="84" t="str">
        <f>HYPERLINK("https://pbs.twimg.com/profile_banners/961962165891612673/1575602503")</f>
        <v>https://pbs.twimg.com/profile_banners/961962165891612673/1575602503</v>
      </c>
      <c r="AR47" s="80" t="b">
        <v>1</v>
      </c>
      <c r="AS47" s="80" t="b">
        <v>0</v>
      </c>
      <c r="AT47" s="80" t="b">
        <v>1</v>
      </c>
      <c r="AU47" s="80"/>
      <c r="AV47" s="80">
        <v>0</v>
      </c>
      <c r="AW47" s="80"/>
      <c r="AX47" s="80" t="b">
        <v>0</v>
      </c>
      <c r="AY47" s="80" t="s">
        <v>1266</v>
      </c>
      <c r="AZ47" s="84" t="str">
        <f>HYPERLINK("https://twitter.com/i_am_mathtutor")</f>
        <v>https://twitter.com/i_am_mathtutor</v>
      </c>
      <c r="BA47" s="80" t="s">
        <v>66</v>
      </c>
      <c r="BB47" s="80" t="str">
        <f>REPLACE(INDEX(GroupVertices[Group],MATCH(Vertices[[#This Row],[Vertex]],GroupVertices[Vertex],0)),1,1,"")</f>
        <v>1</v>
      </c>
      <c r="BC47" s="49">
        <v>2</v>
      </c>
      <c r="BD47" s="50">
        <v>4.545454545454546</v>
      </c>
      <c r="BE47" s="49">
        <v>0</v>
      </c>
      <c r="BF47" s="50">
        <v>0</v>
      </c>
      <c r="BG47" s="49">
        <v>0</v>
      </c>
      <c r="BH47" s="50">
        <v>0</v>
      </c>
      <c r="BI47" s="49">
        <v>42</v>
      </c>
      <c r="BJ47" s="50">
        <v>95.45454545454545</v>
      </c>
      <c r="BK47" s="49">
        <v>44</v>
      </c>
      <c r="BL47" s="49" t="s">
        <v>8949</v>
      </c>
      <c r="BM47" s="49" t="s">
        <v>8949</v>
      </c>
      <c r="BN47" s="49" t="s">
        <v>427</v>
      </c>
      <c r="BO47" s="49" t="s">
        <v>427</v>
      </c>
      <c r="BP47" s="49" t="s">
        <v>429</v>
      </c>
      <c r="BQ47" s="49" t="s">
        <v>429</v>
      </c>
      <c r="BR47" s="117" t="s">
        <v>9006</v>
      </c>
      <c r="BS47" s="117" t="s">
        <v>9006</v>
      </c>
      <c r="BT47" s="117" t="s">
        <v>9013</v>
      </c>
      <c r="BU47" s="117" t="s">
        <v>9013</v>
      </c>
      <c r="BV47" s="2"/>
      <c r="BW47" s="3"/>
      <c r="BX47" s="3"/>
      <c r="BY47" s="3"/>
      <c r="BZ47" s="3"/>
    </row>
    <row r="48" spans="1:78" ht="29" customHeight="1">
      <c r="A48" s="65" t="s">
        <v>277</v>
      </c>
      <c r="C48" s="66"/>
      <c r="D48" s="66" t="s">
        <v>64</v>
      </c>
      <c r="E48" s="67">
        <v>150</v>
      </c>
      <c r="F48" s="69"/>
      <c r="G48" s="104" t="str">
        <f>HYPERLINK("https://pbs.twimg.com/profile_images/1032966591372304384/qEHMFReA_normal.jpg")</f>
        <v>https://pbs.twimg.com/profile_images/1032966591372304384/qEHMFReA_normal.jpg</v>
      </c>
      <c r="H48" s="66"/>
      <c r="I48" s="70" t="s">
        <v>277</v>
      </c>
      <c r="J48" s="71"/>
      <c r="K48" s="71" t="s">
        <v>75</v>
      </c>
      <c r="L48" s="70" t="s">
        <v>1311</v>
      </c>
      <c r="M48" s="74">
        <v>1</v>
      </c>
      <c r="N48" s="75">
        <v>4187.2177734375</v>
      </c>
      <c r="O48" s="75">
        <v>9767.283203125</v>
      </c>
      <c r="P48" s="76"/>
      <c r="Q48" s="77"/>
      <c r="R48" s="77"/>
      <c r="S48" s="90"/>
      <c r="T48" s="49">
        <v>0</v>
      </c>
      <c r="U48" s="49">
        <v>1</v>
      </c>
      <c r="V48" s="50">
        <v>0</v>
      </c>
      <c r="W48" s="50">
        <v>0.002681</v>
      </c>
      <c r="X48" s="50">
        <v>0.004971</v>
      </c>
      <c r="Y48" s="50">
        <v>0.541864</v>
      </c>
      <c r="Z48" s="50">
        <v>0</v>
      </c>
      <c r="AA48" s="50">
        <v>0</v>
      </c>
      <c r="AB48" s="72">
        <v>48</v>
      </c>
      <c r="AC48" s="72"/>
      <c r="AD48" s="73"/>
      <c r="AE48" s="80" t="s">
        <v>884</v>
      </c>
      <c r="AF48" s="88">
        <v>9.59576570905223E+17</v>
      </c>
      <c r="AG48" s="80">
        <v>565</v>
      </c>
      <c r="AH48" s="80">
        <v>443</v>
      </c>
      <c r="AI48" s="80">
        <v>15983</v>
      </c>
      <c r="AJ48" s="80">
        <v>14985</v>
      </c>
      <c r="AK48" s="80"/>
      <c r="AL48" s="80" t="s">
        <v>1062</v>
      </c>
      <c r="AM48" s="80" t="s">
        <v>1201</v>
      </c>
      <c r="AN48" s="80"/>
      <c r="AO48" s="80"/>
      <c r="AP48" s="82">
        <v>43133.998344907406</v>
      </c>
      <c r="AQ48" s="84" t="str">
        <f>HYPERLINK("https://pbs.twimg.com/profile_banners/959576570905223168/1535113399")</f>
        <v>https://pbs.twimg.com/profile_banners/959576570905223168/1535113399</v>
      </c>
      <c r="AR48" s="80" t="b">
        <v>1</v>
      </c>
      <c r="AS48" s="80" t="b">
        <v>0</v>
      </c>
      <c r="AT48" s="80" t="b">
        <v>0</v>
      </c>
      <c r="AU48" s="80"/>
      <c r="AV48" s="80">
        <v>0</v>
      </c>
      <c r="AW48" s="80"/>
      <c r="AX48" s="80" t="b">
        <v>0</v>
      </c>
      <c r="AY48" s="80" t="s">
        <v>1266</v>
      </c>
      <c r="AZ48" s="84" t="str">
        <f>HYPERLINK("https://twitter.com/elijah21250897")</f>
        <v>https://twitter.com/elijah21250897</v>
      </c>
      <c r="BA48" s="80" t="s">
        <v>66</v>
      </c>
      <c r="BB48" s="80" t="str">
        <f>REPLACE(INDEX(GroupVertices[Group],MATCH(Vertices[[#This Row],[Vertex]],GroupVertices[Vertex],0)),1,1,"")</f>
        <v>1</v>
      </c>
      <c r="BC48" s="49">
        <v>2</v>
      </c>
      <c r="BD48" s="50">
        <v>4.545454545454546</v>
      </c>
      <c r="BE48" s="49">
        <v>0</v>
      </c>
      <c r="BF48" s="50">
        <v>0</v>
      </c>
      <c r="BG48" s="49">
        <v>0</v>
      </c>
      <c r="BH48" s="50">
        <v>0</v>
      </c>
      <c r="BI48" s="49">
        <v>42</v>
      </c>
      <c r="BJ48" s="50">
        <v>95.45454545454545</v>
      </c>
      <c r="BK48" s="49">
        <v>44</v>
      </c>
      <c r="BL48" s="49" t="s">
        <v>8949</v>
      </c>
      <c r="BM48" s="49" t="s">
        <v>8949</v>
      </c>
      <c r="BN48" s="49" t="s">
        <v>427</v>
      </c>
      <c r="BO48" s="49" t="s">
        <v>427</v>
      </c>
      <c r="BP48" s="49" t="s">
        <v>429</v>
      </c>
      <c r="BQ48" s="49" t="s">
        <v>429</v>
      </c>
      <c r="BR48" s="117" t="s">
        <v>9006</v>
      </c>
      <c r="BS48" s="117" t="s">
        <v>9006</v>
      </c>
      <c r="BT48" s="117" t="s">
        <v>9013</v>
      </c>
      <c r="BU48" s="117" t="s">
        <v>9013</v>
      </c>
      <c r="BV48" s="2"/>
      <c r="BW48" s="3"/>
      <c r="BX48" s="3"/>
      <c r="BY48" s="3"/>
      <c r="BZ48" s="3"/>
    </row>
    <row r="49" spans="1:78" ht="29" customHeight="1">
      <c r="A49" s="65" t="s">
        <v>278</v>
      </c>
      <c r="C49" s="66"/>
      <c r="D49" s="66" t="s">
        <v>64</v>
      </c>
      <c r="E49" s="67">
        <v>150</v>
      </c>
      <c r="F49" s="69"/>
      <c r="G49" s="104" t="str">
        <f>HYPERLINK("https://pbs.twimg.com/profile_images/1088772280455438337/4jI9Ikn2_normal.jpg")</f>
        <v>https://pbs.twimg.com/profile_images/1088772280455438337/4jI9Ikn2_normal.jpg</v>
      </c>
      <c r="H49" s="66"/>
      <c r="I49" s="70" t="s">
        <v>278</v>
      </c>
      <c r="J49" s="71"/>
      <c r="K49" s="71" t="s">
        <v>75</v>
      </c>
      <c r="L49" s="70" t="s">
        <v>1312</v>
      </c>
      <c r="M49" s="74">
        <v>1</v>
      </c>
      <c r="N49" s="75">
        <v>6465.9208984375</v>
      </c>
      <c r="O49" s="75">
        <v>1827.7257080078125</v>
      </c>
      <c r="P49" s="76"/>
      <c r="Q49" s="77"/>
      <c r="R49" s="77"/>
      <c r="S49" s="90"/>
      <c r="T49" s="49">
        <v>0</v>
      </c>
      <c r="U49" s="49">
        <v>1</v>
      </c>
      <c r="V49" s="50">
        <v>0</v>
      </c>
      <c r="W49" s="50">
        <v>0.002681</v>
      </c>
      <c r="X49" s="50">
        <v>0.004971</v>
      </c>
      <c r="Y49" s="50">
        <v>0.541864</v>
      </c>
      <c r="Z49" s="50">
        <v>0</v>
      </c>
      <c r="AA49" s="50">
        <v>0</v>
      </c>
      <c r="AB49" s="72">
        <v>49</v>
      </c>
      <c r="AC49" s="72"/>
      <c r="AD49" s="73"/>
      <c r="AE49" s="80" t="s">
        <v>885</v>
      </c>
      <c r="AF49" s="88">
        <v>1.08876763965927E+18</v>
      </c>
      <c r="AG49" s="80">
        <v>4996</v>
      </c>
      <c r="AH49" s="80">
        <v>641</v>
      </c>
      <c r="AI49" s="80">
        <v>13579</v>
      </c>
      <c r="AJ49" s="80">
        <v>15361</v>
      </c>
      <c r="AK49" s="80"/>
      <c r="AL49" s="80" t="s">
        <v>1063</v>
      </c>
      <c r="AM49" s="80" t="s">
        <v>1202</v>
      </c>
      <c r="AN49" s="80"/>
      <c r="AO49" s="80"/>
      <c r="AP49" s="82">
        <v>43490.497777777775</v>
      </c>
      <c r="AQ49" s="84" t="str">
        <f>HYPERLINK("https://pbs.twimg.com/profile_banners/1088767639659278336/1555984577")</f>
        <v>https://pbs.twimg.com/profile_banners/1088767639659278336/1555984577</v>
      </c>
      <c r="AR49" s="80" t="b">
        <v>1</v>
      </c>
      <c r="AS49" s="80" t="b">
        <v>0</v>
      </c>
      <c r="AT49" s="80" t="b">
        <v>0</v>
      </c>
      <c r="AU49" s="80"/>
      <c r="AV49" s="80">
        <v>0</v>
      </c>
      <c r="AW49" s="80"/>
      <c r="AX49" s="80" t="b">
        <v>0</v>
      </c>
      <c r="AY49" s="80" t="s">
        <v>1266</v>
      </c>
      <c r="AZ49" s="84" t="str">
        <f>HYPERLINK("https://twitter.com/aslumoyameehaa")</f>
        <v>https://twitter.com/aslumoyameehaa</v>
      </c>
      <c r="BA49" s="80" t="s">
        <v>66</v>
      </c>
      <c r="BB49" s="80" t="str">
        <f>REPLACE(INDEX(GroupVertices[Group],MATCH(Vertices[[#This Row],[Vertex]],GroupVertices[Vertex],0)),1,1,"")</f>
        <v>1</v>
      </c>
      <c r="BC49" s="49">
        <v>2</v>
      </c>
      <c r="BD49" s="50">
        <v>4.545454545454546</v>
      </c>
      <c r="BE49" s="49">
        <v>0</v>
      </c>
      <c r="BF49" s="50">
        <v>0</v>
      </c>
      <c r="BG49" s="49">
        <v>0</v>
      </c>
      <c r="BH49" s="50">
        <v>0</v>
      </c>
      <c r="BI49" s="49">
        <v>42</v>
      </c>
      <c r="BJ49" s="50">
        <v>95.45454545454545</v>
      </c>
      <c r="BK49" s="49">
        <v>44</v>
      </c>
      <c r="BL49" s="49" t="s">
        <v>8949</v>
      </c>
      <c r="BM49" s="49" t="s">
        <v>8949</v>
      </c>
      <c r="BN49" s="49" t="s">
        <v>427</v>
      </c>
      <c r="BO49" s="49" t="s">
        <v>427</v>
      </c>
      <c r="BP49" s="49" t="s">
        <v>429</v>
      </c>
      <c r="BQ49" s="49" t="s">
        <v>429</v>
      </c>
      <c r="BR49" s="117" t="s">
        <v>9006</v>
      </c>
      <c r="BS49" s="117" t="s">
        <v>9006</v>
      </c>
      <c r="BT49" s="117" t="s">
        <v>9013</v>
      </c>
      <c r="BU49" s="117" t="s">
        <v>9013</v>
      </c>
      <c r="BV49" s="2"/>
      <c r="BW49" s="3"/>
      <c r="BX49" s="3"/>
      <c r="BY49" s="3"/>
      <c r="BZ49" s="3"/>
    </row>
    <row r="50" spans="1:78" ht="29" customHeight="1">
      <c r="A50" s="65" t="s">
        <v>279</v>
      </c>
      <c r="C50" s="66"/>
      <c r="D50" s="66" t="s">
        <v>64</v>
      </c>
      <c r="E50" s="67">
        <v>150</v>
      </c>
      <c r="F50" s="69"/>
      <c r="G50" s="104" t="str">
        <f>HYPERLINK("https://pbs.twimg.com/profile_images/1319213257085710336/fw9JC_79_normal.jpg")</f>
        <v>https://pbs.twimg.com/profile_images/1319213257085710336/fw9JC_79_normal.jpg</v>
      </c>
      <c r="H50" s="66"/>
      <c r="I50" s="70" t="s">
        <v>279</v>
      </c>
      <c r="J50" s="71"/>
      <c r="K50" s="71" t="s">
        <v>75</v>
      </c>
      <c r="L50" s="70" t="s">
        <v>1313</v>
      </c>
      <c r="M50" s="74">
        <v>1</v>
      </c>
      <c r="N50" s="75">
        <v>7947.15869140625</v>
      </c>
      <c r="O50" s="75">
        <v>4301.42919921875</v>
      </c>
      <c r="P50" s="76"/>
      <c r="Q50" s="77"/>
      <c r="R50" s="77"/>
      <c r="S50" s="90"/>
      <c r="T50" s="49">
        <v>0</v>
      </c>
      <c r="U50" s="49">
        <v>1</v>
      </c>
      <c r="V50" s="50">
        <v>0</v>
      </c>
      <c r="W50" s="50">
        <v>0.002681</v>
      </c>
      <c r="X50" s="50">
        <v>0.004971</v>
      </c>
      <c r="Y50" s="50">
        <v>0.541864</v>
      </c>
      <c r="Z50" s="50">
        <v>0</v>
      </c>
      <c r="AA50" s="50">
        <v>0</v>
      </c>
      <c r="AB50" s="72">
        <v>50</v>
      </c>
      <c r="AC50" s="72"/>
      <c r="AD50" s="73"/>
      <c r="AE50" s="80" t="s">
        <v>886</v>
      </c>
      <c r="AF50" s="88">
        <v>1.1461748611333E+18</v>
      </c>
      <c r="AG50" s="80">
        <v>295</v>
      </c>
      <c r="AH50" s="80">
        <v>99</v>
      </c>
      <c r="AI50" s="80">
        <v>5104</v>
      </c>
      <c r="AJ50" s="80">
        <v>32643</v>
      </c>
      <c r="AK50" s="80"/>
      <c r="AL50" s="80" t="s">
        <v>1064</v>
      </c>
      <c r="AM50" s="80"/>
      <c r="AN50" s="80"/>
      <c r="AO50" s="80"/>
      <c r="AP50" s="82">
        <v>43648.911527777775</v>
      </c>
      <c r="AQ50" s="84" t="str">
        <f>HYPERLINK("https://pbs.twimg.com/profile_banners/1146174861133303809/1592990846")</f>
        <v>https://pbs.twimg.com/profile_banners/1146174861133303809/1592990846</v>
      </c>
      <c r="AR50" s="80" t="b">
        <v>1</v>
      </c>
      <c r="AS50" s="80" t="b">
        <v>0</v>
      </c>
      <c r="AT50" s="80" t="b">
        <v>1</v>
      </c>
      <c r="AU50" s="80"/>
      <c r="AV50" s="80">
        <v>0</v>
      </c>
      <c r="AW50" s="80"/>
      <c r="AX50" s="80" t="b">
        <v>0</v>
      </c>
      <c r="AY50" s="80" t="s">
        <v>1266</v>
      </c>
      <c r="AZ50" s="84" t="str">
        <f>HYPERLINK("https://twitter.com/xraxxxx04")</f>
        <v>https://twitter.com/xraxxxx04</v>
      </c>
      <c r="BA50" s="80" t="s">
        <v>66</v>
      </c>
      <c r="BB50" s="80" t="str">
        <f>REPLACE(INDEX(GroupVertices[Group],MATCH(Vertices[[#This Row],[Vertex]],GroupVertices[Vertex],0)),1,1,"")</f>
        <v>1</v>
      </c>
      <c r="BC50" s="49">
        <v>2</v>
      </c>
      <c r="BD50" s="50">
        <v>4.545454545454546</v>
      </c>
      <c r="BE50" s="49">
        <v>0</v>
      </c>
      <c r="BF50" s="50">
        <v>0</v>
      </c>
      <c r="BG50" s="49">
        <v>0</v>
      </c>
      <c r="BH50" s="50">
        <v>0</v>
      </c>
      <c r="BI50" s="49">
        <v>42</v>
      </c>
      <c r="BJ50" s="50">
        <v>95.45454545454545</v>
      </c>
      <c r="BK50" s="49">
        <v>44</v>
      </c>
      <c r="BL50" s="49" t="s">
        <v>8949</v>
      </c>
      <c r="BM50" s="49" t="s">
        <v>8949</v>
      </c>
      <c r="BN50" s="49" t="s">
        <v>427</v>
      </c>
      <c r="BO50" s="49" t="s">
        <v>427</v>
      </c>
      <c r="BP50" s="49" t="s">
        <v>429</v>
      </c>
      <c r="BQ50" s="49" t="s">
        <v>429</v>
      </c>
      <c r="BR50" s="117" t="s">
        <v>9006</v>
      </c>
      <c r="BS50" s="117" t="s">
        <v>9006</v>
      </c>
      <c r="BT50" s="117" t="s">
        <v>9013</v>
      </c>
      <c r="BU50" s="117" t="s">
        <v>9013</v>
      </c>
      <c r="BV50" s="2"/>
      <c r="BW50" s="3"/>
      <c r="BX50" s="3"/>
      <c r="BY50" s="3"/>
      <c r="BZ50" s="3"/>
    </row>
    <row r="51" spans="1:78" ht="29" customHeight="1">
      <c r="A51" s="65" t="s">
        <v>280</v>
      </c>
      <c r="C51" s="66"/>
      <c r="D51" s="66" t="s">
        <v>64</v>
      </c>
      <c r="E51" s="67">
        <v>150</v>
      </c>
      <c r="F51" s="69"/>
      <c r="G51" s="104" t="str">
        <f>HYPERLINK("https://pbs.twimg.com/profile_images/1297208062856572929/DlToR4pw_normal.jpg")</f>
        <v>https://pbs.twimg.com/profile_images/1297208062856572929/DlToR4pw_normal.jpg</v>
      </c>
      <c r="H51" s="66"/>
      <c r="I51" s="70" t="s">
        <v>280</v>
      </c>
      <c r="J51" s="71"/>
      <c r="K51" s="71" t="s">
        <v>75</v>
      </c>
      <c r="L51" s="70" t="s">
        <v>1314</v>
      </c>
      <c r="M51" s="74">
        <v>1</v>
      </c>
      <c r="N51" s="75">
        <v>8936.92578125</v>
      </c>
      <c r="O51" s="75">
        <v>6872.171875</v>
      </c>
      <c r="P51" s="76"/>
      <c r="Q51" s="77"/>
      <c r="R51" s="77"/>
      <c r="S51" s="90"/>
      <c r="T51" s="49">
        <v>0</v>
      </c>
      <c r="U51" s="49">
        <v>1</v>
      </c>
      <c r="V51" s="50">
        <v>0</v>
      </c>
      <c r="W51" s="50">
        <v>0.002681</v>
      </c>
      <c r="X51" s="50">
        <v>0.004971</v>
      </c>
      <c r="Y51" s="50">
        <v>0.541864</v>
      </c>
      <c r="Z51" s="50">
        <v>0</v>
      </c>
      <c r="AA51" s="50">
        <v>0</v>
      </c>
      <c r="AB51" s="72">
        <v>51</v>
      </c>
      <c r="AC51" s="72"/>
      <c r="AD51" s="73"/>
      <c r="AE51" s="80" t="s">
        <v>887</v>
      </c>
      <c r="AF51" s="88">
        <v>1.18162622214246E+18</v>
      </c>
      <c r="AG51" s="80">
        <v>99</v>
      </c>
      <c r="AH51" s="80">
        <v>25</v>
      </c>
      <c r="AI51" s="80">
        <v>639</v>
      </c>
      <c r="AJ51" s="80">
        <v>659</v>
      </c>
      <c r="AK51" s="80"/>
      <c r="AL51" s="80"/>
      <c r="AM51" s="80" t="s">
        <v>1203</v>
      </c>
      <c r="AN51" s="80"/>
      <c r="AO51" s="80"/>
      <c r="AP51" s="82">
        <v>43746.73883101852</v>
      </c>
      <c r="AQ51" s="80"/>
      <c r="AR51" s="80" t="b">
        <v>1</v>
      </c>
      <c r="AS51" s="80" t="b">
        <v>0</v>
      </c>
      <c r="AT51" s="80" t="b">
        <v>0</v>
      </c>
      <c r="AU51" s="80"/>
      <c r="AV51" s="80">
        <v>0</v>
      </c>
      <c r="AW51" s="80"/>
      <c r="AX51" s="80" t="b">
        <v>0</v>
      </c>
      <c r="AY51" s="80" t="s">
        <v>1266</v>
      </c>
      <c r="AZ51" s="84" t="str">
        <f>HYPERLINK("https://twitter.com/nuradde26903657")</f>
        <v>https://twitter.com/nuradde26903657</v>
      </c>
      <c r="BA51" s="80" t="s">
        <v>66</v>
      </c>
      <c r="BB51" s="80" t="str">
        <f>REPLACE(INDEX(GroupVertices[Group],MATCH(Vertices[[#This Row],[Vertex]],GroupVertices[Vertex],0)),1,1,"")</f>
        <v>1</v>
      </c>
      <c r="BC51" s="49">
        <v>2</v>
      </c>
      <c r="BD51" s="50">
        <v>4.545454545454546</v>
      </c>
      <c r="BE51" s="49">
        <v>0</v>
      </c>
      <c r="BF51" s="50">
        <v>0</v>
      </c>
      <c r="BG51" s="49">
        <v>0</v>
      </c>
      <c r="BH51" s="50">
        <v>0</v>
      </c>
      <c r="BI51" s="49">
        <v>42</v>
      </c>
      <c r="BJ51" s="50">
        <v>95.45454545454545</v>
      </c>
      <c r="BK51" s="49">
        <v>44</v>
      </c>
      <c r="BL51" s="49" t="s">
        <v>8949</v>
      </c>
      <c r="BM51" s="49" t="s">
        <v>8949</v>
      </c>
      <c r="BN51" s="49" t="s">
        <v>427</v>
      </c>
      <c r="BO51" s="49" t="s">
        <v>427</v>
      </c>
      <c r="BP51" s="49" t="s">
        <v>429</v>
      </c>
      <c r="BQ51" s="49" t="s">
        <v>429</v>
      </c>
      <c r="BR51" s="117" t="s">
        <v>9006</v>
      </c>
      <c r="BS51" s="117" t="s">
        <v>9006</v>
      </c>
      <c r="BT51" s="117" t="s">
        <v>9013</v>
      </c>
      <c r="BU51" s="117" t="s">
        <v>9013</v>
      </c>
      <c r="BV51" s="2"/>
      <c r="BW51" s="3"/>
      <c r="BX51" s="3"/>
      <c r="BY51" s="3"/>
      <c r="BZ51" s="3"/>
    </row>
    <row r="52" spans="1:78" ht="29" customHeight="1">
      <c r="A52" s="65" t="s">
        <v>281</v>
      </c>
      <c r="C52" s="66"/>
      <c r="D52" s="66" t="s">
        <v>64</v>
      </c>
      <c r="E52" s="67">
        <v>150</v>
      </c>
      <c r="F52" s="69"/>
      <c r="G52" s="104" t="str">
        <f>HYPERLINK("https://pbs.twimg.com/profile_images/1055850409619849217/avFDH_xB_normal.jpg")</f>
        <v>https://pbs.twimg.com/profile_images/1055850409619849217/avFDH_xB_normal.jpg</v>
      </c>
      <c r="H52" s="66"/>
      <c r="I52" s="70" t="s">
        <v>281</v>
      </c>
      <c r="J52" s="71"/>
      <c r="K52" s="71" t="s">
        <v>75</v>
      </c>
      <c r="L52" s="70" t="s">
        <v>1315</v>
      </c>
      <c r="M52" s="74">
        <v>1</v>
      </c>
      <c r="N52" s="75">
        <v>5728.4013671875</v>
      </c>
      <c r="O52" s="75">
        <v>137.79730224609375</v>
      </c>
      <c r="P52" s="76"/>
      <c r="Q52" s="77"/>
      <c r="R52" s="77"/>
      <c r="S52" s="90"/>
      <c r="T52" s="49">
        <v>0</v>
      </c>
      <c r="U52" s="49">
        <v>1</v>
      </c>
      <c r="V52" s="50">
        <v>0</v>
      </c>
      <c r="W52" s="50">
        <v>0.002681</v>
      </c>
      <c r="X52" s="50">
        <v>0.004971</v>
      </c>
      <c r="Y52" s="50">
        <v>0.541864</v>
      </c>
      <c r="Z52" s="50">
        <v>0</v>
      </c>
      <c r="AA52" s="50">
        <v>0</v>
      </c>
      <c r="AB52" s="72">
        <v>52</v>
      </c>
      <c r="AC52" s="72"/>
      <c r="AD52" s="73"/>
      <c r="AE52" s="80" t="s">
        <v>888</v>
      </c>
      <c r="AF52" s="88">
        <v>9.1017762597659E+17</v>
      </c>
      <c r="AG52" s="80">
        <v>103</v>
      </c>
      <c r="AH52" s="80">
        <v>67</v>
      </c>
      <c r="AI52" s="80">
        <v>3694</v>
      </c>
      <c r="AJ52" s="80">
        <v>4481</v>
      </c>
      <c r="AK52" s="80"/>
      <c r="AL52" s="80"/>
      <c r="AM52" s="80"/>
      <c r="AN52" s="80"/>
      <c r="AO52" s="80"/>
      <c r="AP52" s="82">
        <v>42997.683229166665</v>
      </c>
      <c r="AQ52" s="84" t="str">
        <f>HYPERLINK("https://pbs.twimg.com/profile_banners/910177625976590338/1540569070")</f>
        <v>https://pbs.twimg.com/profile_banners/910177625976590338/1540569070</v>
      </c>
      <c r="AR52" s="80" t="b">
        <v>1</v>
      </c>
      <c r="AS52" s="80" t="b">
        <v>0</v>
      </c>
      <c r="AT52" s="80" t="b">
        <v>0</v>
      </c>
      <c r="AU52" s="80"/>
      <c r="AV52" s="80">
        <v>0</v>
      </c>
      <c r="AW52" s="80"/>
      <c r="AX52" s="80" t="b">
        <v>0</v>
      </c>
      <c r="AY52" s="80" t="s">
        <v>1266</v>
      </c>
      <c r="AZ52" s="84" t="str">
        <f>HYPERLINK("https://twitter.com/carlosberben")</f>
        <v>https://twitter.com/carlosberben</v>
      </c>
      <c r="BA52" s="80" t="s">
        <v>66</v>
      </c>
      <c r="BB52" s="80" t="str">
        <f>REPLACE(INDEX(GroupVertices[Group],MATCH(Vertices[[#This Row],[Vertex]],GroupVertices[Vertex],0)),1,1,"")</f>
        <v>1</v>
      </c>
      <c r="BC52" s="49">
        <v>2</v>
      </c>
      <c r="BD52" s="50">
        <v>4.545454545454546</v>
      </c>
      <c r="BE52" s="49">
        <v>0</v>
      </c>
      <c r="BF52" s="50">
        <v>0</v>
      </c>
      <c r="BG52" s="49">
        <v>0</v>
      </c>
      <c r="BH52" s="50">
        <v>0</v>
      </c>
      <c r="BI52" s="49">
        <v>42</v>
      </c>
      <c r="BJ52" s="50">
        <v>95.45454545454545</v>
      </c>
      <c r="BK52" s="49">
        <v>44</v>
      </c>
      <c r="BL52" s="49" t="s">
        <v>8949</v>
      </c>
      <c r="BM52" s="49" t="s">
        <v>8949</v>
      </c>
      <c r="BN52" s="49" t="s">
        <v>427</v>
      </c>
      <c r="BO52" s="49" t="s">
        <v>427</v>
      </c>
      <c r="BP52" s="49" t="s">
        <v>429</v>
      </c>
      <c r="BQ52" s="49" t="s">
        <v>429</v>
      </c>
      <c r="BR52" s="117" t="s">
        <v>9006</v>
      </c>
      <c r="BS52" s="117" t="s">
        <v>9006</v>
      </c>
      <c r="BT52" s="117" t="s">
        <v>9013</v>
      </c>
      <c r="BU52" s="117" t="s">
        <v>9013</v>
      </c>
      <c r="BV52" s="2"/>
      <c r="BW52" s="3"/>
      <c r="BX52" s="3"/>
      <c r="BY52" s="3"/>
      <c r="BZ52" s="3"/>
    </row>
    <row r="53" spans="1:78" ht="29" customHeight="1">
      <c r="A53" s="65" t="s">
        <v>282</v>
      </c>
      <c r="C53" s="66"/>
      <c r="D53" s="66" t="s">
        <v>64</v>
      </c>
      <c r="E53" s="67">
        <v>150</v>
      </c>
      <c r="F53" s="69"/>
      <c r="G53" s="104" t="str">
        <f>HYPERLINK("https://pbs.twimg.com/profile_images/1312003279287709698/Gk__UZlA_normal.jpg")</f>
        <v>https://pbs.twimg.com/profile_images/1312003279287709698/Gk__UZlA_normal.jpg</v>
      </c>
      <c r="H53" s="66"/>
      <c r="I53" s="70" t="s">
        <v>282</v>
      </c>
      <c r="J53" s="71"/>
      <c r="K53" s="71" t="s">
        <v>75</v>
      </c>
      <c r="L53" s="70" t="s">
        <v>1316</v>
      </c>
      <c r="M53" s="74">
        <v>1</v>
      </c>
      <c r="N53" s="75">
        <v>5190.712890625</v>
      </c>
      <c r="O53" s="75">
        <v>3303.1796875</v>
      </c>
      <c r="P53" s="76"/>
      <c r="Q53" s="77"/>
      <c r="R53" s="77"/>
      <c r="S53" s="90"/>
      <c r="T53" s="49">
        <v>0</v>
      </c>
      <c r="U53" s="49">
        <v>1</v>
      </c>
      <c r="V53" s="50">
        <v>0</v>
      </c>
      <c r="W53" s="50">
        <v>0.002681</v>
      </c>
      <c r="X53" s="50">
        <v>0.004971</v>
      </c>
      <c r="Y53" s="50">
        <v>0.541864</v>
      </c>
      <c r="Z53" s="50">
        <v>0</v>
      </c>
      <c r="AA53" s="50">
        <v>0</v>
      </c>
      <c r="AB53" s="72">
        <v>53</v>
      </c>
      <c r="AC53" s="72"/>
      <c r="AD53" s="73"/>
      <c r="AE53" s="80" t="s">
        <v>889</v>
      </c>
      <c r="AF53" s="88">
        <v>1.31200246626802E+18</v>
      </c>
      <c r="AG53" s="80">
        <v>53</v>
      </c>
      <c r="AH53" s="80">
        <v>22</v>
      </c>
      <c r="AI53" s="80">
        <v>1995</v>
      </c>
      <c r="AJ53" s="80">
        <v>1038</v>
      </c>
      <c r="AK53" s="80"/>
      <c r="AL53" s="80" t="s">
        <v>1065</v>
      </c>
      <c r="AM53" s="80"/>
      <c r="AN53" s="80"/>
      <c r="AO53" s="80"/>
      <c r="AP53" s="82">
        <v>44106.50913194445</v>
      </c>
      <c r="AQ53" s="80"/>
      <c r="AR53" s="80" t="b">
        <v>1</v>
      </c>
      <c r="AS53" s="80" t="b">
        <v>0</v>
      </c>
      <c r="AT53" s="80" t="b">
        <v>0</v>
      </c>
      <c r="AU53" s="80"/>
      <c r="AV53" s="80">
        <v>0</v>
      </c>
      <c r="AW53" s="80"/>
      <c r="AX53" s="80" t="b">
        <v>0</v>
      </c>
      <c r="AY53" s="80" t="s">
        <v>1266</v>
      </c>
      <c r="AZ53" s="84" t="str">
        <f>HYPERLINK("https://twitter.com/plvdaeckpw1pfqs")</f>
        <v>https://twitter.com/plvdaeckpw1pfqs</v>
      </c>
      <c r="BA53" s="80" t="s">
        <v>66</v>
      </c>
      <c r="BB53" s="80" t="str">
        <f>REPLACE(INDEX(GroupVertices[Group],MATCH(Vertices[[#This Row],[Vertex]],GroupVertices[Vertex],0)),1,1,"")</f>
        <v>1</v>
      </c>
      <c r="BC53" s="49">
        <v>2</v>
      </c>
      <c r="BD53" s="50">
        <v>4.545454545454546</v>
      </c>
      <c r="BE53" s="49">
        <v>0</v>
      </c>
      <c r="BF53" s="50">
        <v>0</v>
      </c>
      <c r="BG53" s="49">
        <v>0</v>
      </c>
      <c r="BH53" s="50">
        <v>0</v>
      </c>
      <c r="BI53" s="49">
        <v>42</v>
      </c>
      <c r="BJ53" s="50">
        <v>95.45454545454545</v>
      </c>
      <c r="BK53" s="49">
        <v>44</v>
      </c>
      <c r="BL53" s="49" t="s">
        <v>8949</v>
      </c>
      <c r="BM53" s="49" t="s">
        <v>8949</v>
      </c>
      <c r="BN53" s="49" t="s">
        <v>427</v>
      </c>
      <c r="BO53" s="49" t="s">
        <v>427</v>
      </c>
      <c r="BP53" s="49" t="s">
        <v>429</v>
      </c>
      <c r="BQ53" s="49" t="s">
        <v>429</v>
      </c>
      <c r="BR53" s="117" t="s">
        <v>9006</v>
      </c>
      <c r="BS53" s="117" t="s">
        <v>9006</v>
      </c>
      <c r="BT53" s="117" t="s">
        <v>9013</v>
      </c>
      <c r="BU53" s="117" t="s">
        <v>9013</v>
      </c>
      <c r="BV53" s="2"/>
      <c r="BW53" s="3"/>
      <c r="BX53" s="3"/>
      <c r="BY53" s="3"/>
      <c r="BZ53" s="3"/>
    </row>
    <row r="54" spans="1:78" ht="29" customHeight="1">
      <c r="A54" s="65" t="s">
        <v>283</v>
      </c>
      <c r="C54" s="66"/>
      <c r="D54" s="66" t="s">
        <v>64</v>
      </c>
      <c r="E54" s="67">
        <v>150</v>
      </c>
      <c r="F54" s="69"/>
      <c r="G54" s="104" t="str">
        <f>HYPERLINK("https://pbs.twimg.com/profile_images/1298552119511810048/BwicXX_0_normal.jpg")</f>
        <v>https://pbs.twimg.com/profile_images/1298552119511810048/BwicXX_0_normal.jpg</v>
      </c>
      <c r="H54" s="66"/>
      <c r="I54" s="70" t="s">
        <v>283</v>
      </c>
      <c r="J54" s="71"/>
      <c r="K54" s="71" t="s">
        <v>75</v>
      </c>
      <c r="L54" s="70" t="s">
        <v>1317</v>
      </c>
      <c r="M54" s="74">
        <v>1</v>
      </c>
      <c r="N54" s="75">
        <v>7251.8857421875</v>
      </c>
      <c r="O54" s="75">
        <v>812.8192138671875</v>
      </c>
      <c r="P54" s="76"/>
      <c r="Q54" s="77"/>
      <c r="R54" s="77"/>
      <c r="S54" s="90"/>
      <c r="T54" s="49">
        <v>0</v>
      </c>
      <c r="U54" s="49">
        <v>1</v>
      </c>
      <c r="V54" s="50">
        <v>0</v>
      </c>
      <c r="W54" s="50">
        <v>0.002681</v>
      </c>
      <c r="X54" s="50">
        <v>0.004971</v>
      </c>
      <c r="Y54" s="50">
        <v>0.541864</v>
      </c>
      <c r="Z54" s="50">
        <v>0</v>
      </c>
      <c r="AA54" s="50">
        <v>0</v>
      </c>
      <c r="AB54" s="72">
        <v>54</v>
      </c>
      <c r="AC54" s="72"/>
      <c r="AD54" s="73"/>
      <c r="AE54" s="80" t="s">
        <v>890</v>
      </c>
      <c r="AF54" s="88">
        <v>1.27706289194277E+18</v>
      </c>
      <c r="AG54" s="80">
        <v>373</v>
      </c>
      <c r="AH54" s="80">
        <v>28</v>
      </c>
      <c r="AI54" s="80">
        <v>250</v>
      </c>
      <c r="AJ54" s="80">
        <v>470</v>
      </c>
      <c r="AK54" s="80"/>
      <c r="AL54" s="80" t="s">
        <v>1066</v>
      </c>
      <c r="AM54" s="80" t="s">
        <v>1204</v>
      </c>
      <c r="AN54" s="80"/>
      <c r="AO54" s="80"/>
      <c r="AP54" s="82">
        <v>44010.09434027778</v>
      </c>
      <c r="AQ54" s="84" t="str">
        <f>HYPERLINK("https://pbs.twimg.com/profile_banners/1277062891942772736/1601226279")</f>
        <v>https://pbs.twimg.com/profile_banners/1277062891942772736/1601226279</v>
      </c>
      <c r="AR54" s="80" t="b">
        <v>1</v>
      </c>
      <c r="AS54" s="80" t="b">
        <v>0</v>
      </c>
      <c r="AT54" s="80" t="b">
        <v>0</v>
      </c>
      <c r="AU54" s="80"/>
      <c r="AV54" s="80">
        <v>0</v>
      </c>
      <c r="AW54" s="80"/>
      <c r="AX54" s="80" t="b">
        <v>0</v>
      </c>
      <c r="AY54" s="80" t="s">
        <v>1266</v>
      </c>
      <c r="AZ54" s="84" t="str">
        <f>HYPERLINK("https://twitter.com/priyankaengtip4")</f>
        <v>https://twitter.com/priyankaengtip4</v>
      </c>
      <c r="BA54" s="80" t="s">
        <v>66</v>
      </c>
      <c r="BB54" s="80" t="str">
        <f>REPLACE(INDEX(GroupVertices[Group],MATCH(Vertices[[#This Row],[Vertex]],GroupVertices[Vertex],0)),1,1,"")</f>
        <v>1</v>
      </c>
      <c r="BC54" s="49">
        <v>2</v>
      </c>
      <c r="BD54" s="50">
        <v>4.545454545454546</v>
      </c>
      <c r="BE54" s="49">
        <v>0</v>
      </c>
      <c r="BF54" s="50">
        <v>0</v>
      </c>
      <c r="BG54" s="49">
        <v>0</v>
      </c>
      <c r="BH54" s="50">
        <v>0</v>
      </c>
      <c r="BI54" s="49">
        <v>42</v>
      </c>
      <c r="BJ54" s="50">
        <v>95.45454545454545</v>
      </c>
      <c r="BK54" s="49">
        <v>44</v>
      </c>
      <c r="BL54" s="49" t="s">
        <v>8949</v>
      </c>
      <c r="BM54" s="49" t="s">
        <v>8949</v>
      </c>
      <c r="BN54" s="49" t="s">
        <v>427</v>
      </c>
      <c r="BO54" s="49" t="s">
        <v>427</v>
      </c>
      <c r="BP54" s="49" t="s">
        <v>429</v>
      </c>
      <c r="BQ54" s="49" t="s">
        <v>429</v>
      </c>
      <c r="BR54" s="117" t="s">
        <v>9006</v>
      </c>
      <c r="BS54" s="117" t="s">
        <v>9006</v>
      </c>
      <c r="BT54" s="117" t="s">
        <v>9013</v>
      </c>
      <c r="BU54" s="117" t="s">
        <v>9013</v>
      </c>
      <c r="BV54" s="2"/>
      <c r="BW54" s="3"/>
      <c r="BX54" s="3"/>
      <c r="BY54" s="3"/>
      <c r="BZ54" s="3"/>
    </row>
    <row r="55" spans="1:78" ht="29" customHeight="1">
      <c r="A55" s="65" t="s">
        <v>284</v>
      </c>
      <c r="C55" s="66"/>
      <c r="D55" s="66" t="s">
        <v>64</v>
      </c>
      <c r="E55" s="67">
        <v>150</v>
      </c>
      <c r="F55" s="69"/>
      <c r="G55" s="104" t="str">
        <f>HYPERLINK("https://pbs.twimg.com/profile_images/1310441121768595459/jc7sIFFP_normal.jpg")</f>
        <v>https://pbs.twimg.com/profile_images/1310441121768595459/jc7sIFFP_normal.jpg</v>
      </c>
      <c r="H55" s="66"/>
      <c r="I55" s="70" t="s">
        <v>284</v>
      </c>
      <c r="J55" s="71"/>
      <c r="K55" s="71" t="s">
        <v>75</v>
      </c>
      <c r="L55" s="70" t="s">
        <v>1318</v>
      </c>
      <c r="M55" s="74">
        <v>1</v>
      </c>
      <c r="N55" s="75">
        <v>2177.013916015625</v>
      </c>
      <c r="O55" s="75">
        <v>3560.08349609375</v>
      </c>
      <c r="P55" s="76"/>
      <c r="Q55" s="77"/>
      <c r="R55" s="77"/>
      <c r="S55" s="90"/>
      <c r="T55" s="49">
        <v>0</v>
      </c>
      <c r="U55" s="49">
        <v>1</v>
      </c>
      <c r="V55" s="50">
        <v>0</v>
      </c>
      <c r="W55" s="50">
        <v>0.002681</v>
      </c>
      <c r="X55" s="50">
        <v>0.004971</v>
      </c>
      <c r="Y55" s="50">
        <v>0.541864</v>
      </c>
      <c r="Z55" s="50">
        <v>0</v>
      </c>
      <c r="AA55" s="50">
        <v>0</v>
      </c>
      <c r="AB55" s="72">
        <v>55</v>
      </c>
      <c r="AC55" s="72"/>
      <c r="AD55" s="73"/>
      <c r="AE55" s="80" t="s">
        <v>891</v>
      </c>
      <c r="AF55" s="88">
        <v>1.19308041353667E+18</v>
      </c>
      <c r="AG55" s="80">
        <v>217</v>
      </c>
      <c r="AH55" s="80">
        <v>147</v>
      </c>
      <c r="AI55" s="80">
        <v>3254</v>
      </c>
      <c r="AJ55" s="80">
        <v>2309</v>
      </c>
      <c r="AK55" s="80"/>
      <c r="AL55" s="80" t="s">
        <v>1067</v>
      </c>
      <c r="AM55" s="80" t="s">
        <v>1205</v>
      </c>
      <c r="AN55" s="80"/>
      <c r="AO55" s="80"/>
      <c r="AP55" s="82">
        <v>43778.34637731482</v>
      </c>
      <c r="AQ55" s="80"/>
      <c r="AR55" s="80" t="b">
        <v>1</v>
      </c>
      <c r="AS55" s="80" t="b">
        <v>0</v>
      </c>
      <c r="AT55" s="80" t="b">
        <v>1</v>
      </c>
      <c r="AU55" s="80"/>
      <c r="AV55" s="80">
        <v>0</v>
      </c>
      <c r="AW55" s="80"/>
      <c r="AX55" s="80" t="b">
        <v>0</v>
      </c>
      <c r="AY55" s="80" t="s">
        <v>1266</v>
      </c>
      <c r="AZ55" s="84" t="str">
        <f>HYPERLINK("https://twitter.com/tufailrazakhan4")</f>
        <v>https://twitter.com/tufailrazakhan4</v>
      </c>
      <c r="BA55" s="80" t="s">
        <v>66</v>
      </c>
      <c r="BB55" s="80" t="str">
        <f>REPLACE(INDEX(GroupVertices[Group],MATCH(Vertices[[#This Row],[Vertex]],GroupVertices[Vertex],0)),1,1,"")</f>
        <v>1</v>
      </c>
      <c r="BC55" s="49">
        <v>2</v>
      </c>
      <c r="BD55" s="50">
        <v>4.545454545454546</v>
      </c>
      <c r="BE55" s="49">
        <v>0</v>
      </c>
      <c r="BF55" s="50">
        <v>0</v>
      </c>
      <c r="BG55" s="49">
        <v>0</v>
      </c>
      <c r="BH55" s="50">
        <v>0</v>
      </c>
      <c r="BI55" s="49">
        <v>42</v>
      </c>
      <c r="BJ55" s="50">
        <v>95.45454545454545</v>
      </c>
      <c r="BK55" s="49">
        <v>44</v>
      </c>
      <c r="BL55" s="49" t="s">
        <v>8949</v>
      </c>
      <c r="BM55" s="49" t="s">
        <v>8949</v>
      </c>
      <c r="BN55" s="49" t="s">
        <v>427</v>
      </c>
      <c r="BO55" s="49" t="s">
        <v>427</v>
      </c>
      <c r="BP55" s="49" t="s">
        <v>429</v>
      </c>
      <c r="BQ55" s="49" t="s">
        <v>429</v>
      </c>
      <c r="BR55" s="117" t="s">
        <v>9006</v>
      </c>
      <c r="BS55" s="117" t="s">
        <v>9006</v>
      </c>
      <c r="BT55" s="117" t="s">
        <v>9013</v>
      </c>
      <c r="BU55" s="117" t="s">
        <v>9013</v>
      </c>
      <c r="BV55" s="2"/>
      <c r="BW55" s="3"/>
      <c r="BX55" s="3"/>
      <c r="BY55" s="3"/>
      <c r="BZ55" s="3"/>
    </row>
    <row r="56" spans="1:78" ht="29" customHeight="1">
      <c r="A56" s="65" t="s">
        <v>285</v>
      </c>
      <c r="C56" s="66"/>
      <c r="D56" s="66" t="s">
        <v>64</v>
      </c>
      <c r="E56" s="67">
        <v>150</v>
      </c>
      <c r="F56" s="69"/>
      <c r="G56" s="104" t="str">
        <f>HYPERLINK("https://abs.twimg.com/sticky/default_profile_images/default_profile_normal.png")</f>
        <v>https://abs.twimg.com/sticky/default_profile_images/default_profile_normal.png</v>
      </c>
      <c r="H56" s="66"/>
      <c r="I56" s="70" t="s">
        <v>285</v>
      </c>
      <c r="J56" s="71"/>
      <c r="K56" s="71" t="s">
        <v>75</v>
      </c>
      <c r="L56" s="70" t="s">
        <v>1319</v>
      </c>
      <c r="M56" s="74">
        <v>1</v>
      </c>
      <c r="N56" s="75">
        <v>5315.70068359375</v>
      </c>
      <c r="O56" s="75">
        <v>316.14208984375</v>
      </c>
      <c r="P56" s="76"/>
      <c r="Q56" s="77"/>
      <c r="R56" s="77"/>
      <c r="S56" s="90"/>
      <c r="T56" s="49">
        <v>0</v>
      </c>
      <c r="U56" s="49">
        <v>1</v>
      </c>
      <c r="V56" s="50">
        <v>0</v>
      </c>
      <c r="W56" s="50">
        <v>0.002681</v>
      </c>
      <c r="X56" s="50">
        <v>0.004971</v>
      </c>
      <c r="Y56" s="50">
        <v>0.541864</v>
      </c>
      <c r="Z56" s="50">
        <v>0</v>
      </c>
      <c r="AA56" s="50">
        <v>0</v>
      </c>
      <c r="AB56" s="72">
        <v>56</v>
      </c>
      <c r="AC56" s="72"/>
      <c r="AD56" s="73"/>
      <c r="AE56" s="80" t="s">
        <v>892</v>
      </c>
      <c r="AF56" s="88">
        <v>1.08679634243583E+18</v>
      </c>
      <c r="AG56" s="80">
        <v>289</v>
      </c>
      <c r="AH56" s="80">
        <v>11</v>
      </c>
      <c r="AI56" s="80">
        <v>6397</v>
      </c>
      <c r="AJ56" s="80">
        <v>2347</v>
      </c>
      <c r="AK56" s="80"/>
      <c r="AL56" s="80"/>
      <c r="AM56" s="80"/>
      <c r="AN56" s="80"/>
      <c r="AO56" s="80"/>
      <c r="AP56" s="82">
        <v>43485.05803240741</v>
      </c>
      <c r="AQ56" s="80"/>
      <c r="AR56" s="80" t="b">
        <v>1</v>
      </c>
      <c r="AS56" s="80" t="b">
        <v>1</v>
      </c>
      <c r="AT56" s="80" t="b">
        <v>0</v>
      </c>
      <c r="AU56" s="80"/>
      <c r="AV56" s="80">
        <v>0</v>
      </c>
      <c r="AW56" s="80"/>
      <c r="AX56" s="80" t="b">
        <v>0</v>
      </c>
      <c r="AY56" s="80" t="s">
        <v>1266</v>
      </c>
      <c r="AZ56" s="84" t="str">
        <f>HYPERLINK("https://twitter.com/ghosty36671191")</f>
        <v>https://twitter.com/ghosty36671191</v>
      </c>
      <c r="BA56" s="80" t="s">
        <v>66</v>
      </c>
      <c r="BB56" s="80" t="str">
        <f>REPLACE(INDEX(GroupVertices[Group],MATCH(Vertices[[#This Row],[Vertex]],GroupVertices[Vertex],0)),1,1,"")</f>
        <v>1</v>
      </c>
      <c r="BC56" s="49">
        <v>2</v>
      </c>
      <c r="BD56" s="50">
        <v>4.545454545454546</v>
      </c>
      <c r="BE56" s="49">
        <v>0</v>
      </c>
      <c r="BF56" s="50">
        <v>0</v>
      </c>
      <c r="BG56" s="49">
        <v>0</v>
      </c>
      <c r="BH56" s="50">
        <v>0</v>
      </c>
      <c r="BI56" s="49">
        <v>42</v>
      </c>
      <c r="BJ56" s="50">
        <v>95.45454545454545</v>
      </c>
      <c r="BK56" s="49">
        <v>44</v>
      </c>
      <c r="BL56" s="49" t="s">
        <v>8949</v>
      </c>
      <c r="BM56" s="49" t="s">
        <v>8949</v>
      </c>
      <c r="BN56" s="49" t="s">
        <v>427</v>
      </c>
      <c r="BO56" s="49" t="s">
        <v>427</v>
      </c>
      <c r="BP56" s="49" t="s">
        <v>429</v>
      </c>
      <c r="BQ56" s="49" t="s">
        <v>429</v>
      </c>
      <c r="BR56" s="117" t="s">
        <v>9006</v>
      </c>
      <c r="BS56" s="117" t="s">
        <v>9006</v>
      </c>
      <c r="BT56" s="117" t="s">
        <v>9013</v>
      </c>
      <c r="BU56" s="117" t="s">
        <v>9013</v>
      </c>
      <c r="BV56" s="2"/>
      <c r="BW56" s="3"/>
      <c r="BX56" s="3"/>
      <c r="BY56" s="3"/>
      <c r="BZ56" s="3"/>
    </row>
    <row r="57" spans="1:78" ht="29" customHeight="1">
      <c r="A57" s="65" t="s">
        <v>286</v>
      </c>
      <c r="C57" s="66"/>
      <c r="D57" s="66" t="s">
        <v>64</v>
      </c>
      <c r="E57" s="67">
        <v>150</v>
      </c>
      <c r="F57" s="69"/>
      <c r="G57" s="104" t="str">
        <f>HYPERLINK("https://pbs.twimg.com/profile_images/1315977961904893953/2xfVjKA6_normal.jpg")</f>
        <v>https://pbs.twimg.com/profile_images/1315977961904893953/2xfVjKA6_normal.jpg</v>
      </c>
      <c r="H57" s="66"/>
      <c r="I57" s="70" t="s">
        <v>286</v>
      </c>
      <c r="J57" s="71"/>
      <c r="K57" s="71" t="s">
        <v>75</v>
      </c>
      <c r="L57" s="70" t="s">
        <v>1320</v>
      </c>
      <c r="M57" s="74">
        <v>1</v>
      </c>
      <c r="N57" s="75">
        <v>9307.962890625</v>
      </c>
      <c r="O57" s="75">
        <v>3563.087158203125</v>
      </c>
      <c r="P57" s="76"/>
      <c r="Q57" s="77"/>
      <c r="R57" s="77"/>
      <c r="S57" s="90"/>
      <c r="T57" s="49">
        <v>0</v>
      </c>
      <c r="U57" s="49">
        <v>1</v>
      </c>
      <c r="V57" s="50">
        <v>0</v>
      </c>
      <c r="W57" s="50">
        <v>0.002681</v>
      </c>
      <c r="X57" s="50">
        <v>0.004971</v>
      </c>
      <c r="Y57" s="50">
        <v>0.541864</v>
      </c>
      <c r="Z57" s="50">
        <v>0</v>
      </c>
      <c r="AA57" s="50">
        <v>0</v>
      </c>
      <c r="AB57" s="72">
        <v>57</v>
      </c>
      <c r="AC57" s="72"/>
      <c r="AD57" s="73"/>
      <c r="AE57" s="80" t="s">
        <v>877</v>
      </c>
      <c r="AF57" s="88">
        <v>1.30534324622726E+18</v>
      </c>
      <c r="AG57" s="80">
        <v>266</v>
      </c>
      <c r="AH57" s="80">
        <v>268</v>
      </c>
      <c r="AI57" s="80">
        <v>439</v>
      </c>
      <c r="AJ57" s="80">
        <v>463</v>
      </c>
      <c r="AK57" s="80"/>
      <c r="AL57" s="80" t="s">
        <v>1068</v>
      </c>
      <c r="AM57" s="80"/>
      <c r="AN57" s="84" t="str">
        <f>HYPERLINK("https://t.co/MlA5N9qv6E")</f>
        <v>https://t.co/MlA5N9qv6E</v>
      </c>
      <c r="AO57" s="80"/>
      <c r="AP57" s="82">
        <v>44088.132743055554</v>
      </c>
      <c r="AQ57" s="84" t="str">
        <f>HYPERLINK("https://pbs.twimg.com/profile_banners/1305343246227263488/1600429029")</f>
        <v>https://pbs.twimg.com/profile_banners/1305343246227263488/1600429029</v>
      </c>
      <c r="AR57" s="80" t="b">
        <v>1</v>
      </c>
      <c r="AS57" s="80" t="b">
        <v>0</v>
      </c>
      <c r="AT57" s="80" t="b">
        <v>0</v>
      </c>
      <c r="AU57" s="80"/>
      <c r="AV57" s="80">
        <v>0</v>
      </c>
      <c r="AW57" s="80"/>
      <c r="AX57" s="80" t="b">
        <v>0</v>
      </c>
      <c r="AY57" s="80" t="s">
        <v>1266</v>
      </c>
      <c r="AZ57" s="84" t="str">
        <f>HYPERLINK("https://twitter.com/angelnvls_")</f>
        <v>https://twitter.com/angelnvls_</v>
      </c>
      <c r="BA57" s="80" t="s">
        <v>66</v>
      </c>
      <c r="BB57" s="80" t="str">
        <f>REPLACE(INDEX(GroupVertices[Group],MATCH(Vertices[[#This Row],[Vertex]],GroupVertices[Vertex],0)),1,1,"")</f>
        <v>1</v>
      </c>
      <c r="BC57" s="49">
        <v>2</v>
      </c>
      <c r="BD57" s="50">
        <v>4.545454545454546</v>
      </c>
      <c r="BE57" s="49">
        <v>0</v>
      </c>
      <c r="BF57" s="50">
        <v>0</v>
      </c>
      <c r="BG57" s="49">
        <v>0</v>
      </c>
      <c r="BH57" s="50">
        <v>0</v>
      </c>
      <c r="BI57" s="49">
        <v>42</v>
      </c>
      <c r="BJ57" s="50">
        <v>95.45454545454545</v>
      </c>
      <c r="BK57" s="49">
        <v>44</v>
      </c>
      <c r="BL57" s="49" t="s">
        <v>8949</v>
      </c>
      <c r="BM57" s="49" t="s">
        <v>8949</v>
      </c>
      <c r="BN57" s="49" t="s">
        <v>427</v>
      </c>
      <c r="BO57" s="49" t="s">
        <v>427</v>
      </c>
      <c r="BP57" s="49" t="s">
        <v>429</v>
      </c>
      <c r="BQ57" s="49" t="s">
        <v>429</v>
      </c>
      <c r="BR57" s="117" t="s">
        <v>9006</v>
      </c>
      <c r="BS57" s="117" t="s">
        <v>9006</v>
      </c>
      <c r="BT57" s="117" t="s">
        <v>9013</v>
      </c>
      <c r="BU57" s="117" t="s">
        <v>9013</v>
      </c>
      <c r="BV57" s="2"/>
      <c r="BW57" s="3"/>
      <c r="BX57" s="3"/>
      <c r="BY57" s="3"/>
      <c r="BZ57" s="3"/>
    </row>
    <row r="58" spans="1:78" ht="29" customHeight="1">
      <c r="A58" s="65" t="s">
        <v>287</v>
      </c>
      <c r="C58" s="66"/>
      <c r="D58" s="66" t="s">
        <v>64</v>
      </c>
      <c r="E58" s="67">
        <v>150</v>
      </c>
      <c r="F58" s="69"/>
      <c r="G58" s="104" t="str">
        <f>HYPERLINK("https://abs.twimg.com/sticky/default_profile_images/default_profile_normal.png")</f>
        <v>https://abs.twimg.com/sticky/default_profile_images/default_profile_normal.png</v>
      </c>
      <c r="H58" s="66"/>
      <c r="I58" s="70" t="s">
        <v>287</v>
      </c>
      <c r="J58" s="71"/>
      <c r="K58" s="71" t="s">
        <v>75</v>
      </c>
      <c r="L58" s="70" t="s">
        <v>1321</v>
      </c>
      <c r="M58" s="74">
        <v>1</v>
      </c>
      <c r="N58" s="75">
        <v>7858.65966796875</v>
      </c>
      <c r="O58" s="75">
        <v>8743.775390625</v>
      </c>
      <c r="P58" s="76"/>
      <c r="Q58" s="77"/>
      <c r="R58" s="77"/>
      <c r="S58" s="90"/>
      <c r="T58" s="49">
        <v>0</v>
      </c>
      <c r="U58" s="49">
        <v>1</v>
      </c>
      <c r="V58" s="50">
        <v>0</v>
      </c>
      <c r="W58" s="50">
        <v>0.002681</v>
      </c>
      <c r="X58" s="50">
        <v>0.004971</v>
      </c>
      <c r="Y58" s="50">
        <v>0.541864</v>
      </c>
      <c r="Z58" s="50">
        <v>0</v>
      </c>
      <c r="AA58" s="50">
        <v>0</v>
      </c>
      <c r="AB58" s="72">
        <v>58</v>
      </c>
      <c r="AC58" s="72"/>
      <c r="AD58" s="73"/>
      <c r="AE58" s="80" t="s">
        <v>893</v>
      </c>
      <c r="AF58" s="88">
        <v>1.08641963907929E+18</v>
      </c>
      <c r="AG58" s="80">
        <v>4680</v>
      </c>
      <c r="AH58" s="80">
        <v>243</v>
      </c>
      <c r="AI58" s="80">
        <v>27420</v>
      </c>
      <c r="AJ58" s="80">
        <v>83</v>
      </c>
      <c r="AK58" s="80"/>
      <c r="AL58" s="80"/>
      <c r="AM58" s="80"/>
      <c r="AN58" s="80"/>
      <c r="AO58" s="80"/>
      <c r="AP58" s="82">
        <v>43484.018530092595</v>
      </c>
      <c r="AQ58" s="80"/>
      <c r="AR58" s="80" t="b">
        <v>1</v>
      </c>
      <c r="AS58" s="80" t="b">
        <v>1</v>
      </c>
      <c r="AT58" s="80" t="b">
        <v>0</v>
      </c>
      <c r="AU58" s="80"/>
      <c r="AV58" s="80">
        <v>0</v>
      </c>
      <c r="AW58" s="80"/>
      <c r="AX58" s="80" t="b">
        <v>0</v>
      </c>
      <c r="AY58" s="80" t="s">
        <v>1266</v>
      </c>
      <c r="AZ58" s="84" t="str">
        <f>HYPERLINK("https://twitter.com/spitze19")</f>
        <v>https://twitter.com/spitze19</v>
      </c>
      <c r="BA58" s="80" t="s">
        <v>66</v>
      </c>
      <c r="BB58" s="80" t="str">
        <f>REPLACE(INDEX(GroupVertices[Group],MATCH(Vertices[[#This Row],[Vertex]],GroupVertices[Vertex],0)),1,1,"")</f>
        <v>1</v>
      </c>
      <c r="BC58" s="49">
        <v>2</v>
      </c>
      <c r="BD58" s="50">
        <v>4.545454545454546</v>
      </c>
      <c r="BE58" s="49">
        <v>0</v>
      </c>
      <c r="BF58" s="50">
        <v>0</v>
      </c>
      <c r="BG58" s="49">
        <v>0</v>
      </c>
      <c r="BH58" s="50">
        <v>0</v>
      </c>
      <c r="BI58" s="49">
        <v>42</v>
      </c>
      <c r="BJ58" s="50">
        <v>95.45454545454545</v>
      </c>
      <c r="BK58" s="49">
        <v>44</v>
      </c>
      <c r="BL58" s="49" t="s">
        <v>8949</v>
      </c>
      <c r="BM58" s="49" t="s">
        <v>8949</v>
      </c>
      <c r="BN58" s="49" t="s">
        <v>427</v>
      </c>
      <c r="BO58" s="49" t="s">
        <v>427</v>
      </c>
      <c r="BP58" s="49" t="s">
        <v>429</v>
      </c>
      <c r="BQ58" s="49" t="s">
        <v>429</v>
      </c>
      <c r="BR58" s="117" t="s">
        <v>9006</v>
      </c>
      <c r="BS58" s="117" t="s">
        <v>9006</v>
      </c>
      <c r="BT58" s="117" t="s">
        <v>9013</v>
      </c>
      <c r="BU58" s="117" t="s">
        <v>9013</v>
      </c>
      <c r="BV58" s="2"/>
      <c r="BW58" s="3"/>
      <c r="BX58" s="3"/>
      <c r="BY58" s="3"/>
      <c r="BZ58" s="3"/>
    </row>
    <row r="59" spans="1:78" ht="29" customHeight="1">
      <c r="A59" s="65" t="s">
        <v>288</v>
      </c>
      <c r="C59" s="66"/>
      <c r="D59" s="66" t="s">
        <v>64</v>
      </c>
      <c r="E59" s="67">
        <v>150</v>
      </c>
      <c r="F59" s="69"/>
      <c r="G59" s="104" t="str">
        <f>HYPERLINK("https://pbs.twimg.com/profile_images/1276461536265957376/jufYPziF_normal.jpg")</f>
        <v>https://pbs.twimg.com/profile_images/1276461536265957376/jufYPziF_normal.jpg</v>
      </c>
      <c r="H59" s="66"/>
      <c r="I59" s="70" t="s">
        <v>288</v>
      </c>
      <c r="J59" s="71"/>
      <c r="K59" s="71" t="s">
        <v>75</v>
      </c>
      <c r="L59" s="70" t="s">
        <v>1322</v>
      </c>
      <c r="M59" s="74">
        <v>1</v>
      </c>
      <c r="N59" s="75">
        <v>2742.197265625</v>
      </c>
      <c r="O59" s="75">
        <v>3523.115966796875</v>
      </c>
      <c r="P59" s="76"/>
      <c r="Q59" s="77"/>
      <c r="R59" s="77"/>
      <c r="S59" s="90"/>
      <c r="T59" s="49">
        <v>0</v>
      </c>
      <c r="U59" s="49">
        <v>1</v>
      </c>
      <c r="V59" s="50">
        <v>0</v>
      </c>
      <c r="W59" s="50">
        <v>0.002681</v>
      </c>
      <c r="X59" s="50">
        <v>0.004971</v>
      </c>
      <c r="Y59" s="50">
        <v>0.541864</v>
      </c>
      <c r="Z59" s="50">
        <v>0</v>
      </c>
      <c r="AA59" s="50">
        <v>0</v>
      </c>
      <c r="AB59" s="72">
        <v>59</v>
      </c>
      <c r="AC59" s="72"/>
      <c r="AD59" s="73"/>
      <c r="AE59" s="80" t="s">
        <v>894</v>
      </c>
      <c r="AF59" s="88">
        <v>1.27645450580729E+18</v>
      </c>
      <c r="AG59" s="80">
        <v>50</v>
      </c>
      <c r="AH59" s="80">
        <v>170</v>
      </c>
      <c r="AI59" s="80">
        <v>7679</v>
      </c>
      <c r="AJ59" s="80">
        <v>7422</v>
      </c>
      <c r="AK59" s="80"/>
      <c r="AL59" s="80" t="s">
        <v>1069</v>
      </c>
      <c r="AM59" s="80"/>
      <c r="AN59" s="80"/>
      <c r="AO59" s="80"/>
      <c r="AP59" s="82">
        <v>44008.41517361111</v>
      </c>
      <c r="AQ59" s="80"/>
      <c r="AR59" s="80" t="b">
        <v>1</v>
      </c>
      <c r="AS59" s="80" t="b">
        <v>0</v>
      </c>
      <c r="AT59" s="80" t="b">
        <v>1</v>
      </c>
      <c r="AU59" s="80"/>
      <c r="AV59" s="80">
        <v>0</v>
      </c>
      <c r="AW59" s="80"/>
      <c r="AX59" s="80" t="b">
        <v>0</v>
      </c>
      <c r="AY59" s="80" t="s">
        <v>1266</v>
      </c>
      <c r="AZ59" s="84" t="str">
        <f>HYPERLINK("https://twitter.com/abrarsi26896065")</f>
        <v>https://twitter.com/abrarsi26896065</v>
      </c>
      <c r="BA59" s="80" t="s">
        <v>66</v>
      </c>
      <c r="BB59" s="80" t="str">
        <f>REPLACE(INDEX(GroupVertices[Group],MATCH(Vertices[[#This Row],[Vertex]],GroupVertices[Vertex],0)),1,1,"")</f>
        <v>1</v>
      </c>
      <c r="BC59" s="49">
        <v>2</v>
      </c>
      <c r="BD59" s="50">
        <v>4.545454545454546</v>
      </c>
      <c r="BE59" s="49">
        <v>0</v>
      </c>
      <c r="BF59" s="50">
        <v>0</v>
      </c>
      <c r="BG59" s="49">
        <v>0</v>
      </c>
      <c r="BH59" s="50">
        <v>0</v>
      </c>
      <c r="BI59" s="49">
        <v>42</v>
      </c>
      <c r="BJ59" s="50">
        <v>95.45454545454545</v>
      </c>
      <c r="BK59" s="49">
        <v>44</v>
      </c>
      <c r="BL59" s="49" t="s">
        <v>8949</v>
      </c>
      <c r="BM59" s="49" t="s">
        <v>8949</v>
      </c>
      <c r="BN59" s="49" t="s">
        <v>427</v>
      </c>
      <c r="BO59" s="49" t="s">
        <v>427</v>
      </c>
      <c r="BP59" s="49" t="s">
        <v>429</v>
      </c>
      <c r="BQ59" s="49" t="s">
        <v>429</v>
      </c>
      <c r="BR59" s="117" t="s">
        <v>9006</v>
      </c>
      <c r="BS59" s="117" t="s">
        <v>9006</v>
      </c>
      <c r="BT59" s="117" t="s">
        <v>9013</v>
      </c>
      <c r="BU59" s="117" t="s">
        <v>9013</v>
      </c>
      <c r="BV59" s="2"/>
      <c r="BW59" s="3"/>
      <c r="BX59" s="3"/>
      <c r="BY59" s="3"/>
      <c r="BZ59" s="3"/>
    </row>
    <row r="60" spans="1:78" ht="29" customHeight="1">
      <c r="A60" s="65" t="s">
        <v>289</v>
      </c>
      <c r="C60" s="66"/>
      <c r="D60" s="66" t="s">
        <v>64</v>
      </c>
      <c r="E60" s="67">
        <v>150</v>
      </c>
      <c r="F60" s="69"/>
      <c r="G60" s="104" t="str">
        <f>HYPERLINK("https://pbs.twimg.com/profile_images/1305597791885037571/M0QfrlK5_normal.jpg")</f>
        <v>https://pbs.twimg.com/profile_images/1305597791885037571/M0QfrlK5_normal.jpg</v>
      </c>
      <c r="H60" s="66"/>
      <c r="I60" s="70" t="s">
        <v>289</v>
      </c>
      <c r="J60" s="71"/>
      <c r="K60" s="71" t="s">
        <v>75</v>
      </c>
      <c r="L60" s="70" t="s">
        <v>1323</v>
      </c>
      <c r="M60" s="74">
        <v>1</v>
      </c>
      <c r="N60" s="75">
        <v>8655.7392578125</v>
      </c>
      <c r="O60" s="75">
        <v>4387.87451171875</v>
      </c>
      <c r="P60" s="76"/>
      <c r="Q60" s="77"/>
      <c r="R60" s="77"/>
      <c r="S60" s="90"/>
      <c r="T60" s="49">
        <v>0</v>
      </c>
      <c r="U60" s="49">
        <v>1</v>
      </c>
      <c r="V60" s="50">
        <v>0</v>
      </c>
      <c r="W60" s="50">
        <v>0.002681</v>
      </c>
      <c r="X60" s="50">
        <v>0.004971</v>
      </c>
      <c r="Y60" s="50">
        <v>0.541864</v>
      </c>
      <c r="Z60" s="50">
        <v>0</v>
      </c>
      <c r="AA60" s="50">
        <v>0</v>
      </c>
      <c r="AB60" s="72">
        <v>60</v>
      </c>
      <c r="AC60" s="72"/>
      <c r="AD60" s="73"/>
      <c r="AE60" s="80" t="s">
        <v>895</v>
      </c>
      <c r="AF60" s="88">
        <v>1.30415222299811E+18</v>
      </c>
      <c r="AG60" s="80">
        <v>228</v>
      </c>
      <c r="AH60" s="80">
        <v>236</v>
      </c>
      <c r="AI60" s="80">
        <v>1750</v>
      </c>
      <c r="AJ60" s="80">
        <v>4203</v>
      </c>
      <c r="AK60" s="80"/>
      <c r="AL60" s="80" t="s">
        <v>1070</v>
      </c>
      <c r="AM60" s="80" t="s">
        <v>1206</v>
      </c>
      <c r="AN60" s="80"/>
      <c r="AO60" s="80"/>
      <c r="AP60" s="82">
        <v>44084.846284722225</v>
      </c>
      <c r="AQ60" s="80"/>
      <c r="AR60" s="80" t="b">
        <v>1</v>
      </c>
      <c r="AS60" s="80" t="b">
        <v>0</v>
      </c>
      <c r="AT60" s="80" t="b">
        <v>1</v>
      </c>
      <c r="AU60" s="80"/>
      <c r="AV60" s="80">
        <v>1</v>
      </c>
      <c r="AW60" s="80"/>
      <c r="AX60" s="80" t="b">
        <v>0</v>
      </c>
      <c r="AY60" s="80" t="s">
        <v>1266</v>
      </c>
      <c r="AZ60" s="84" t="str">
        <f>HYPERLINK("https://twitter.com/zainny_porch")</f>
        <v>https://twitter.com/zainny_porch</v>
      </c>
      <c r="BA60" s="80" t="s">
        <v>66</v>
      </c>
      <c r="BB60" s="80" t="str">
        <f>REPLACE(INDEX(GroupVertices[Group],MATCH(Vertices[[#This Row],[Vertex]],GroupVertices[Vertex],0)),1,1,"")</f>
        <v>1</v>
      </c>
      <c r="BC60" s="49">
        <v>2</v>
      </c>
      <c r="BD60" s="50">
        <v>4.545454545454546</v>
      </c>
      <c r="BE60" s="49">
        <v>0</v>
      </c>
      <c r="BF60" s="50">
        <v>0</v>
      </c>
      <c r="BG60" s="49">
        <v>0</v>
      </c>
      <c r="BH60" s="50">
        <v>0</v>
      </c>
      <c r="BI60" s="49">
        <v>42</v>
      </c>
      <c r="BJ60" s="50">
        <v>95.45454545454545</v>
      </c>
      <c r="BK60" s="49">
        <v>44</v>
      </c>
      <c r="BL60" s="49" t="s">
        <v>8949</v>
      </c>
      <c r="BM60" s="49" t="s">
        <v>8949</v>
      </c>
      <c r="BN60" s="49" t="s">
        <v>427</v>
      </c>
      <c r="BO60" s="49" t="s">
        <v>427</v>
      </c>
      <c r="BP60" s="49" t="s">
        <v>429</v>
      </c>
      <c r="BQ60" s="49" t="s">
        <v>429</v>
      </c>
      <c r="BR60" s="117" t="s">
        <v>9006</v>
      </c>
      <c r="BS60" s="117" t="s">
        <v>9006</v>
      </c>
      <c r="BT60" s="117" t="s">
        <v>9013</v>
      </c>
      <c r="BU60" s="117" t="s">
        <v>9013</v>
      </c>
      <c r="BV60" s="2"/>
      <c r="BW60" s="3"/>
      <c r="BX60" s="3"/>
      <c r="BY60" s="3"/>
      <c r="BZ60" s="3"/>
    </row>
    <row r="61" spans="1:78" ht="29" customHeight="1">
      <c r="A61" s="65" t="s">
        <v>290</v>
      </c>
      <c r="C61" s="66"/>
      <c r="D61" s="66" t="s">
        <v>64</v>
      </c>
      <c r="E61" s="67">
        <v>150</v>
      </c>
      <c r="F61" s="69"/>
      <c r="G61" s="104" t="str">
        <f>HYPERLINK("https://pbs.twimg.com/profile_images/1239465633328386049/gPoAh3HY_normal.jpg")</f>
        <v>https://pbs.twimg.com/profile_images/1239465633328386049/gPoAh3HY_normal.jpg</v>
      </c>
      <c r="H61" s="66"/>
      <c r="I61" s="70" t="s">
        <v>290</v>
      </c>
      <c r="J61" s="71"/>
      <c r="K61" s="71" t="s">
        <v>75</v>
      </c>
      <c r="L61" s="70" t="s">
        <v>1324</v>
      </c>
      <c r="M61" s="74">
        <v>1</v>
      </c>
      <c r="N61" s="75">
        <v>8448.2421875</v>
      </c>
      <c r="O61" s="75">
        <v>7785.10302734375</v>
      </c>
      <c r="P61" s="76"/>
      <c r="Q61" s="77"/>
      <c r="R61" s="77"/>
      <c r="S61" s="90"/>
      <c r="T61" s="49">
        <v>0</v>
      </c>
      <c r="U61" s="49">
        <v>1</v>
      </c>
      <c r="V61" s="50">
        <v>0</v>
      </c>
      <c r="W61" s="50">
        <v>0.002681</v>
      </c>
      <c r="X61" s="50">
        <v>0.004971</v>
      </c>
      <c r="Y61" s="50">
        <v>0.541864</v>
      </c>
      <c r="Z61" s="50">
        <v>0</v>
      </c>
      <c r="AA61" s="50">
        <v>0</v>
      </c>
      <c r="AB61" s="72">
        <v>61</v>
      </c>
      <c r="AC61" s="72"/>
      <c r="AD61" s="73"/>
      <c r="AE61" s="80" t="s">
        <v>896</v>
      </c>
      <c r="AF61" s="88">
        <v>334703581</v>
      </c>
      <c r="AG61" s="80">
        <v>293</v>
      </c>
      <c r="AH61" s="80">
        <v>320</v>
      </c>
      <c r="AI61" s="80">
        <v>14234</v>
      </c>
      <c r="AJ61" s="80">
        <v>1625</v>
      </c>
      <c r="AK61" s="80"/>
      <c r="AL61" s="80" t="s">
        <v>1071</v>
      </c>
      <c r="AM61" s="80" t="s">
        <v>1207</v>
      </c>
      <c r="AN61" s="80"/>
      <c r="AO61" s="80"/>
      <c r="AP61" s="82">
        <v>40737.618622685186</v>
      </c>
      <c r="AQ61" s="84" t="str">
        <f>HYPERLINK("https://pbs.twimg.com/profile_banners/334703581/1584346613")</f>
        <v>https://pbs.twimg.com/profile_banners/334703581/1584346613</v>
      </c>
      <c r="AR61" s="80" t="b">
        <v>1</v>
      </c>
      <c r="AS61" s="80" t="b">
        <v>0</v>
      </c>
      <c r="AT61" s="80" t="b">
        <v>0</v>
      </c>
      <c r="AU61" s="80"/>
      <c r="AV61" s="80">
        <v>9</v>
      </c>
      <c r="AW61" s="84" t="str">
        <f>HYPERLINK("https://abs.twimg.com/images/themes/theme1/bg.png")</f>
        <v>https://abs.twimg.com/images/themes/theme1/bg.png</v>
      </c>
      <c r="AX61" s="80" t="b">
        <v>0</v>
      </c>
      <c r="AY61" s="80" t="s">
        <v>1266</v>
      </c>
      <c r="AZ61" s="84" t="str">
        <f>HYPERLINK("https://twitter.com/snaplakheni")</f>
        <v>https://twitter.com/snaplakheni</v>
      </c>
      <c r="BA61" s="80" t="s">
        <v>66</v>
      </c>
      <c r="BB61" s="80" t="str">
        <f>REPLACE(INDEX(GroupVertices[Group],MATCH(Vertices[[#This Row],[Vertex]],GroupVertices[Vertex],0)),1,1,"")</f>
        <v>1</v>
      </c>
      <c r="BC61" s="49">
        <v>2</v>
      </c>
      <c r="BD61" s="50">
        <v>4.545454545454546</v>
      </c>
      <c r="BE61" s="49">
        <v>0</v>
      </c>
      <c r="BF61" s="50">
        <v>0</v>
      </c>
      <c r="BG61" s="49">
        <v>0</v>
      </c>
      <c r="BH61" s="50">
        <v>0</v>
      </c>
      <c r="BI61" s="49">
        <v>42</v>
      </c>
      <c r="BJ61" s="50">
        <v>95.45454545454545</v>
      </c>
      <c r="BK61" s="49">
        <v>44</v>
      </c>
      <c r="BL61" s="49" t="s">
        <v>8949</v>
      </c>
      <c r="BM61" s="49" t="s">
        <v>8949</v>
      </c>
      <c r="BN61" s="49" t="s">
        <v>427</v>
      </c>
      <c r="BO61" s="49" t="s">
        <v>427</v>
      </c>
      <c r="BP61" s="49" t="s">
        <v>429</v>
      </c>
      <c r="BQ61" s="49" t="s">
        <v>429</v>
      </c>
      <c r="BR61" s="117" t="s">
        <v>9006</v>
      </c>
      <c r="BS61" s="117" t="s">
        <v>9006</v>
      </c>
      <c r="BT61" s="117" t="s">
        <v>9013</v>
      </c>
      <c r="BU61" s="117" t="s">
        <v>9013</v>
      </c>
      <c r="BV61" s="2"/>
      <c r="BW61" s="3"/>
      <c r="BX61" s="3"/>
      <c r="BY61" s="3"/>
      <c r="BZ61" s="3"/>
    </row>
    <row r="62" spans="1:78" ht="29" customHeight="1">
      <c r="A62" s="65" t="s">
        <v>291</v>
      </c>
      <c r="C62" s="66"/>
      <c r="D62" s="66" t="s">
        <v>64</v>
      </c>
      <c r="E62" s="67">
        <v>150</v>
      </c>
      <c r="F62" s="69"/>
      <c r="G62" s="104" t="str">
        <f>HYPERLINK("https://pbs.twimg.com/profile_images/1308418775792971779/7ayY-zFO_normal.jpg")</f>
        <v>https://pbs.twimg.com/profile_images/1308418775792971779/7ayY-zFO_normal.jpg</v>
      </c>
      <c r="H62" s="66"/>
      <c r="I62" s="70" t="s">
        <v>291</v>
      </c>
      <c r="J62" s="71"/>
      <c r="K62" s="71" t="s">
        <v>75</v>
      </c>
      <c r="L62" s="70" t="s">
        <v>1325</v>
      </c>
      <c r="M62" s="74">
        <v>1</v>
      </c>
      <c r="N62" s="75">
        <v>9276.23046875</v>
      </c>
      <c r="O62" s="75">
        <v>7152.48974609375</v>
      </c>
      <c r="P62" s="76"/>
      <c r="Q62" s="77"/>
      <c r="R62" s="77"/>
      <c r="S62" s="90"/>
      <c r="T62" s="49">
        <v>0</v>
      </c>
      <c r="U62" s="49">
        <v>1</v>
      </c>
      <c r="V62" s="50">
        <v>0</v>
      </c>
      <c r="W62" s="50">
        <v>0.002681</v>
      </c>
      <c r="X62" s="50">
        <v>0.004971</v>
      </c>
      <c r="Y62" s="50">
        <v>0.541864</v>
      </c>
      <c r="Z62" s="50">
        <v>0</v>
      </c>
      <c r="AA62" s="50">
        <v>0</v>
      </c>
      <c r="AB62" s="72">
        <v>62</v>
      </c>
      <c r="AC62" s="72"/>
      <c r="AD62" s="73"/>
      <c r="AE62" s="80" t="s">
        <v>897</v>
      </c>
      <c r="AF62" s="88">
        <v>1.28894922346406E+18</v>
      </c>
      <c r="AG62" s="80">
        <v>4999</v>
      </c>
      <c r="AH62" s="80">
        <v>1158</v>
      </c>
      <c r="AI62" s="80">
        <v>18699</v>
      </c>
      <c r="AJ62" s="80">
        <v>20214</v>
      </c>
      <c r="AK62" s="80"/>
      <c r="AL62" s="80" t="s">
        <v>1072</v>
      </c>
      <c r="AM62" s="80" t="s">
        <v>1208</v>
      </c>
      <c r="AN62" s="80"/>
      <c r="AO62" s="80"/>
      <c r="AP62" s="82">
        <v>44042.89388888889</v>
      </c>
      <c r="AQ62" s="84" t="str">
        <f>HYPERLINK("https://pbs.twimg.com/profile_banners/1288949223464067072/1597776637")</f>
        <v>https://pbs.twimg.com/profile_banners/1288949223464067072/1597776637</v>
      </c>
      <c r="AR62" s="80" t="b">
        <v>1</v>
      </c>
      <c r="AS62" s="80" t="b">
        <v>0</v>
      </c>
      <c r="AT62" s="80" t="b">
        <v>0</v>
      </c>
      <c r="AU62" s="80"/>
      <c r="AV62" s="80">
        <v>0</v>
      </c>
      <c r="AW62" s="80"/>
      <c r="AX62" s="80" t="b">
        <v>0</v>
      </c>
      <c r="AY62" s="80" t="s">
        <v>1266</v>
      </c>
      <c r="AZ62" s="84" t="str">
        <f>HYPERLINK("https://twitter.com/abdoosh12816916")</f>
        <v>https://twitter.com/abdoosh12816916</v>
      </c>
      <c r="BA62" s="80" t="s">
        <v>66</v>
      </c>
      <c r="BB62" s="80" t="str">
        <f>REPLACE(INDEX(GroupVertices[Group],MATCH(Vertices[[#This Row],[Vertex]],GroupVertices[Vertex],0)),1,1,"")</f>
        <v>1</v>
      </c>
      <c r="BC62" s="49">
        <v>2</v>
      </c>
      <c r="BD62" s="50">
        <v>4.545454545454546</v>
      </c>
      <c r="BE62" s="49">
        <v>0</v>
      </c>
      <c r="BF62" s="50">
        <v>0</v>
      </c>
      <c r="BG62" s="49">
        <v>0</v>
      </c>
      <c r="BH62" s="50">
        <v>0</v>
      </c>
      <c r="BI62" s="49">
        <v>42</v>
      </c>
      <c r="BJ62" s="50">
        <v>95.45454545454545</v>
      </c>
      <c r="BK62" s="49">
        <v>44</v>
      </c>
      <c r="BL62" s="49" t="s">
        <v>8949</v>
      </c>
      <c r="BM62" s="49" t="s">
        <v>8949</v>
      </c>
      <c r="BN62" s="49" t="s">
        <v>427</v>
      </c>
      <c r="BO62" s="49" t="s">
        <v>427</v>
      </c>
      <c r="BP62" s="49" t="s">
        <v>429</v>
      </c>
      <c r="BQ62" s="49" t="s">
        <v>429</v>
      </c>
      <c r="BR62" s="117" t="s">
        <v>9006</v>
      </c>
      <c r="BS62" s="117" t="s">
        <v>9006</v>
      </c>
      <c r="BT62" s="117" t="s">
        <v>9013</v>
      </c>
      <c r="BU62" s="117" t="s">
        <v>9013</v>
      </c>
      <c r="BV62" s="2"/>
      <c r="BW62" s="3"/>
      <c r="BX62" s="3"/>
      <c r="BY62" s="3"/>
      <c r="BZ62" s="3"/>
    </row>
    <row r="63" spans="1:78" ht="29" customHeight="1">
      <c r="A63" s="65" t="s">
        <v>292</v>
      </c>
      <c r="C63" s="66"/>
      <c r="D63" s="66" t="s">
        <v>64</v>
      </c>
      <c r="E63" s="67">
        <v>150</v>
      </c>
      <c r="F63" s="69"/>
      <c r="G63" s="104" t="str">
        <f>HYPERLINK("https://pbs.twimg.com/profile_images/1318403167730634752/U_D14OPc_normal.jpg")</f>
        <v>https://pbs.twimg.com/profile_images/1318403167730634752/U_D14OPc_normal.jpg</v>
      </c>
      <c r="H63" s="66"/>
      <c r="I63" s="70" t="s">
        <v>292</v>
      </c>
      <c r="J63" s="71"/>
      <c r="K63" s="71" t="s">
        <v>75</v>
      </c>
      <c r="L63" s="70" t="s">
        <v>1326</v>
      </c>
      <c r="M63" s="74">
        <v>1</v>
      </c>
      <c r="N63" s="75">
        <v>6034.26611328125</v>
      </c>
      <c r="O63" s="75">
        <v>8981.9169921875</v>
      </c>
      <c r="P63" s="76"/>
      <c r="Q63" s="77"/>
      <c r="R63" s="77"/>
      <c r="S63" s="90"/>
      <c r="T63" s="49">
        <v>0</v>
      </c>
      <c r="U63" s="49">
        <v>1</v>
      </c>
      <c r="V63" s="50">
        <v>0</v>
      </c>
      <c r="W63" s="50">
        <v>0.002681</v>
      </c>
      <c r="X63" s="50">
        <v>0.004971</v>
      </c>
      <c r="Y63" s="50">
        <v>0.541864</v>
      </c>
      <c r="Z63" s="50">
        <v>0</v>
      </c>
      <c r="AA63" s="50">
        <v>0</v>
      </c>
      <c r="AB63" s="72">
        <v>63</v>
      </c>
      <c r="AC63" s="72"/>
      <c r="AD63" s="73"/>
      <c r="AE63" s="80" t="s">
        <v>898</v>
      </c>
      <c r="AF63" s="88">
        <v>867993630</v>
      </c>
      <c r="AG63" s="80">
        <v>11</v>
      </c>
      <c r="AH63" s="80">
        <v>19</v>
      </c>
      <c r="AI63" s="80">
        <v>1229</v>
      </c>
      <c r="AJ63" s="80">
        <v>1244</v>
      </c>
      <c r="AK63" s="80"/>
      <c r="AL63" s="80" t="s">
        <v>1073</v>
      </c>
      <c r="AM63" s="80" t="s">
        <v>1209</v>
      </c>
      <c r="AN63" s="84" t="str">
        <f>HYPERLINK("https://t.co/DfIwF23Sni")</f>
        <v>https://t.co/DfIwF23Sni</v>
      </c>
      <c r="AO63" s="80"/>
      <c r="AP63" s="82">
        <v>41190.56521990741</v>
      </c>
      <c r="AQ63" s="80"/>
      <c r="AR63" s="80" t="b">
        <v>1</v>
      </c>
      <c r="AS63" s="80" t="b">
        <v>0</v>
      </c>
      <c r="AT63" s="80" t="b">
        <v>0</v>
      </c>
      <c r="AU63" s="80"/>
      <c r="AV63" s="80">
        <v>0</v>
      </c>
      <c r="AW63" s="84" t="str">
        <f>HYPERLINK("https://abs.twimg.com/images/themes/theme1/bg.png")</f>
        <v>https://abs.twimg.com/images/themes/theme1/bg.png</v>
      </c>
      <c r="AX63" s="80" t="b">
        <v>0</v>
      </c>
      <c r="AY63" s="80" t="s">
        <v>1266</v>
      </c>
      <c r="AZ63" s="84" t="str">
        <f>HYPERLINK("https://twitter.com/faizannaveedmir")</f>
        <v>https://twitter.com/faizannaveedmir</v>
      </c>
      <c r="BA63" s="80" t="s">
        <v>66</v>
      </c>
      <c r="BB63" s="80" t="str">
        <f>REPLACE(INDEX(GroupVertices[Group],MATCH(Vertices[[#This Row],[Vertex]],GroupVertices[Vertex],0)),1,1,"")</f>
        <v>1</v>
      </c>
      <c r="BC63" s="49">
        <v>2</v>
      </c>
      <c r="BD63" s="50">
        <v>4.545454545454546</v>
      </c>
      <c r="BE63" s="49">
        <v>0</v>
      </c>
      <c r="BF63" s="50">
        <v>0</v>
      </c>
      <c r="BG63" s="49">
        <v>0</v>
      </c>
      <c r="BH63" s="50">
        <v>0</v>
      </c>
      <c r="BI63" s="49">
        <v>42</v>
      </c>
      <c r="BJ63" s="50">
        <v>95.45454545454545</v>
      </c>
      <c r="BK63" s="49">
        <v>44</v>
      </c>
      <c r="BL63" s="49" t="s">
        <v>8949</v>
      </c>
      <c r="BM63" s="49" t="s">
        <v>8949</v>
      </c>
      <c r="BN63" s="49" t="s">
        <v>427</v>
      </c>
      <c r="BO63" s="49" t="s">
        <v>427</v>
      </c>
      <c r="BP63" s="49" t="s">
        <v>429</v>
      </c>
      <c r="BQ63" s="49" t="s">
        <v>429</v>
      </c>
      <c r="BR63" s="117" t="s">
        <v>9006</v>
      </c>
      <c r="BS63" s="117" t="s">
        <v>9006</v>
      </c>
      <c r="BT63" s="117" t="s">
        <v>9013</v>
      </c>
      <c r="BU63" s="117" t="s">
        <v>9013</v>
      </c>
      <c r="BV63" s="2"/>
      <c r="BW63" s="3"/>
      <c r="BX63" s="3"/>
      <c r="BY63" s="3"/>
      <c r="BZ63" s="3"/>
    </row>
    <row r="64" spans="1:78" ht="29" customHeight="1">
      <c r="A64" s="65" t="s">
        <v>293</v>
      </c>
      <c r="C64" s="66"/>
      <c r="D64" s="66" t="s">
        <v>64</v>
      </c>
      <c r="E64" s="67">
        <v>150</v>
      </c>
      <c r="F64" s="69"/>
      <c r="G64" s="104" t="str">
        <f>HYPERLINK("https://pbs.twimg.com/profile_images/1288935329861447682/noOw1ZFk_normal.jpg")</f>
        <v>https://pbs.twimg.com/profile_images/1288935329861447682/noOw1ZFk_normal.jpg</v>
      </c>
      <c r="H64" s="66"/>
      <c r="I64" s="70" t="s">
        <v>293</v>
      </c>
      <c r="J64" s="71"/>
      <c r="K64" s="71" t="s">
        <v>75</v>
      </c>
      <c r="L64" s="70" t="s">
        <v>1327</v>
      </c>
      <c r="M64" s="74">
        <v>1</v>
      </c>
      <c r="N64" s="75">
        <v>3403.24072265625</v>
      </c>
      <c r="O64" s="75">
        <v>5313.7548828125</v>
      </c>
      <c r="P64" s="76"/>
      <c r="Q64" s="77"/>
      <c r="R64" s="77"/>
      <c r="S64" s="90"/>
      <c r="T64" s="49">
        <v>0</v>
      </c>
      <c r="U64" s="49">
        <v>1</v>
      </c>
      <c r="V64" s="50">
        <v>0</v>
      </c>
      <c r="W64" s="50">
        <v>0.002681</v>
      </c>
      <c r="X64" s="50">
        <v>0.004971</v>
      </c>
      <c r="Y64" s="50">
        <v>0.541864</v>
      </c>
      <c r="Z64" s="50">
        <v>0</v>
      </c>
      <c r="AA64" s="50">
        <v>0</v>
      </c>
      <c r="AB64" s="72">
        <v>64</v>
      </c>
      <c r="AC64" s="72"/>
      <c r="AD64" s="73"/>
      <c r="AE64" s="80" t="s">
        <v>899</v>
      </c>
      <c r="AF64" s="88">
        <v>1156541821</v>
      </c>
      <c r="AG64" s="80">
        <v>9837</v>
      </c>
      <c r="AH64" s="80">
        <v>10281</v>
      </c>
      <c r="AI64" s="80">
        <v>24583</v>
      </c>
      <c r="AJ64" s="80">
        <v>91552</v>
      </c>
      <c r="AK64" s="80"/>
      <c r="AL64" s="80"/>
      <c r="AM64" s="80"/>
      <c r="AN64" s="80"/>
      <c r="AO64" s="80"/>
      <c r="AP64" s="82">
        <v>41312.37050925926</v>
      </c>
      <c r="AQ64" s="80"/>
      <c r="AR64" s="80" t="b">
        <v>1</v>
      </c>
      <c r="AS64" s="80" t="b">
        <v>0</v>
      </c>
      <c r="AT64" s="80" t="b">
        <v>1</v>
      </c>
      <c r="AU64" s="80"/>
      <c r="AV64" s="80">
        <v>0</v>
      </c>
      <c r="AW64" s="84" t="str">
        <f>HYPERLINK("https://abs.twimg.com/images/themes/theme1/bg.png")</f>
        <v>https://abs.twimg.com/images/themes/theme1/bg.png</v>
      </c>
      <c r="AX64" s="80" t="b">
        <v>0</v>
      </c>
      <c r="AY64" s="80" t="s">
        <v>1266</v>
      </c>
      <c r="AZ64" s="84" t="str">
        <f>HYPERLINK("https://twitter.com/bukechristopher")</f>
        <v>https://twitter.com/bukechristopher</v>
      </c>
      <c r="BA64" s="80" t="s">
        <v>66</v>
      </c>
      <c r="BB64" s="80" t="str">
        <f>REPLACE(INDEX(GroupVertices[Group],MATCH(Vertices[[#This Row],[Vertex]],GroupVertices[Vertex],0)),1,1,"")</f>
        <v>1</v>
      </c>
      <c r="BC64" s="49">
        <v>2</v>
      </c>
      <c r="BD64" s="50">
        <v>4.545454545454546</v>
      </c>
      <c r="BE64" s="49">
        <v>0</v>
      </c>
      <c r="BF64" s="50">
        <v>0</v>
      </c>
      <c r="BG64" s="49">
        <v>0</v>
      </c>
      <c r="BH64" s="50">
        <v>0</v>
      </c>
      <c r="BI64" s="49">
        <v>42</v>
      </c>
      <c r="BJ64" s="50">
        <v>95.45454545454545</v>
      </c>
      <c r="BK64" s="49">
        <v>44</v>
      </c>
      <c r="BL64" s="49" t="s">
        <v>8949</v>
      </c>
      <c r="BM64" s="49" t="s">
        <v>8949</v>
      </c>
      <c r="BN64" s="49" t="s">
        <v>427</v>
      </c>
      <c r="BO64" s="49" t="s">
        <v>427</v>
      </c>
      <c r="BP64" s="49" t="s">
        <v>429</v>
      </c>
      <c r="BQ64" s="49" t="s">
        <v>429</v>
      </c>
      <c r="BR64" s="117" t="s">
        <v>9006</v>
      </c>
      <c r="BS64" s="117" t="s">
        <v>9006</v>
      </c>
      <c r="BT64" s="117" t="s">
        <v>9013</v>
      </c>
      <c r="BU64" s="117" t="s">
        <v>9013</v>
      </c>
      <c r="BV64" s="2"/>
      <c r="BW64" s="3"/>
      <c r="BX64" s="3"/>
      <c r="BY64" s="3"/>
      <c r="BZ64" s="3"/>
    </row>
    <row r="65" spans="1:78" ht="29" customHeight="1">
      <c r="A65" s="65" t="s">
        <v>294</v>
      </c>
      <c r="C65" s="66"/>
      <c r="D65" s="66" t="s">
        <v>64</v>
      </c>
      <c r="E65" s="67">
        <v>150</v>
      </c>
      <c r="F65" s="69"/>
      <c r="G65" s="104" t="str">
        <f>HYPERLINK("https://pbs.twimg.com/profile_images/1249746308895825920/TP5ci6Qs_normal.jpg")</f>
        <v>https://pbs.twimg.com/profile_images/1249746308895825920/TP5ci6Qs_normal.jpg</v>
      </c>
      <c r="H65" s="66"/>
      <c r="I65" s="70" t="s">
        <v>294</v>
      </c>
      <c r="J65" s="71"/>
      <c r="K65" s="71" t="s">
        <v>75</v>
      </c>
      <c r="L65" s="70" t="s">
        <v>1328</v>
      </c>
      <c r="M65" s="74">
        <v>1</v>
      </c>
      <c r="N65" s="75">
        <v>2837.5419921875</v>
      </c>
      <c r="O65" s="75">
        <v>2318.306640625</v>
      </c>
      <c r="P65" s="76"/>
      <c r="Q65" s="77"/>
      <c r="R65" s="77"/>
      <c r="S65" s="90"/>
      <c r="T65" s="49">
        <v>0</v>
      </c>
      <c r="U65" s="49">
        <v>1</v>
      </c>
      <c r="V65" s="50">
        <v>0</v>
      </c>
      <c r="W65" s="50">
        <v>0.002681</v>
      </c>
      <c r="X65" s="50">
        <v>0.004971</v>
      </c>
      <c r="Y65" s="50">
        <v>0.541864</v>
      </c>
      <c r="Z65" s="50">
        <v>0</v>
      </c>
      <c r="AA65" s="50">
        <v>0</v>
      </c>
      <c r="AB65" s="72">
        <v>65</v>
      </c>
      <c r="AC65" s="72"/>
      <c r="AD65" s="73"/>
      <c r="AE65" s="80" t="s">
        <v>900</v>
      </c>
      <c r="AF65" s="88">
        <v>1.24974287910853E+18</v>
      </c>
      <c r="AG65" s="80">
        <v>17</v>
      </c>
      <c r="AH65" s="80">
        <v>145</v>
      </c>
      <c r="AI65" s="80">
        <v>33250</v>
      </c>
      <c r="AJ65" s="80">
        <v>17</v>
      </c>
      <c r="AK65" s="80"/>
      <c r="AL65" s="80"/>
      <c r="AM65" s="80"/>
      <c r="AN65" s="80"/>
      <c r="AO65" s="80"/>
      <c r="AP65" s="82">
        <v>43934.70612268519</v>
      </c>
      <c r="AQ65" s="80"/>
      <c r="AR65" s="80" t="b">
        <v>1</v>
      </c>
      <c r="AS65" s="80" t="b">
        <v>0</v>
      </c>
      <c r="AT65" s="80" t="b">
        <v>0</v>
      </c>
      <c r="AU65" s="80"/>
      <c r="AV65" s="80">
        <v>1</v>
      </c>
      <c r="AW65" s="80"/>
      <c r="AX65" s="80" t="b">
        <v>0</v>
      </c>
      <c r="AY65" s="80" t="s">
        <v>1266</v>
      </c>
      <c r="AZ65" s="84" t="str">
        <f>HYPERLINK("https://twitter.com/anelechukwue")</f>
        <v>https://twitter.com/anelechukwue</v>
      </c>
      <c r="BA65" s="80" t="s">
        <v>66</v>
      </c>
      <c r="BB65" s="80" t="str">
        <f>REPLACE(INDEX(GroupVertices[Group],MATCH(Vertices[[#This Row],[Vertex]],GroupVertices[Vertex],0)),1,1,"")</f>
        <v>1</v>
      </c>
      <c r="BC65" s="49">
        <v>2</v>
      </c>
      <c r="BD65" s="50">
        <v>4.545454545454546</v>
      </c>
      <c r="BE65" s="49">
        <v>0</v>
      </c>
      <c r="BF65" s="50">
        <v>0</v>
      </c>
      <c r="BG65" s="49">
        <v>0</v>
      </c>
      <c r="BH65" s="50">
        <v>0</v>
      </c>
      <c r="BI65" s="49">
        <v>42</v>
      </c>
      <c r="BJ65" s="50">
        <v>95.45454545454545</v>
      </c>
      <c r="BK65" s="49">
        <v>44</v>
      </c>
      <c r="BL65" s="49" t="s">
        <v>8949</v>
      </c>
      <c r="BM65" s="49" t="s">
        <v>8949</v>
      </c>
      <c r="BN65" s="49" t="s">
        <v>427</v>
      </c>
      <c r="BO65" s="49" t="s">
        <v>427</v>
      </c>
      <c r="BP65" s="49" t="s">
        <v>429</v>
      </c>
      <c r="BQ65" s="49" t="s">
        <v>429</v>
      </c>
      <c r="BR65" s="117" t="s">
        <v>9006</v>
      </c>
      <c r="BS65" s="117" t="s">
        <v>9006</v>
      </c>
      <c r="BT65" s="117" t="s">
        <v>9013</v>
      </c>
      <c r="BU65" s="117" t="s">
        <v>9013</v>
      </c>
      <c r="BV65" s="2"/>
      <c r="BW65" s="3"/>
      <c r="BX65" s="3"/>
      <c r="BY65" s="3"/>
      <c r="BZ65" s="3"/>
    </row>
    <row r="66" spans="1:78" ht="29" customHeight="1">
      <c r="A66" s="65" t="s">
        <v>295</v>
      </c>
      <c r="C66" s="66"/>
      <c r="D66" s="66" t="s">
        <v>64</v>
      </c>
      <c r="E66" s="67">
        <v>150</v>
      </c>
      <c r="F66" s="69"/>
      <c r="G66" s="104" t="str">
        <f>HYPERLINK("https://pbs.twimg.com/profile_images/1301062845459648513/qP9Kdz96_normal.jpg")</f>
        <v>https://pbs.twimg.com/profile_images/1301062845459648513/qP9Kdz96_normal.jpg</v>
      </c>
      <c r="H66" s="66"/>
      <c r="I66" s="70" t="s">
        <v>295</v>
      </c>
      <c r="J66" s="71"/>
      <c r="K66" s="71" t="s">
        <v>75</v>
      </c>
      <c r="L66" s="70" t="s">
        <v>1329</v>
      </c>
      <c r="M66" s="74">
        <v>1</v>
      </c>
      <c r="N66" s="75">
        <v>6455.55908203125</v>
      </c>
      <c r="O66" s="75">
        <v>9316.162109375</v>
      </c>
      <c r="P66" s="76"/>
      <c r="Q66" s="77"/>
      <c r="R66" s="77"/>
      <c r="S66" s="90"/>
      <c r="T66" s="49">
        <v>0</v>
      </c>
      <c r="U66" s="49">
        <v>1</v>
      </c>
      <c r="V66" s="50">
        <v>0</v>
      </c>
      <c r="W66" s="50">
        <v>0.002681</v>
      </c>
      <c r="X66" s="50">
        <v>0.004971</v>
      </c>
      <c r="Y66" s="50">
        <v>0.541864</v>
      </c>
      <c r="Z66" s="50">
        <v>0</v>
      </c>
      <c r="AA66" s="50">
        <v>0</v>
      </c>
      <c r="AB66" s="72">
        <v>66</v>
      </c>
      <c r="AC66" s="72"/>
      <c r="AD66" s="73"/>
      <c r="AE66" s="80" t="s">
        <v>901</v>
      </c>
      <c r="AF66" s="88">
        <v>111543708</v>
      </c>
      <c r="AG66" s="80">
        <v>446</v>
      </c>
      <c r="AH66" s="80">
        <v>491</v>
      </c>
      <c r="AI66" s="80">
        <v>13557</v>
      </c>
      <c r="AJ66" s="80">
        <v>1134</v>
      </c>
      <c r="AK66" s="80"/>
      <c r="AL66" s="80" t="s">
        <v>1074</v>
      </c>
      <c r="AM66" s="80" t="s">
        <v>1210</v>
      </c>
      <c r="AN66" s="80"/>
      <c r="AO66" s="80"/>
      <c r="AP66" s="82">
        <v>40214.36908564815</v>
      </c>
      <c r="AQ66" s="84" t="str">
        <f>HYPERLINK("https://pbs.twimg.com/profile_banners/111543708/1376613854")</f>
        <v>https://pbs.twimg.com/profile_banners/111543708/1376613854</v>
      </c>
      <c r="AR66" s="80" t="b">
        <v>0</v>
      </c>
      <c r="AS66" s="80" t="b">
        <v>0</v>
      </c>
      <c r="AT66" s="80" t="b">
        <v>1</v>
      </c>
      <c r="AU66" s="80"/>
      <c r="AV66" s="80">
        <v>0</v>
      </c>
      <c r="AW66" s="84" t="str">
        <f>HYPERLINK("https://abs.twimg.com/images/themes/theme1/bg.png")</f>
        <v>https://abs.twimg.com/images/themes/theme1/bg.png</v>
      </c>
      <c r="AX66" s="80" t="b">
        <v>0</v>
      </c>
      <c r="AY66" s="80" t="s">
        <v>1266</v>
      </c>
      <c r="AZ66" s="84" t="str">
        <f>HYPERLINK("https://twitter.com/nimadewida")</f>
        <v>https://twitter.com/nimadewida</v>
      </c>
      <c r="BA66" s="80" t="s">
        <v>66</v>
      </c>
      <c r="BB66" s="80" t="str">
        <f>REPLACE(INDEX(GroupVertices[Group],MATCH(Vertices[[#This Row],[Vertex]],GroupVertices[Vertex],0)),1,1,"")</f>
        <v>1</v>
      </c>
      <c r="BC66" s="49">
        <v>2</v>
      </c>
      <c r="BD66" s="50">
        <v>4.545454545454546</v>
      </c>
      <c r="BE66" s="49">
        <v>0</v>
      </c>
      <c r="BF66" s="50">
        <v>0</v>
      </c>
      <c r="BG66" s="49">
        <v>0</v>
      </c>
      <c r="BH66" s="50">
        <v>0</v>
      </c>
      <c r="BI66" s="49">
        <v>42</v>
      </c>
      <c r="BJ66" s="50">
        <v>95.45454545454545</v>
      </c>
      <c r="BK66" s="49">
        <v>44</v>
      </c>
      <c r="BL66" s="49" t="s">
        <v>8949</v>
      </c>
      <c r="BM66" s="49" t="s">
        <v>8949</v>
      </c>
      <c r="BN66" s="49" t="s">
        <v>427</v>
      </c>
      <c r="BO66" s="49" t="s">
        <v>427</v>
      </c>
      <c r="BP66" s="49" t="s">
        <v>429</v>
      </c>
      <c r="BQ66" s="49" t="s">
        <v>429</v>
      </c>
      <c r="BR66" s="117" t="s">
        <v>9006</v>
      </c>
      <c r="BS66" s="117" t="s">
        <v>9006</v>
      </c>
      <c r="BT66" s="117" t="s">
        <v>9013</v>
      </c>
      <c r="BU66" s="117" t="s">
        <v>9013</v>
      </c>
      <c r="BV66" s="2"/>
      <c r="BW66" s="3"/>
      <c r="BX66" s="3"/>
      <c r="BY66" s="3"/>
      <c r="BZ66" s="3"/>
    </row>
    <row r="67" spans="1:78" ht="29" customHeight="1">
      <c r="A67" s="65" t="s">
        <v>296</v>
      </c>
      <c r="C67" s="66"/>
      <c r="D67" s="66" t="s">
        <v>64</v>
      </c>
      <c r="E67" s="67">
        <v>150</v>
      </c>
      <c r="F67" s="69"/>
      <c r="G67" s="104" t="str">
        <f>HYPERLINK("https://pbs.twimg.com/profile_images/1304307415777603584/UsGG-OLn_normal.jpg")</f>
        <v>https://pbs.twimg.com/profile_images/1304307415777603584/UsGG-OLn_normal.jpg</v>
      </c>
      <c r="H67" s="66"/>
      <c r="I67" s="70" t="s">
        <v>296</v>
      </c>
      <c r="J67" s="71"/>
      <c r="K67" s="71" t="s">
        <v>75</v>
      </c>
      <c r="L67" s="70" t="s">
        <v>1330</v>
      </c>
      <c r="M67" s="74">
        <v>1</v>
      </c>
      <c r="N67" s="75">
        <v>5873.01416015625</v>
      </c>
      <c r="O67" s="75">
        <v>6933.13037109375</v>
      </c>
      <c r="P67" s="76"/>
      <c r="Q67" s="77"/>
      <c r="R67" s="77"/>
      <c r="S67" s="90"/>
      <c r="T67" s="49">
        <v>0</v>
      </c>
      <c r="U67" s="49">
        <v>1</v>
      </c>
      <c r="V67" s="50">
        <v>0</v>
      </c>
      <c r="W67" s="50">
        <v>0.002681</v>
      </c>
      <c r="X67" s="50">
        <v>0.004971</v>
      </c>
      <c r="Y67" s="50">
        <v>0.541864</v>
      </c>
      <c r="Z67" s="50">
        <v>0</v>
      </c>
      <c r="AA67" s="50">
        <v>0</v>
      </c>
      <c r="AB67" s="72">
        <v>67</v>
      </c>
      <c r="AC67" s="72"/>
      <c r="AD67" s="73"/>
      <c r="AE67" s="80" t="s">
        <v>902</v>
      </c>
      <c r="AF67" s="88">
        <v>1.30430688426278E+18</v>
      </c>
      <c r="AG67" s="80">
        <v>13</v>
      </c>
      <c r="AH67" s="80">
        <v>3</v>
      </c>
      <c r="AI67" s="80">
        <v>982</v>
      </c>
      <c r="AJ67" s="80">
        <v>978</v>
      </c>
      <c r="AK67" s="80"/>
      <c r="AL67" s="80"/>
      <c r="AM67" s="80"/>
      <c r="AN67" s="80"/>
      <c r="AO67" s="80"/>
      <c r="AP67" s="82">
        <v>44085.273148148146</v>
      </c>
      <c r="AQ67" s="80"/>
      <c r="AR67" s="80" t="b">
        <v>1</v>
      </c>
      <c r="AS67" s="80" t="b">
        <v>0</v>
      </c>
      <c r="AT67" s="80" t="b">
        <v>0</v>
      </c>
      <c r="AU67" s="80"/>
      <c r="AV67" s="80">
        <v>0</v>
      </c>
      <c r="AW67" s="80"/>
      <c r="AX67" s="80" t="b">
        <v>0</v>
      </c>
      <c r="AY67" s="80" t="s">
        <v>1266</v>
      </c>
      <c r="AZ67" s="84" t="str">
        <f>HYPERLINK("https://twitter.com/ram52806584")</f>
        <v>https://twitter.com/ram52806584</v>
      </c>
      <c r="BA67" s="80" t="s">
        <v>66</v>
      </c>
      <c r="BB67" s="80" t="str">
        <f>REPLACE(INDEX(GroupVertices[Group],MATCH(Vertices[[#This Row],[Vertex]],GroupVertices[Vertex],0)),1,1,"")</f>
        <v>1</v>
      </c>
      <c r="BC67" s="49">
        <v>2</v>
      </c>
      <c r="BD67" s="50">
        <v>4.545454545454546</v>
      </c>
      <c r="BE67" s="49">
        <v>0</v>
      </c>
      <c r="BF67" s="50">
        <v>0</v>
      </c>
      <c r="BG67" s="49">
        <v>0</v>
      </c>
      <c r="BH67" s="50">
        <v>0</v>
      </c>
      <c r="BI67" s="49">
        <v>42</v>
      </c>
      <c r="BJ67" s="50">
        <v>95.45454545454545</v>
      </c>
      <c r="BK67" s="49">
        <v>44</v>
      </c>
      <c r="BL67" s="49" t="s">
        <v>8949</v>
      </c>
      <c r="BM67" s="49" t="s">
        <v>8949</v>
      </c>
      <c r="BN67" s="49" t="s">
        <v>427</v>
      </c>
      <c r="BO67" s="49" t="s">
        <v>427</v>
      </c>
      <c r="BP67" s="49" t="s">
        <v>429</v>
      </c>
      <c r="BQ67" s="49" t="s">
        <v>429</v>
      </c>
      <c r="BR67" s="117" t="s">
        <v>9006</v>
      </c>
      <c r="BS67" s="117" t="s">
        <v>9006</v>
      </c>
      <c r="BT67" s="117" t="s">
        <v>9013</v>
      </c>
      <c r="BU67" s="117" t="s">
        <v>9013</v>
      </c>
      <c r="BV67" s="2"/>
      <c r="BW67" s="3"/>
      <c r="BX67" s="3"/>
      <c r="BY67" s="3"/>
      <c r="BZ67" s="3"/>
    </row>
    <row r="68" spans="1:78" ht="29" customHeight="1">
      <c r="A68" s="65" t="s">
        <v>297</v>
      </c>
      <c r="C68" s="66"/>
      <c r="D68" s="66" t="s">
        <v>64</v>
      </c>
      <c r="E68" s="67">
        <v>150</v>
      </c>
      <c r="F68" s="69"/>
      <c r="G68" s="104" t="str">
        <f>HYPERLINK("https://pbs.twimg.com/profile_images/1299839970379694081/1dGQ2RO3_normal.jpg")</f>
        <v>https://pbs.twimg.com/profile_images/1299839970379694081/1dGQ2RO3_normal.jpg</v>
      </c>
      <c r="H68" s="66"/>
      <c r="I68" s="70" t="s">
        <v>297</v>
      </c>
      <c r="J68" s="71"/>
      <c r="K68" s="71" t="s">
        <v>75</v>
      </c>
      <c r="L68" s="70" t="s">
        <v>1331</v>
      </c>
      <c r="M68" s="74">
        <v>1</v>
      </c>
      <c r="N68" s="75">
        <v>1864.7659912109375</v>
      </c>
      <c r="O68" s="75">
        <v>2123.9716796875</v>
      </c>
      <c r="P68" s="76"/>
      <c r="Q68" s="77"/>
      <c r="R68" s="77"/>
      <c r="S68" s="90"/>
      <c r="T68" s="49">
        <v>0</v>
      </c>
      <c r="U68" s="49">
        <v>1</v>
      </c>
      <c r="V68" s="50">
        <v>0</v>
      </c>
      <c r="W68" s="50">
        <v>0.002681</v>
      </c>
      <c r="X68" s="50">
        <v>0.004971</v>
      </c>
      <c r="Y68" s="50">
        <v>0.541864</v>
      </c>
      <c r="Z68" s="50">
        <v>0</v>
      </c>
      <c r="AA68" s="50">
        <v>0</v>
      </c>
      <c r="AB68" s="72">
        <v>68</v>
      </c>
      <c r="AC68" s="72"/>
      <c r="AD68" s="73"/>
      <c r="AE68" s="80" t="s">
        <v>903</v>
      </c>
      <c r="AF68" s="88">
        <v>1.29866486562893E+18</v>
      </c>
      <c r="AG68" s="80">
        <v>356</v>
      </c>
      <c r="AH68" s="80">
        <v>386</v>
      </c>
      <c r="AI68" s="80">
        <v>8389</v>
      </c>
      <c r="AJ68" s="80">
        <v>7761</v>
      </c>
      <c r="AK68" s="80"/>
      <c r="AL68" s="80"/>
      <c r="AM68" s="80"/>
      <c r="AN68" s="80"/>
      <c r="AO68" s="80"/>
      <c r="AP68" s="82">
        <v>44069.70412037037</v>
      </c>
      <c r="AQ68" s="84" t="str">
        <f>HYPERLINK("https://pbs.twimg.com/profile_banners/1298664865628934144/1598741009")</f>
        <v>https://pbs.twimg.com/profile_banners/1298664865628934144/1598741009</v>
      </c>
      <c r="AR68" s="80" t="b">
        <v>1</v>
      </c>
      <c r="AS68" s="80" t="b">
        <v>0</v>
      </c>
      <c r="AT68" s="80" t="b">
        <v>1</v>
      </c>
      <c r="AU68" s="80"/>
      <c r="AV68" s="80">
        <v>0</v>
      </c>
      <c r="AW68" s="80"/>
      <c r="AX68" s="80" t="b">
        <v>0</v>
      </c>
      <c r="AY68" s="80" t="s">
        <v>1266</v>
      </c>
      <c r="AZ68" s="84" t="str">
        <f>HYPERLINK("https://twitter.com/sinaniwassolon")</f>
        <v>https://twitter.com/sinaniwassolon</v>
      </c>
      <c r="BA68" s="80" t="s">
        <v>66</v>
      </c>
      <c r="BB68" s="80" t="str">
        <f>REPLACE(INDEX(GroupVertices[Group],MATCH(Vertices[[#This Row],[Vertex]],GroupVertices[Vertex],0)),1,1,"")</f>
        <v>1</v>
      </c>
      <c r="BC68" s="49">
        <v>2</v>
      </c>
      <c r="BD68" s="50">
        <v>4.545454545454546</v>
      </c>
      <c r="BE68" s="49">
        <v>0</v>
      </c>
      <c r="BF68" s="50">
        <v>0</v>
      </c>
      <c r="BG68" s="49">
        <v>0</v>
      </c>
      <c r="BH68" s="50">
        <v>0</v>
      </c>
      <c r="BI68" s="49">
        <v>42</v>
      </c>
      <c r="BJ68" s="50">
        <v>95.45454545454545</v>
      </c>
      <c r="BK68" s="49">
        <v>44</v>
      </c>
      <c r="BL68" s="49" t="s">
        <v>8949</v>
      </c>
      <c r="BM68" s="49" t="s">
        <v>8949</v>
      </c>
      <c r="BN68" s="49" t="s">
        <v>427</v>
      </c>
      <c r="BO68" s="49" t="s">
        <v>427</v>
      </c>
      <c r="BP68" s="49" t="s">
        <v>429</v>
      </c>
      <c r="BQ68" s="49" t="s">
        <v>429</v>
      </c>
      <c r="BR68" s="117" t="s">
        <v>9006</v>
      </c>
      <c r="BS68" s="117" t="s">
        <v>9006</v>
      </c>
      <c r="BT68" s="117" t="s">
        <v>9013</v>
      </c>
      <c r="BU68" s="117" t="s">
        <v>9013</v>
      </c>
      <c r="BV68" s="2"/>
      <c r="BW68" s="3"/>
      <c r="BX68" s="3"/>
      <c r="BY68" s="3"/>
      <c r="BZ68" s="3"/>
    </row>
    <row r="69" spans="1:78" ht="29" customHeight="1">
      <c r="A69" s="65" t="s">
        <v>298</v>
      </c>
      <c r="C69" s="66"/>
      <c r="D69" s="66" t="s">
        <v>64</v>
      </c>
      <c r="E69" s="67">
        <v>150</v>
      </c>
      <c r="F69" s="69"/>
      <c r="G69" s="104" t="str">
        <f>HYPERLINK("https://pbs.twimg.com/profile_images/1259309935164157952/ocSP7xBO_normal.jpg")</f>
        <v>https://pbs.twimg.com/profile_images/1259309935164157952/ocSP7xBO_normal.jpg</v>
      </c>
      <c r="H69" s="66"/>
      <c r="I69" s="70" t="s">
        <v>298</v>
      </c>
      <c r="J69" s="71"/>
      <c r="K69" s="71" t="s">
        <v>75</v>
      </c>
      <c r="L69" s="70" t="s">
        <v>1332</v>
      </c>
      <c r="M69" s="74">
        <v>1</v>
      </c>
      <c r="N69" s="75">
        <v>9608.2998046875</v>
      </c>
      <c r="O69" s="75">
        <v>6470.9443359375</v>
      </c>
      <c r="P69" s="76"/>
      <c r="Q69" s="77"/>
      <c r="R69" s="77"/>
      <c r="S69" s="90"/>
      <c r="T69" s="49">
        <v>0</v>
      </c>
      <c r="U69" s="49">
        <v>1</v>
      </c>
      <c r="V69" s="50">
        <v>0</v>
      </c>
      <c r="W69" s="50">
        <v>0.002681</v>
      </c>
      <c r="X69" s="50">
        <v>0.004971</v>
      </c>
      <c r="Y69" s="50">
        <v>0.541864</v>
      </c>
      <c r="Z69" s="50">
        <v>0</v>
      </c>
      <c r="AA69" s="50">
        <v>0</v>
      </c>
      <c r="AB69" s="72">
        <v>69</v>
      </c>
      <c r="AC69" s="72"/>
      <c r="AD69" s="73"/>
      <c r="AE69" s="80" t="s">
        <v>904</v>
      </c>
      <c r="AF69" s="88">
        <v>1.25930935486124E+18</v>
      </c>
      <c r="AG69" s="80">
        <v>12</v>
      </c>
      <c r="AH69" s="80">
        <v>14</v>
      </c>
      <c r="AI69" s="80">
        <v>3103</v>
      </c>
      <c r="AJ69" s="80">
        <v>3435</v>
      </c>
      <c r="AK69" s="80"/>
      <c r="AL69" s="80" t="s">
        <v>1075</v>
      </c>
      <c r="AM69" s="80"/>
      <c r="AN69" s="80"/>
      <c r="AO69" s="80"/>
      <c r="AP69" s="82">
        <v>43961.10335648148</v>
      </c>
      <c r="AQ69" s="84" t="str">
        <f>HYPERLINK("https://pbs.twimg.com/profile_banners/1259309354861248513/1595066726")</f>
        <v>https://pbs.twimg.com/profile_banners/1259309354861248513/1595066726</v>
      </c>
      <c r="AR69" s="80" t="b">
        <v>1</v>
      </c>
      <c r="AS69" s="80" t="b">
        <v>0</v>
      </c>
      <c r="AT69" s="80" t="b">
        <v>0</v>
      </c>
      <c r="AU69" s="80"/>
      <c r="AV69" s="80">
        <v>0</v>
      </c>
      <c r="AW69" s="80"/>
      <c r="AX69" s="80" t="b">
        <v>0</v>
      </c>
      <c r="AY69" s="80" t="s">
        <v>1266</v>
      </c>
      <c r="AZ69" s="84" t="str">
        <f>HYPERLINK("https://twitter.com/krishnasamy29")</f>
        <v>https://twitter.com/krishnasamy29</v>
      </c>
      <c r="BA69" s="80" t="s">
        <v>66</v>
      </c>
      <c r="BB69" s="80" t="str">
        <f>REPLACE(INDEX(GroupVertices[Group],MATCH(Vertices[[#This Row],[Vertex]],GroupVertices[Vertex],0)),1,1,"")</f>
        <v>1</v>
      </c>
      <c r="BC69" s="49">
        <v>2</v>
      </c>
      <c r="BD69" s="50">
        <v>4.545454545454546</v>
      </c>
      <c r="BE69" s="49">
        <v>0</v>
      </c>
      <c r="BF69" s="50">
        <v>0</v>
      </c>
      <c r="BG69" s="49">
        <v>0</v>
      </c>
      <c r="BH69" s="50">
        <v>0</v>
      </c>
      <c r="BI69" s="49">
        <v>42</v>
      </c>
      <c r="BJ69" s="50">
        <v>95.45454545454545</v>
      </c>
      <c r="BK69" s="49">
        <v>44</v>
      </c>
      <c r="BL69" s="49" t="s">
        <v>8949</v>
      </c>
      <c r="BM69" s="49" t="s">
        <v>8949</v>
      </c>
      <c r="BN69" s="49" t="s">
        <v>427</v>
      </c>
      <c r="BO69" s="49" t="s">
        <v>427</v>
      </c>
      <c r="BP69" s="49" t="s">
        <v>429</v>
      </c>
      <c r="BQ69" s="49" t="s">
        <v>429</v>
      </c>
      <c r="BR69" s="117" t="s">
        <v>9006</v>
      </c>
      <c r="BS69" s="117" t="s">
        <v>9006</v>
      </c>
      <c r="BT69" s="117" t="s">
        <v>9013</v>
      </c>
      <c r="BU69" s="117" t="s">
        <v>9013</v>
      </c>
      <c r="BV69" s="2"/>
      <c r="BW69" s="3"/>
      <c r="BX69" s="3"/>
      <c r="BY69" s="3"/>
      <c r="BZ69" s="3"/>
    </row>
    <row r="70" spans="1:78" ht="29" customHeight="1">
      <c r="A70" s="65" t="s">
        <v>299</v>
      </c>
      <c r="C70" s="66"/>
      <c r="D70" s="66" t="s">
        <v>64</v>
      </c>
      <c r="E70" s="67">
        <v>150</v>
      </c>
      <c r="F70" s="69"/>
      <c r="G70" s="104" t="str">
        <f>HYPERLINK("https://pbs.twimg.com/profile_images/1305580442695938052/gm37ZvUY_normal.jpg")</f>
        <v>https://pbs.twimg.com/profile_images/1305580442695938052/gm37ZvUY_normal.jpg</v>
      </c>
      <c r="H70" s="66"/>
      <c r="I70" s="70" t="s">
        <v>299</v>
      </c>
      <c r="J70" s="71"/>
      <c r="K70" s="71" t="s">
        <v>75</v>
      </c>
      <c r="L70" s="70" t="s">
        <v>1333</v>
      </c>
      <c r="M70" s="74">
        <v>1</v>
      </c>
      <c r="N70" s="75">
        <v>1145.404541015625</v>
      </c>
      <c r="O70" s="75">
        <v>4456.9384765625</v>
      </c>
      <c r="P70" s="76"/>
      <c r="Q70" s="77"/>
      <c r="R70" s="77"/>
      <c r="S70" s="90"/>
      <c r="T70" s="49">
        <v>0</v>
      </c>
      <c r="U70" s="49">
        <v>1</v>
      </c>
      <c r="V70" s="50">
        <v>0</v>
      </c>
      <c r="W70" s="50">
        <v>0.002681</v>
      </c>
      <c r="X70" s="50">
        <v>0.004971</v>
      </c>
      <c r="Y70" s="50">
        <v>0.541864</v>
      </c>
      <c r="Z70" s="50">
        <v>0</v>
      </c>
      <c r="AA70" s="50">
        <v>0</v>
      </c>
      <c r="AB70" s="72">
        <v>70</v>
      </c>
      <c r="AC70" s="72"/>
      <c r="AD70" s="73"/>
      <c r="AE70" s="80" t="s">
        <v>905</v>
      </c>
      <c r="AF70" s="88">
        <v>1.30557834750692E+18</v>
      </c>
      <c r="AG70" s="80">
        <v>89</v>
      </c>
      <c r="AH70" s="80">
        <v>176</v>
      </c>
      <c r="AI70" s="80">
        <v>14455</v>
      </c>
      <c r="AJ70" s="80">
        <v>14153</v>
      </c>
      <c r="AK70" s="80"/>
      <c r="AL70" s="80" t="s">
        <v>1076</v>
      </c>
      <c r="AM70" s="80"/>
      <c r="AN70" s="80"/>
      <c r="AO70" s="80"/>
      <c r="AP70" s="82">
        <v>44088.78607638889</v>
      </c>
      <c r="AQ70" s="80"/>
      <c r="AR70" s="80" t="b">
        <v>1</v>
      </c>
      <c r="AS70" s="80" t="b">
        <v>0</v>
      </c>
      <c r="AT70" s="80" t="b">
        <v>0</v>
      </c>
      <c r="AU70" s="80"/>
      <c r="AV70" s="80">
        <v>0</v>
      </c>
      <c r="AW70" s="80"/>
      <c r="AX70" s="80" t="b">
        <v>0</v>
      </c>
      <c r="AY70" s="80" t="s">
        <v>1266</v>
      </c>
      <c r="AZ70" s="84" t="str">
        <f>HYPERLINK("https://twitter.com/sylvest81902641")</f>
        <v>https://twitter.com/sylvest81902641</v>
      </c>
      <c r="BA70" s="80" t="s">
        <v>66</v>
      </c>
      <c r="BB70" s="80" t="str">
        <f>REPLACE(INDEX(GroupVertices[Group],MATCH(Vertices[[#This Row],[Vertex]],GroupVertices[Vertex],0)),1,1,"")</f>
        <v>1</v>
      </c>
      <c r="BC70" s="49">
        <v>2</v>
      </c>
      <c r="BD70" s="50">
        <v>4.545454545454546</v>
      </c>
      <c r="BE70" s="49">
        <v>0</v>
      </c>
      <c r="BF70" s="50">
        <v>0</v>
      </c>
      <c r="BG70" s="49">
        <v>0</v>
      </c>
      <c r="BH70" s="50">
        <v>0</v>
      </c>
      <c r="BI70" s="49">
        <v>42</v>
      </c>
      <c r="BJ70" s="50">
        <v>95.45454545454545</v>
      </c>
      <c r="BK70" s="49">
        <v>44</v>
      </c>
      <c r="BL70" s="49" t="s">
        <v>8949</v>
      </c>
      <c r="BM70" s="49" t="s">
        <v>8949</v>
      </c>
      <c r="BN70" s="49" t="s">
        <v>427</v>
      </c>
      <c r="BO70" s="49" t="s">
        <v>427</v>
      </c>
      <c r="BP70" s="49" t="s">
        <v>429</v>
      </c>
      <c r="BQ70" s="49" t="s">
        <v>429</v>
      </c>
      <c r="BR70" s="117" t="s">
        <v>9006</v>
      </c>
      <c r="BS70" s="117" t="s">
        <v>9006</v>
      </c>
      <c r="BT70" s="117" t="s">
        <v>9013</v>
      </c>
      <c r="BU70" s="117" t="s">
        <v>9013</v>
      </c>
      <c r="BV70" s="2"/>
      <c r="BW70" s="3"/>
      <c r="BX70" s="3"/>
      <c r="BY70" s="3"/>
      <c r="BZ70" s="3"/>
    </row>
    <row r="71" spans="1:78" ht="29" customHeight="1">
      <c r="A71" s="65" t="s">
        <v>300</v>
      </c>
      <c r="C71" s="66"/>
      <c r="D71" s="66" t="s">
        <v>64</v>
      </c>
      <c r="E71" s="67">
        <v>150</v>
      </c>
      <c r="F71" s="69"/>
      <c r="G71" s="104" t="str">
        <f>HYPERLINK("https://pbs.twimg.com/profile_images/1259883216686796801/_vGlKrBy_normal.jpg")</f>
        <v>https://pbs.twimg.com/profile_images/1259883216686796801/_vGlKrBy_normal.jpg</v>
      </c>
      <c r="H71" s="66"/>
      <c r="I71" s="70" t="s">
        <v>300</v>
      </c>
      <c r="J71" s="71"/>
      <c r="K71" s="71" t="s">
        <v>75</v>
      </c>
      <c r="L71" s="70" t="s">
        <v>1334</v>
      </c>
      <c r="M71" s="74">
        <v>1</v>
      </c>
      <c r="N71" s="75">
        <v>1839.3367919921875</v>
      </c>
      <c r="O71" s="75">
        <v>6060.8310546875</v>
      </c>
      <c r="P71" s="76"/>
      <c r="Q71" s="77"/>
      <c r="R71" s="77"/>
      <c r="S71" s="90"/>
      <c r="T71" s="49">
        <v>0</v>
      </c>
      <c r="U71" s="49">
        <v>1</v>
      </c>
      <c r="V71" s="50">
        <v>0</v>
      </c>
      <c r="W71" s="50">
        <v>0.002681</v>
      </c>
      <c r="X71" s="50">
        <v>0.004971</v>
      </c>
      <c r="Y71" s="50">
        <v>0.541864</v>
      </c>
      <c r="Z71" s="50">
        <v>0</v>
      </c>
      <c r="AA71" s="50">
        <v>0</v>
      </c>
      <c r="AB71" s="72">
        <v>71</v>
      </c>
      <c r="AC71" s="72"/>
      <c r="AD71" s="73"/>
      <c r="AE71" s="80" t="s">
        <v>906</v>
      </c>
      <c r="AF71" s="88">
        <v>327773679</v>
      </c>
      <c r="AG71" s="80">
        <v>29</v>
      </c>
      <c r="AH71" s="80">
        <v>20</v>
      </c>
      <c r="AI71" s="80">
        <v>76</v>
      </c>
      <c r="AJ71" s="80">
        <v>5</v>
      </c>
      <c r="AK71" s="80"/>
      <c r="AL71" s="80" t="s">
        <v>1077</v>
      </c>
      <c r="AM71" s="80" t="s">
        <v>1211</v>
      </c>
      <c r="AN71" s="80"/>
      <c r="AO71" s="80"/>
      <c r="AP71" s="82">
        <v>40726.16217592593</v>
      </c>
      <c r="AQ71" s="84" t="str">
        <f>HYPERLINK("https://pbs.twimg.com/profile_banners/327773679/1589214540")</f>
        <v>https://pbs.twimg.com/profile_banners/327773679/1589214540</v>
      </c>
      <c r="AR71" s="80" t="b">
        <v>0</v>
      </c>
      <c r="AS71" s="80" t="b">
        <v>0</v>
      </c>
      <c r="AT71" s="80" t="b">
        <v>0</v>
      </c>
      <c r="AU71" s="80"/>
      <c r="AV71" s="80">
        <v>0</v>
      </c>
      <c r="AW71" s="84" t="str">
        <f>HYPERLINK("https://abs.twimg.com/images/themes/theme15/bg.png")</f>
        <v>https://abs.twimg.com/images/themes/theme15/bg.png</v>
      </c>
      <c r="AX71" s="80" t="b">
        <v>0</v>
      </c>
      <c r="AY71" s="80" t="s">
        <v>1266</v>
      </c>
      <c r="AZ71" s="84" t="str">
        <f>HYPERLINK("https://twitter.com/hashmi_ali_khan")</f>
        <v>https://twitter.com/hashmi_ali_khan</v>
      </c>
      <c r="BA71" s="80" t="s">
        <v>66</v>
      </c>
      <c r="BB71" s="80" t="str">
        <f>REPLACE(INDEX(GroupVertices[Group],MATCH(Vertices[[#This Row],[Vertex]],GroupVertices[Vertex],0)),1,1,"")</f>
        <v>1</v>
      </c>
      <c r="BC71" s="49">
        <v>2</v>
      </c>
      <c r="BD71" s="50">
        <v>4.545454545454546</v>
      </c>
      <c r="BE71" s="49">
        <v>0</v>
      </c>
      <c r="BF71" s="50">
        <v>0</v>
      </c>
      <c r="BG71" s="49">
        <v>0</v>
      </c>
      <c r="BH71" s="50">
        <v>0</v>
      </c>
      <c r="BI71" s="49">
        <v>42</v>
      </c>
      <c r="BJ71" s="50">
        <v>95.45454545454545</v>
      </c>
      <c r="BK71" s="49">
        <v>44</v>
      </c>
      <c r="BL71" s="49" t="s">
        <v>8949</v>
      </c>
      <c r="BM71" s="49" t="s">
        <v>8949</v>
      </c>
      <c r="BN71" s="49" t="s">
        <v>427</v>
      </c>
      <c r="BO71" s="49" t="s">
        <v>427</v>
      </c>
      <c r="BP71" s="49" t="s">
        <v>429</v>
      </c>
      <c r="BQ71" s="49" t="s">
        <v>429</v>
      </c>
      <c r="BR71" s="117" t="s">
        <v>9006</v>
      </c>
      <c r="BS71" s="117" t="s">
        <v>9006</v>
      </c>
      <c r="BT71" s="117" t="s">
        <v>9013</v>
      </c>
      <c r="BU71" s="117" t="s">
        <v>9013</v>
      </c>
      <c r="BV71" s="2"/>
      <c r="BW71" s="3"/>
      <c r="BX71" s="3"/>
      <c r="BY71" s="3"/>
      <c r="BZ71" s="3"/>
    </row>
    <row r="72" spans="1:78" ht="29" customHeight="1">
      <c r="A72" s="65" t="s">
        <v>301</v>
      </c>
      <c r="C72" s="66"/>
      <c r="D72" s="66" t="s">
        <v>64</v>
      </c>
      <c r="E72" s="67">
        <v>150</v>
      </c>
      <c r="F72" s="69"/>
      <c r="G72" s="104" t="str">
        <f>HYPERLINK("https://pbs.twimg.com/profile_images/1301437864568332289/oGflQLfj_normal.jpg")</f>
        <v>https://pbs.twimg.com/profile_images/1301437864568332289/oGflQLfj_normal.jpg</v>
      </c>
      <c r="H72" s="66"/>
      <c r="I72" s="70" t="s">
        <v>301</v>
      </c>
      <c r="J72" s="71"/>
      <c r="K72" s="71" t="s">
        <v>75</v>
      </c>
      <c r="L72" s="70" t="s">
        <v>1335</v>
      </c>
      <c r="M72" s="74">
        <v>1</v>
      </c>
      <c r="N72" s="75">
        <v>554.7041625976562</v>
      </c>
      <c r="O72" s="75">
        <v>5757.39697265625</v>
      </c>
      <c r="P72" s="76"/>
      <c r="Q72" s="77"/>
      <c r="R72" s="77"/>
      <c r="S72" s="90"/>
      <c r="T72" s="49">
        <v>0</v>
      </c>
      <c r="U72" s="49">
        <v>1</v>
      </c>
      <c r="V72" s="50">
        <v>0</v>
      </c>
      <c r="W72" s="50">
        <v>0.002681</v>
      </c>
      <c r="X72" s="50">
        <v>0.004971</v>
      </c>
      <c r="Y72" s="50">
        <v>0.541864</v>
      </c>
      <c r="Z72" s="50">
        <v>0</v>
      </c>
      <c r="AA72" s="50">
        <v>0</v>
      </c>
      <c r="AB72" s="72">
        <v>72</v>
      </c>
      <c r="AC72" s="72"/>
      <c r="AD72" s="73"/>
      <c r="AE72" s="80" t="s">
        <v>907</v>
      </c>
      <c r="AF72" s="88">
        <v>1.25065575602785E+18</v>
      </c>
      <c r="AG72" s="80">
        <v>392</v>
      </c>
      <c r="AH72" s="80">
        <v>209</v>
      </c>
      <c r="AI72" s="80">
        <v>593</v>
      </c>
      <c r="AJ72" s="80">
        <v>7743</v>
      </c>
      <c r="AK72" s="80"/>
      <c r="AL72" s="80" t="s">
        <v>1078</v>
      </c>
      <c r="AM72" s="80"/>
      <c r="AN72" s="80"/>
      <c r="AO72" s="80"/>
      <c r="AP72" s="82">
        <v>43937.2240625</v>
      </c>
      <c r="AQ72" s="80"/>
      <c r="AR72" s="80" t="b">
        <v>1</v>
      </c>
      <c r="AS72" s="80" t="b">
        <v>0</v>
      </c>
      <c r="AT72" s="80" t="b">
        <v>0</v>
      </c>
      <c r="AU72" s="80"/>
      <c r="AV72" s="80">
        <v>0</v>
      </c>
      <c r="AW72" s="80"/>
      <c r="AX72" s="80" t="b">
        <v>0</v>
      </c>
      <c r="AY72" s="80" t="s">
        <v>1266</v>
      </c>
      <c r="AZ72" s="84" t="str">
        <f>HYPERLINK("https://twitter.com/ibrahim88862530")</f>
        <v>https://twitter.com/ibrahim88862530</v>
      </c>
      <c r="BA72" s="80" t="s">
        <v>66</v>
      </c>
      <c r="BB72" s="80" t="str">
        <f>REPLACE(INDEX(GroupVertices[Group],MATCH(Vertices[[#This Row],[Vertex]],GroupVertices[Vertex],0)),1,1,"")</f>
        <v>1</v>
      </c>
      <c r="BC72" s="49">
        <v>2</v>
      </c>
      <c r="BD72" s="50">
        <v>4.545454545454546</v>
      </c>
      <c r="BE72" s="49">
        <v>0</v>
      </c>
      <c r="BF72" s="50">
        <v>0</v>
      </c>
      <c r="BG72" s="49">
        <v>0</v>
      </c>
      <c r="BH72" s="50">
        <v>0</v>
      </c>
      <c r="BI72" s="49">
        <v>42</v>
      </c>
      <c r="BJ72" s="50">
        <v>95.45454545454545</v>
      </c>
      <c r="BK72" s="49">
        <v>44</v>
      </c>
      <c r="BL72" s="49" t="s">
        <v>8949</v>
      </c>
      <c r="BM72" s="49" t="s">
        <v>8949</v>
      </c>
      <c r="BN72" s="49" t="s">
        <v>427</v>
      </c>
      <c r="BO72" s="49" t="s">
        <v>427</v>
      </c>
      <c r="BP72" s="49" t="s">
        <v>429</v>
      </c>
      <c r="BQ72" s="49" t="s">
        <v>429</v>
      </c>
      <c r="BR72" s="117" t="s">
        <v>9006</v>
      </c>
      <c r="BS72" s="117" t="s">
        <v>9006</v>
      </c>
      <c r="BT72" s="117" t="s">
        <v>9013</v>
      </c>
      <c r="BU72" s="117" t="s">
        <v>9013</v>
      </c>
      <c r="BV72" s="2"/>
      <c r="BW72" s="3"/>
      <c r="BX72" s="3"/>
      <c r="BY72" s="3"/>
      <c r="BZ72" s="3"/>
    </row>
    <row r="73" spans="1:78" ht="29" customHeight="1">
      <c r="A73" s="65" t="s">
        <v>302</v>
      </c>
      <c r="C73" s="66"/>
      <c r="D73" s="66" t="s">
        <v>64</v>
      </c>
      <c r="E73" s="67">
        <v>150</v>
      </c>
      <c r="F73" s="69"/>
      <c r="G73" s="104" t="str">
        <f>HYPERLINK("https://pbs.twimg.com/profile_images/1295646314353500161/c3wAsv7V_normal.jpg")</f>
        <v>https://pbs.twimg.com/profile_images/1295646314353500161/c3wAsv7V_normal.jpg</v>
      </c>
      <c r="H73" s="66"/>
      <c r="I73" s="70" t="s">
        <v>302</v>
      </c>
      <c r="J73" s="71"/>
      <c r="K73" s="71" t="s">
        <v>75</v>
      </c>
      <c r="L73" s="70" t="s">
        <v>1336</v>
      </c>
      <c r="M73" s="74">
        <v>1</v>
      </c>
      <c r="N73" s="75">
        <v>4890.07470703125</v>
      </c>
      <c r="O73" s="75">
        <v>2655.391357421875</v>
      </c>
      <c r="P73" s="76"/>
      <c r="Q73" s="77"/>
      <c r="R73" s="77"/>
      <c r="S73" s="90"/>
      <c r="T73" s="49">
        <v>0</v>
      </c>
      <c r="U73" s="49">
        <v>1</v>
      </c>
      <c r="V73" s="50">
        <v>0</v>
      </c>
      <c r="W73" s="50">
        <v>0.002681</v>
      </c>
      <c r="X73" s="50">
        <v>0.004971</v>
      </c>
      <c r="Y73" s="50">
        <v>0.541864</v>
      </c>
      <c r="Z73" s="50">
        <v>0</v>
      </c>
      <c r="AA73" s="50">
        <v>0</v>
      </c>
      <c r="AB73" s="72">
        <v>73</v>
      </c>
      <c r="AC73" s="72"/>
      <c r="AD73" s="73"/>
      <c r="AE73" s="80" t="s">
        <v>908</v>
      </c>
      <c r="AF73" s="88">
        <v>1.29465478529601E+18</v>
      </c>
      <c r="AG73" s="80">
        <v>37</v>
      </c>
      <c r="AH73" s="80">
        <v>16</v>
      </c>
      <c r="AI73" s="80">
        <v>2877</v>
      </c>
      <c r="AJ73" s="80">
        <v>3406</v>
      </c>
      <c r="AK73" s="80"/>
      <c r="AL73" s="80" t="s">
        <v>1079</v>
      </c>
      <c r="AM73" s="80"/>
      <c r="AN73" s="80"/>
      <c r="AO73" s="80"/>
      <c r="AP73" s="82">
        <v>44058.63832175926</v>
      </c>
      <c r="AQ73" s="80"/>
      <c r="AR73" s="80" t="b">
        <v>1</v>
      </c>
      <c r="AS73" s="80" t="b">
        <v>0</v>
      </c>
      <c r="AT73" s="80" t="b">
        <v>0</v>
      </c>
      <c r="AU73" s="80"/>
      <c r="AV73" s="80">
        <v>0</v>
      </c>
      <c r="AW73" s="80"/>
      <c r="AX73" s="80" t="b">
        <v>0</v>
      </c>
      <c r="AY73" s="80" t="s">
        <v>1266</v>
      </c>
      <c r="AZ73" s="84" t="str">
        <f>HYPERLINK("https://twitter.com/jiminwin30")</f>
        <v>https://twitter.com/jiminwin30</v>
      </c>
      <c r="BA73" s="80" t="s">
        <v>66</v>
      </c>
      <c r="BB73" s="80" t="str">
        <f>REPLACE(INDEX(GroupVertices[Group],MATCH(Vertices[[#This Row],[Vertex]],GroupVertices[Vertex],0)),1,1,"")</f>
        <v>1</v>
      </c>
      <c r="BC73" s="49">
        <v>2</v>
      </c>
      <c r="BD73" s="50">
        <v>4.545454545454546</v>
      </c>
      <c r="BE73" s="49">
        <v>0</v>
      </c>
      <c r="BF73" s="50">
        <v>0</v>
      </c>
      <c r="BG73" s="49">
        <v>0</v>
      </c>
      <c r="BH73" s="50">
        <v>0</v>
      </c>
      <c r="BI73" s="49">
        <v>42</v>
      </c>
      <c r="BJ73" s="50">
        <v>95.45454545454545</v>
      </c>
      <c r="BK73" s="49">
        <v>44</v>
      </c>
      <c r="BL73" s="49" t="s">
        <v>8949</v>
      </c>
      <c r="BM73" s="49" t="s">
        <v>8949</v>
      </c>
      <c r="BN73" s="49" t="s">
        <v>427</v>
      </c>
      <c r="BO73" s="49" t="s">
        <v>427</v>
      </c>
      <c r="BP73" s="49" t="s">
        <v>429</v>
      </c>
      <c r="BQ73" s="49" t="s">
        <v>429</v>
      </c>
      <c r="BR73" s="117" t="s">
        <v>9006</v>
      </c>
      <c r="BS73" s="117" t="s">
        <v>9006</v>
      </c>
      <c r="BT73" s="117" t="s">
        <v>9013</v>
      </c>
      <c r="BU73" s="117" t="s">
        <v>9013</v>
      </c>
      <c r="BV73" s="2"/>
      <c r="BW73" s="3"/>
      <c r="BX73" s="3"/>
      <c r="BY73" s="3"/>
      <c r="BZ73" s="3"/>
    </row>
    <row r="74" spans="1:78" ht="29" customHeight="1">
      <c r="A74" s="65" t="s">
        <v>303</v>
      </c>
      <c r="C74" s="66"/>
      <c r="D74" s="66" t="s">
        <v>64</v>
      </c>
      <c r="E74" s="67">
        <v>150</v>
      </c>
      <c r="F74" s="69"/>
      <c r="G74" s="104" t="str">
        <f>HYPERLINK("https://pbs.twimg.com/profile_images/1240945238820171776/4PVJ1MQb_normal.jpg")</f>
        <v>https://pbs.twimg.com/profile_images/1240945238820171776/4PVJ1MQb_normal.jpg</v>
      </c>
      <c r="H74" s="66"/>
      <c r="I74" s="70" t="s">
        <v>303</v>
      </c>
      <c r="J74" s="71"/>
      <c r="K74" s="71" t="s">
        <v>75</v>
      </c>
      <c r="L74" s="70" t="s">
        <v>1337</v>
      </c>
      <c r="M74" s="74">
        <v>1</v>
      </c>
      <c r="N74" s="75">
        <v>6492.134765625</v>
      </c>
      <c r="O74" s="75">
        <v>4731.3251953125</v>
      </c>
      <c r="P74" s="76"/>
      <c r="Q74" s="77"/>
      <c r="R74" s="77"/>
      <c r="S74" s="90"/>
      <c r="T74" s="49">
        <v>0</v>
      </c>
      <c r="U74" s="49">
        <v>1</v>
      </c>
      <c r="V74" s="50">
        <v>0</v>
      </c>
      <c r="W74" s="50">
        <v>0.002681</v>
      </c>
      <c r="X74" s="50">
        <v>0.004971</v>
      </c>
      <c r="Y74" s="50">
        <v>0.541864</v>
      </c>
      <c r="Z74" s="50">
        <v>0</v>
      </c>
      <c r="AA74" s="50">
        <v>0</v>
      </c>
      <c r="AB74" s="72">
        <v>74</v>
      </c>
      <c r="AC74" s="72"/>
      <c r="AD74" s="73"/>
      <c r="AE74" s="80" t="s">
        <v>909</v>
      </c>
      <c r="AF74" s="88">
        <v>1.24094464409309E+18</v>
      </c>
      <c r="AG74" s="80">
        <v>19</v>
      </c>
      <c r="AH74" s="80">
        <v>71</v>
      </c>
      <c r="AI74" s="80">
        <v>40387</v>
      </c>
      <c r="AJ74" s="80">
        <v>38787</v>
      </c>
      <c r="AK74" s="80"/>
      <c r="AL74" s="80" t="s">
        <v>1080</v>
      </c>
      <c r="AM74" s="80" t="s">
        <v>1212</v>
      </c>
      <c r="AN74" s="80"/>
      <c r="AO74" s="80"/>
      <c r="AP74" s="82">
        <v>43910.42670138889</v>
      </c>
      <c r="AQ74" s="80"/>
      <c r="AR74" s="80" t="b">
        <v>1</v>
      </c>
      <c r="AS74" s="80" t="b">
        <v>0</v>
      </c>
      <c r="AT74" s="80" t="b">
        <v>0</v>
      </c>
      <c r="AU74" s="80"/>
      <c r="AV74" s="80">
        <v>0</v>
      </c>
      <c r="AW74" s="80"/>
      <c r="AX74" s="80" t="b">
        <v>0</v>
      </c>
      <c r="AY74" s="80" t="s">
        <v>1266</v>
      </c>
      <c r="AZ74" s="84" t="str">
        <f>HYPERLINK("https://twitter.com/drsivanandaraj1")</f>
        <v>https://twitter.com/drsivanandaraj1</v>
      </c>
      <c r="BA74" s="80" t="s">
        <v>66</v>
      </c>
      <c r="BB74" s="80" t="str">
        <f>REPLACE(INDEX(GroupVertices[Group],MATCH(Vertices[[#This Row],[Vertex]],GroupVertices[Vertex],0)),1,1,"")</f>
        <v>1</v>
      </c>
      <c r="BC74" s="49">
        <v>2</v>
      </c>
      <c r="BD74" s="50">
        <v>4.545454545454546</v>
      </c>
      <c r="BE74" s="49">
        <v>0</v>
      </c>
      <c r="BF74" s="50">
        <v>0</v>
      </c>
      <c r="BG74" s="49">
        <v>0</v>
      </c>
      <c r="BH74" s="50">
        <v>0</v>
      </c>
      <c r="BI74" s="49">
        <v>42</v>
      </c>
      <c r="BJ74" s="50">
        <v>95.45454545454545</v>
      </c>
      <c r="BK74" s="49">
        <v>44</v>
      </c>
      <c r="BL74" s="49" t="s">
        <v>8949</v>
      </c>
      <c r="BM74" s="49" t="s">
        <v>8949</v>
      </c>
      <c r="BN74" s="49" t="s">
        <v>427</v>
      </c>
      <c r="BO74" s="49" t="s">
        <v>427</v>
      </c>
      <c r="BP74" s="49" t="s">
        <v>429</v>
      </c>
      <c r="BQ74" s="49" t="s">
        <v>429</v>
      </c>
      <c r="BR74" s="117" t="s">
        <v>9006</v>
      </c>
      <c r="BS74" s="117" t="s">
        <v>9006</v>
      </c>
      <c r="BT74" s="117" t="s">
        <v>9013</v>
      </c>
      <c r="BU74" s="117" t="s">
        <v>9013</v>
      </c>
      <c r="BV74" s="2"/>
      <c r="BW74" s="3"/>
      <c r="BX74" s="3"/>
      <c r="BY74" s="3"/>
      <c r="BZ74" s="3"/>
    </row>
    <row r="75" spans="1:78" ht="29" customHeight="1">
      <c r="A75" s="65" t="s">
        <v>304</v>
      </c>
      <c r="C75" s="66"/>
      <c r="D75" s="66" t="s">
        <v>64</v>
      </c>
      <c r="E75" s="67">
        <v>150</v>
      </c>
      <c r="F75" s="69"/>
      <c r="G75" s="104" t="str">
        <f>HYPERLINK("https://pbs.twimg.com/profile_images/1105156023109718017/q6zgjBI2_normal.png")</f>
        <v>https://pbs.twimg.com/profile_images/1105156023109718017/q6zgjBI2_normal.png</v>
      </c>
      <c r="H75" s="66"/>
      <c r="I75" s="70" t="s">
        <v>304</v>
      </c>
      <c r="J75" s="71"/>
      <c r="K75" s="71" t="s">
        <v>75</v>
      </c>
      <c r="L75" s="70" t="s">
        <v>1338</v>
      </c>
      <c r="M75" s="74">
        <v>1</v>
      </c>
      <c r="N75" s="75">
        <v>8697.0654296875</v>
      </c>
      <c r="O75" s="75">
        <v>5546.56396484375</v>
      </c>
      <c r="P75" s="76"/>
      <c r="Q75" s="77"/>
      <c r="R75" s="77"/>
      <c r="S75" s="90"/>
      <c r="T75" s="49">
        <v>0</v>
      </c>
      <c r="U75" s="49">
        <v>1</v>
      </c>
      <c r="V75" s="50">
        <v>0</v>
      </c>
      <c r="W75" s="50">
        <v>0.002681</v>
      </c>
      <c r="X75" s="50">
        <v>0.004971</v>
      </c>
      <c r="Y75" s="50">
        <v>0.541864</v>
      </c>
      <c r="Z75" s="50">
        <v>0</v>
      </c>
      <c r="AA75" s="50">
        <v>0</v>
      </c>
      <c r="AB75" s="72">
        <v>75</v>
      </c>
      <c r="AC75" s="72"/>
      <c r="AD75" s="73"/>
      <c r="AE75" s="80" t="s">
        <v>910</v>
      </c>
      <c r="AF75" s="88">
        <v>3930698549</v>
      </c>
      <c r="AG75" s="80">
        <v>538</v>
      </c>
      <c r="AH75" s="80">
        <v>45</v>
      </c>
      <c r="AI75" s="80">
        <v>137</v>
      </c>
      <c r="AJ75" s="80">
        <v>431</v>
      </c>
      <c r="AK75" s="80"/>
      <c r="AL75" s="80"/>
      <c r="AM75" s="80" t="s">
        <v>1213</v>
      </c>
      <c r="AN75" s="84" t="str">
        <f>HYPERLINK("https://t.co/rOb1TOjdQi")</f>
        <v>https://t.co/rOb1TOjdQi</v>
      </c>
      <c r="AO75" s="80"/>
      <c r="AP75" s="82">
        <v>42288.8412962963</v>
      </c>
      <c r="AQ75" s="84" t="str">
        <f>HYPERLINK("https://pbs.twimg.com/profile_banners/3930698549/1529525747")</f>
        <v>https://pbs.twimg.com/profile_banners/3930698549/1529525747</v>
      </c>
      <c r="AR75" s="80" t="b">
        <v>0</v>
      </c>
      <c r="AS75" s="80" t="b">
        <v>0</v>
      </c>
      <c r="AT75" s="80" t="b">
        <v>0</v>
      </c>
      <c r="AU75" s="80"/>
      <c r="AV75" s="80">
        <v>0</v>
      </c>
      <c r="AW75" s="84" t="str">
        <f>HYPERLINK("https://abs.twimg.com/images/themes/theme1/bg.png")</f>
        <v>https://abs.twimg.com/images/themes/theme1/bg.png</v>
      </c>
      <c r="AX75" s="80" t="b">
        <v>0</v>
      </c>
      <c r="AY75" s="80" t="s">
        <v>1266</v>
      </c>
      <c r="AZ75" s="84" t="str">
        <f>HYPERLINK("https://twitter.com/collabtrainer")</f>
        <v>https://twitter.com/collabtrainer</v>
      </c>
      <c r="BA75" s="80" t="s">
        <v>66</v>
      </c>
      <c r="BB75" s="80" t="str">
        <f>REPLACE(INDEX(GroupVertices[Group],MATCH(Vertices[[#This Row],[Vertex]],GroupVertices[Vertex],0)),1,1,"")</f>
        <v>1</v>
      </c>
      <c r="BC75" s="49">
        <v>2</v>
      </c>
      <c r="BD75" s="50">
        <v>4.545454545454546</v>
      </c>
      <c r="BE75" s="49">
        <v>0</v>
      </c>
      <c r="BF75" s="50">
        <v>0</v>
      </c>
      <c r="BG75" s="49">
        <v>0</v>
      </c>
      <c r="BH75" s="50">
        <v>0</v>
      </c>
      <c r="BI75" s="49">
        <v>42</v>
      </c>
      <c r="BJ75" s="50">
        <v>95.45454545454545</v>
      </c>
      <c r="BK75" s="49">
        <v>44</v>
      </c>
      <c r="BL75" s="49" t="s">
        <v>8949</v>
      </c>
      <c r="BM75" s="49" t="s">
        <v>8949</v>
      </c>
      <c r="BN75" s="49" t="s">
        <v>427</v>
      </c>
      <c r="BO75" s="49" t="s">
        <v>427</v>
      </c>
      <c r="BP75" s="49" t="s">
        <v>429</v>
      </c>
      <c r="BQ75" s="49" t="s">
        <v>429</v>
      </c>
      <c r="BR75" s="117" t="s">
        <v>9006</v>
      </c>
      <c r="BS75" s="117" t="s">
        <v>9006</v>
      </c>
      <c r="BT75" s="117" t="s">
        <v>9013</v>
      </c>
      <c r="BU75" s="117" t="s">
        <v>9013</v>
      </c>
      <c r="BV75" s="2"/>
      <c r="BW75" s="3"/>
      <c r="BX75" s="3"/>
      <c r="BY75" s="3"/>
      <c r="BZ75" s="3"/>
    </row>
    <row r="76" spans="1:78" ht="29" customHeight="1">
      <c r="A76" s="65" t="s">
        <v>305</v>
      </c>
      <c r="C76" s="66"/>
      <c r="D76" s="66" t="s">
        <v>64</v>
      </c>
      <c r="E76" s="67">
        <v>150</v>
      </c>
      <c r="F76" s="69"/>
      <c r="G76" s="104" t="str">
        <f>HYPERLINK("https://pbs.twimg.com/profile_images/1314057073727025153/rX76gNZo_normal.jpg")</f>
        <v>https://pbs.twimg.com/profile_images/1314057073727025153/rX76gNZo_normal.jpg</v>
      </c>
      <c r="H76" s="66"/>
      <c r="I76" s="70" t="s">
        <v>305</v>
      </c>
      <c r="J76" s="71"/>
      <c r="K76" s="71" t="s">
        <v>75</v>
      </c>
      <c r="L76" s="70" t="s">
        <v>1339</v>
      </c>
      <c r="M76" s="74">
        <v>1</v>
      </c>
      <c r="N76" s="75">
        <v>3318.25927734375</v>
      </c>
      <c r="O76" s="75">
        <v>6861.62255859375</v>
      </c>
      <c r="P76" s="76"/>
      <c r="Q76" s="77"/>
      <c r="R76" s="77"/>
      <c r="S76" s="90"/>
      <c r="T76" s="49">
        <v>0</v>
      </c>
      <c r="U76" s="49">
        <v>1</v>
      </c>
      <c r="V76" s="50">
        <v>0</v>
      </c>
      <c r="W76" s="50">
        <v>0.002681</v>
      </c>
      <c r="X76" s="50">
        <v>0.004971</v>
      </c>
      <c r="Y76" s="50">
        <v>0.541864</v>
      </c>
      <c r="Z76" s="50">
        <v>0</v>
      </c>
      <c r="AA76" s="50">
        <v>0</v>
      </c>
      <c r="AB76" s="72">
        <v>76</v>
      </c>
      <c r="AC76" s="72"/>
      <c r="AD76" s="73"/>
      <c r="AE76" s="80" t="s">
        <v>911</v>
      </c>
      <c r="AF76" s="88">
        <v>4900524172</v>
      </c>
      <c r="AG76" s="80">
        <v>97</v>
      </c>
      <c r="AH76" s="80">
        <v>23</v>
      </c>
      <c r="AI76" s="80">
        <v>246</v>
      </c>
      <c r="AJ76" s="80">
        <v>181</v>
      </c>
      <c r="AK76" s="80"/>
      <c r="AL76" s="80" t="s">
        <v>1081</v>
      </c>
      <c r="AM76" s="80"/>
      <c r="AN76" s="80"/>
      <c r="AO76" s="80"/>
      <c r="AP76" s="82">
        <v>42412.28969907408</v>
      </c>
      <c r="AQ76" s="80"/>
      <c r="AR76" s="80" t="b">
        <v>1</v>
      </c>
      <c r="AS76" s="80" t="b">
        <v>0</v>
      </c>
      <c r="AT76" s="80" t="b">
        <v>0</v>
      </c>
      <c r="AU76" s="80"/>
      <c r="AV76" s="80">
        <v>0</v>
      </c>
      <c r="AW76" s="80"/>
      <c r="AX76" s="80" t="b">
        <v>0</v>
      </c>
      <c r="AY76" s="80" t="s">
        <v>1266</v>
      </c>
      <c r="AZ76" s="84" t="str">
        <f>HYPERLINK("https://twitter.com/garfaxad")</f>
        <v>https://twitter.com/garfaxad</v>
      </c>
      <c r="BA76" s="80" t="s">
        <v>66</v>
      </c>
      <c r="BB76" s="80" t="str">
        <f>REPLACE(INDEX(GroupVertices[Group],MATCH(Vertices[[#This Row],[Vertex]],GroupVertices[Vertex],0)),1,1,"")</f>
        <v>1</v>
      </c>
      <c r="BC76" s="49">
        <v>2</v>
      </c>
      <c r="BD76" s="50">
        <v>4.545454545454546</v>
      </c>
      <c r="BE76" s="49">
        <v>0</v>
      </c>
      <c r="BF76" s="50">
        <v>0</v>
      </c>
      <c r="BG76" s="49">
        <v>0</v>
      </c>
      <c r="BH76" s="50">
        <v>0</v>
      </c>
      <c r="BI76" s="49">
        <v>42</v>
      </c>
      <c r="BJ76" s="50">
        <v>95.45454545454545</v>
      </c>
      <c r="BK76" s="49">
        <v>44</v>
      </c>
      <c r="BL76" s="49" t="s">
        <v>8949</v>
      </c>
      <c r="BM76" s="49" t="s">
        <v>8949</v>
      </c>
      <c r="BN76" s="49" t="s">
        <v>427</v>
      </c>
      <c r="BO76" s="49" t="s">
        <v>427</v>
      </c>
      <c r="BP76" s="49" t="s">
        <v>429</v>
      </c>
      <c r="BQ76" s="49" t="s">
        <v>429</v>
      </c>
      <c r="BR76" s="117" t="s">
        <v>9006</v>
      </c>
      <c r="BS76" s="117" t="s">
        <v>9006</v>
      </c>
      <c r="BT76" s="117" t="s">
        <v>9013</v>
      </c>
      <c r="BU76" s="117" t="s">
        <v>9013</v>
      </c>
      <c r="BV76" s="2"/>
      <c r="BW76" s="3"/>
      <c r="BX76" s="3"/>
      <c r="BY76" s="3"/>
      <c r="BZ76" s="3"/>
    </row>
    <row r="77" spans="1:78" ht="29" customHeight="1">
      <c r="A77" s="65" t="s">
        <v>306</v>
      </c>
      <c r="C77" s="66"/>
      <c r="D77" s="66" t="s">
        <v>64</v>
      </c>
      <c r="E77" s="67">
        <v>150</v>
      </c>
      <c r="F77" s="69"/>
      <c r="G77" s="104" t="str">
        <f>HYPERLINK("https://pbs.twimg.com/profile_images/1068112527316451328/oRspDdVI_normal.jpg")</f>
        <v>https://pbs.twimg.com/profile_images/1068112527316451328/oRspDdVI_normal.jpg</v>
      </c>
      <c r="H77" s="66"/>
      <c r="I77" s="70" t="s">
        <v>306</v>
      </c>
      <c r="J77" s="71"/>
      <c r="K77" s="71" t="s">
        <v>75</v>
      </c>
      <c r="L77" s="70" t="s">
        <v>1340</v>
      </c>
      <c r="M77" s="74">
        <v>1</v>
      </c>
      <c r="N77" s="75">
        <v>6869.03955078125</v>
      </c>
      <c r="O77" s="75">
        <v>713.1927490234375</v>
      </c>
      <c r="P77" s="76"/>
      <c r="Q77" s="77"/>
      <c r="R77" s="77"/>
      <c r="S77" s="90"/>
      <c r="T77" s="49">
        <v>0</v>
      </c>
      <c r="U77" s="49">
        <v>1</v>
      </c>
      <c r="V77" s="50">
        <v>0</v>
      </c>
      <c r="W77" s="50">
        <v>0.002681</v>
      </c>
      <c r="X77" s="50">
        <v>0.004971</v>
      </c>
      <c r="Y77" s="50">
        <v>0.541864</v>
      </c>
      <c r="Z77" s="50">
        <v>0</v>
      </c>
      <c r="AA77" s="50">
        <v>0</v>
      </c>
      <c r="AB77" s="72">
        <v>77</v>
      </c>
      <c r="AC77" s="72"/>
      <c r="AD77" s="73"/>
      <c r="AE77" s="80" t="s">
        <v>912</v>
      </c>
      <c r="AF77" s="88">
        <v>9.48208065228177E+17</v>
      </c>
      <c r="AG77" s="80">
        <v>1043</v>
      </c>
      <c r="AH77" s="80">
        <v>1592</v>
      </c>
      <c r="AI77" s="80">
        <v>1973</v>
      </c>
      <c r="AJ77" s="80">
        <v>3848</v>
      </c>
      <c r="AK77" s="80"/>
      <c r="AL77" s="80" t="s">
        <v>1082</v>
      </c>
      <c r="AM77" s="80" t="s">
        <v>1206</v>
      </c>
      <c r="AN77" s="80"/>
      <c r="AO77" s="80"/>
      <c r="AP77" s="82">
        <v>43102.62724537037</v>
      </c>
      <c r="AQ77" s="84" t="str">
        <f>HYPERLINK("https://pbs.twimg.com/profile_banners/948208065228177408/1602369272")</f>
        <v>https://pbs.twimg.com/profile_banners/948208065228177408/1602369272</v>
      </c>
      <c r="AR77" s="80" t="b">
        <v>1</v>
      </c>
      <c r="AS77" s="80" t="b">
        <v>0</v>
      </c>
      <c r="AT77" s="80" t="b">
        <v>0</v>
      </c>
      <c r="AU77" s="80"/>
      <c r="AV77" s="80">
        <v>1</v>
      </c>
      <c r="AW77" s="80"/>
      <c r="AX77" s="80" t="b">
        <v>0</v>
      </c>
      <c r="AY77" s="80" t="s">
        <v>1266</v>
      </c>
      <c r="AZ77" s="84" t="str">
        <f>HYPERLINK("https://twitter.com/sulaimonakinye3")</f>
        <v>https://twitter.com/sulaimonakinye3</v>
      </c>
      <c r="BA77" s="80" t="s">
        <v>66</v>
      </c>
      <c r="BB77" s="80" t="str">
        <f>REPLACE(INDEX(GroupVertices[Group],MATCH(Vertices[[#This Row],[Vertex]],GroupVertices[Vertex],0)),1,1,"")</f>
        <v>1</v>
      </c>
      <c r="BC77" s="49">
        <v>2</v>
      </c>
      <c r="BD77" s="50">
        <v>4.545454545454546</v>
      </c>
      <c r="BE77" s="49">
        <v>0</v>
      </c>
      <c r="BF77" s="50">
        <v>0</v>
      </c>
      <c r="BG77" s="49">
        <v>0</v>
      </c>
      <c r="BH77" s="50">
        <v>0</v>
      </c>
      <c r="BI77" s="49">
        <v>42</v>
      </c>
      <c r="BJ77" s="50">
        <v>95.45454545454545</v>
      </c>
      <c r="BK77" s="49">
        <v>44</v>
      </c>
      <c r="BL77" s="49" t="s">
        <v>8949</v>
      </c>
      <c r="BM77" s="49" t="s">
        <v>8949</v>
      </c>
      <c r="BN77" s="49" t="s">
        <v>427</v>
      </c>
      <c r="BO77" s="49" t="s">
        <v>427</v>
      </c>
      <c r="BP77" s="49" t="s">
        <v>429</v>
      </c>
      <c r="BQ77" s="49" t="s">
        <v>429</v>
      </c>
      <c r="BR77" s="117" t="s">
        <v>9006</v>
      </c>
      <c r="BS77" s="117" t="s">
        <v>9006</v>
      </c>
      <c r="BT77" s="117" t="s">
        <v>9013</v>
      </c>
      <c r="BU77" s="117" t="s">
        <v>9013</v>
      </c>
      <c r="BV77" s="2"/>
      <c r="BW77" s="3"/>
      <c r="BX77" s="3"/>
      <c r="BY77" s="3"/>
      <c r="BZ77" s="3"/>
    </row>
    <row r="78" spans="1:78" ht="29" customHeight="1">
      <c r="A78" s="65" t="s">
        <v>307</v>
      </c>
      <c r="C78" s="66"/>
      <c r="D78" s="66" t="s">
        <v>64</v>
      </c>
      <c r="E78" s="67">
        <v>150</v>
      </c>
      <c r="F78" s="69"/>
      <c r="G78" s="104" t="str">
        <f>HYPERLINK("https://abs.twimg.com/sticky/default_profile_images/default_profile_normal.png")</f>
        <v>https://abs.twimg.com/sticky/default_profile_images/default_profile_normal.png</v>
      </c>
      <c r="H78" s="66"/>
      <c r="I78" s="70" t="s">
        <v>307</v>
      </c>
      <c r="J78" s="71"/>
      <c r="K78" s="71" t="s">
        <v>75</v>
      </c>
      <c r="L78" s="70" t="s">
        <v>1341</v>
      </c>
      <c r="M78" s="74">
        <v>1</v>
      </c>
      <c r="N78" s="75">
        <v>2408.90087890625</v>
      </c>
      <c r="O78" s="75">
        <v>6941.94384765625</v>
      </c>
      <c r="P78" s="76"/>
      <c r="Q78" s="77"/>
      <c r="R78" s="77"/>
      <c r="S78" s="90"/>
      <c r="T78" s="49">
        <v>0</v>
      </c>
      <c r="U78" s="49">
        <v>1</v>
      </c>
      <c r="V78" s="50">
        <v>0</v>
      </c>
      <c r="W78" s="50">
        <v>0.002681</v>
      </c>
      <c r="X78" s="50">
        <v>0.004971</v>
      </c>
      <c r="Y78" s="50">
        <v>0.541864</v>
      </c>
      <c r="Z78" s="50">
        <v>0</v>
      </c>
      <c r="AA78" s="50">
        <v>0</v>
      </c>
      <c r="AB78" s="72">
        <v>78</v>
      </c>
      <c r="AC78" s="72"/>
      <c r="AD78" s="73"/>
      <c r="AE78" s="80" t="s">
        <v>913</v>
      </c>
      <c r="AF78" s="88">
        <v>1.31509485191491E+18</v>
      </c>
      <c r="AG78" s="80">
        <v>389</v>
      </c>
      <c r="AH78" s="80">
        <v>7</v>
      </c>
      <c r="AI78" s="80">
        <v>475</v>
      </c>
      <c r="AJ78" s="80">
        <v>1396</v>
      </c>
      <c r="AK78" s="80"/>
      <c r="AL78" s="80"/>
      <c r="AM78" s="80"/>
      <c r="AN78" s="80"/>
      <c r="AO78" s="80"/>
      <c r="AP78" s="82">
        <v>44115.04224537037</v>
      </c>
      <c r="AQ78" s="80"/>
      <c r="AR78" s="80" t="b">
        <v>1</v>
      </c>
      <c r="AS78" s="80" t="b">
        <v>1</v>
      </c>
      <c r="AT78" s="80" t="b">
        <v>0</v>
      </c>
      <c r="AU78" s="80"/>
      <c r="AV78" s="80">
        <v>0</v>
      </c>
      <c r="AW78" s="80"/>
      <c r="AX78" s="80" t="b">
        <v>0</v>
      </c>
      <c r="AY78" s="80" t="s">
        <v>1266</v>
      </c>
      <c r="AZ78" s="84" t="str">
        <f>HYPERLINK("https://twitter.com/thinhvn12")</f>
        <v>https://twitter.com/thinhvn12</v>
      </c>
      <c r="BA78" s="80" t="s">
        <v>66</v>
      </c>
      <c r="BB78" s="80" t="str">
        <f>REPLACE(INDEX(GroupVertices[Group],MATCH(Vertices[[#This Row],[Vertex]],GroupVertices[Vertex],0)),1,1,"")</f>
        <v>1</v>
      </c>
      <c r="BC78" s="49">
        <v>2</v>
      </c>
      <c r="BD78" s="50">
        <v>4.545454545454546</v>
      </c>
      <c r="BE78" s="49">
        <v>0</v>
      </c>
      <c r="BF78" s="50">
        <v>0</v>
      </c>
      <c r="BG78" s="49">
        <v>0</v>
      </c>
      <c r="BH78" s="50">
        <v>0</v>
      </c>
      <c r="BI78" s="49">
        <v>42</v>
      </c>
      <c r="BJ78" s="50">
        <v>95.45454545454545</v>
      </c>
      <c r="BK78" s="49">
        <v>44</v>
      </c>
      <c r="BL78" s="49" t="s">
        <v>8949</v>
      </c>
      <c r="BM78" s="49" t="s">
        <v>8949</v>
      </c>
      <c r="BN78" s="49" t="s">
        <v>427</v>
      </c>
      <c r="BO78" s="49" t="s">
        <v>427</v>
      </c>
      <c r="BP78" s="49" t="s">
        <v>429</v>
      </c>
      <c r="BQ78" s="49" t="s">
        <v>429</v>
      </c>
      <c r="BR78" s="117" t="s">
        <v>9006</v>
      </c>
      <c r="BS78" s="117" t="s">
        <v>9006</v>
      </c>
      <c r="BT78" s="117" t="s">
        <v>9013</v>
      </c>
      <c r="BU78" s="117" t="s">
        <v>9013</v>
      </c>
      <c r="BV78" s="2"/>
      <c r="BW78" s="3"/>
      <c r="BX78" s="3"/>
      <c r="BY78" s="3"/>
      <c r="BZ78" s="3"/>
    </row>
    <row r="79" spans="1:78" ht="29" customHeight="1">
      <c r="A79" s="65" t="s">
        <v>308</v>
      </c>
      <c r="C79" s="66"/>
      <c r="D79" s="66" t="s">
        <v>64</v>
      </c>
      <c r="E79" s="67">
        <v>150</v>
      </c>
      <c r="F79" s="69"/>
      <c r="G79" s="104" t="str">
        <f>HYPERLINK("https://pbs.twimg.com/profile_images/1215068323391528962/JePHN6dh_normal.jpg")</f>
        <v>https://pbs.twimg.com/profile_images/1215068323391528962/JePHN6dh_normal.jpg</v>
      </c>
      <c r="H79" s="66"/>
      <c r="I79" s="70" t="s">
        <v>308</v>
      </c>
      <c r="J79" s="71"/>
      <c r="K79" s="71" t="s">
        <v>75</v>
      </c>
      <c r="L79" s="70" t="s">
        <v>1342</v>
      </c>
      <c r="M79" s="74">
        <v>1</v>
      </c>
      <c r="N79" s="75">
        <v>8082.22607421875</v>
      </c>
      <c r="O79" s="75">
        <v>5943.84716796875</v>
      </c>
      <c r="P79" s="76"/>
      <c r="Q79" s="77"/>
      <c r="R79" s="77"/>
      <c r="S79" s="90"/>
      <c r="T79" s="49">
        <v>0</v>
      </c>
      <c r="U79" s="49">
        <v>1</v>
      </c>
      <c r="V79" s="50">
        <v>0</v>
      </c>
      <c r="W79" s="50">
        <v>0.002681</v>
      </c>
      <c r="X79" s="50">
        <v>0.004971</v>
      </c>
      <c r="Y79" s="50">
        <v>0.541864</v>
      </c>
      <c r="Z79" s="50">
        <v>0</v>
      </c>
      <c r="AA79" s="50">
        <v>0</v>
      </c>
      <c r="AB79" s="72">
        <v>79</v>
      </c>
      <c r="AC79" s="72"/>
      <c r="AD79" s="73"/>
      <c r="AE79" s="80" t="s">
        <v>914</v>
      </c>
      <c r="AF79" s="88">
        <v>1.20458366326386E+18</v>
      </c>
      <c r="AG79" s="80">
        <v>196</v>
      </c>
      <c r="AH79" s="80">
        <v>255</v>
      </c>
      <c r="AI79" s="80">
        <v>36119</v>
      </c>
      <c r="AJ79" s="80">
        <v>33237</v>
      </c>
      <c r="AK79" s="80"/>
      <c r="AL79" s="80" t="s">
        <v>1083</v>
      </c>
      <c r="AM79" s="80"/>
      <c r="AN79" s="80"/>
      <c r="AO79" s="80"/>
      <c r="AP79" s="82">
        <v>43810.08936342593</v>
      </c>
      <c r="AQ79" s="80"/>
      <c r="AR79" s="80" t="b">
        <v>1</v>
      </c>
      <c r="AS79" s="80" t="b">
        <v>0</v>
      </c>
      <c r="AT79" s="80" t="b">
        <v>0</v>
      </c>
      <c r="AU79" s="80"/>
      <c r="AV79" s="80">
        <v>1</v>
      </c>
      <c r="AW79" s="80"/>
      <c r="AX79" s="80" t="b">
        <v>0</v>
      </c>
      <c r="AY79" s="80" t="s">
        <v>1266</v>
      </c>
      <c r="AZ79" s="84" t="str">
        <f>HYPERLINK("https://twitter.com/laxmipr20576289")</f>
        <v>https://twitter.com/laxmipr20576289</v>
      </c>
      <c r="BA79" s="80" t="s">
        <v>66</v>
      </c>
      <c r="BB79" s="80" t="str">
        <f>REPLACE(INDEX(GroupVertices[Group],MATCH(Vertices[[#This Row],[Vertex]],GroupVertices[Vertex],0)),1,1,"")</f>
        <v>1</v>
      </c>
      <c r="BC79" s="49">
        <v>2</v>
      </c>
      <c r="BD79" s="50">
        <v>4.545454545454546</v>
      </c>
      <c r="BE79" s="49">
        <v>0</v>
      </c>
      <c r="BF79" s="50">
        <v>0</v>
      </c>
      <c r="BG79" s="49">
        <v>0</v>
      </c>
      <c r="BH79" s="50">
        <v>0</v>
      </c>
      <c r="BI79" s="49">
        <v>42</v>
      </c>
      <c r="BJ79" s="50">
        <v>95.45454545454545</v>
      </c>
      <c r="BK79" s="49">
        <v>44</v>
      </c>
      <c r="BL79" s="49" t="s">
        <v>8949</v>
      </c>
      <c r="BM79" s="49" t="s">
        <v>8949</v>
      </c>
      <c r="BN79" s="49" t="s">
        <v>427</v>
      </c>
      <c r="BO79" s="49" t="s">
        <v>427</v>
      </c>
      <c r="BP79" s="49" t="s">
        <v>429</v>
      </c>
      <c r="BQ79" s="49" t="s">
        <v>429</v>
      </c>
      <c r="BR79" s="117" t="s">
        <v>9006</v>
      </c>
      <c r="BS79" s="117" t="s">
        <v>9006</v>
      </c>
      <c r="BT79" s="117" t="s">
        <v>9013</v>
      </c>
      <c r="BU79" s="117" t="s">
        <v>9013</v>
      </c>
      <c r="BV79" s="2"/>
      <c r="BW79" s="3"/>
      <c r="BX79" s="3"/>
      <c r="BY79" s="3"/>
      <c r="BZ79" s="3"/>
    </row>
    <row r="80" spans="1:78" ht="29" customHeight="1">
      <c r="A80" s="65" t="s">
        <v>309</v>
      </c>
      <c r="C80" s="66"/>
      <c r="D80" s="66" t="s">
        <v>64</v>
      </c>
      <c r="E80" s="67">
        <v>150</v>
      </c>
      <c r="F80" s="69"/>
      <c r="G80" s="104" t="str">
        <f>HYPERLINK("https://pbs.twimg.com/profile_images/1177068849759432704/46WYkWtd_normal.jpg")</f>
        <v>https://pbs.twimg.com/profile_images/1177068849759432704/46WYkWtd_normal.jpg</v>
      </c>
      <c r="H80" s="66"/>
      <c r="I80" s="70" t="s">
        <v>309</v>
      </c>
      <c r="J80" s="71"/>
      <c r="K80" s="71" t="s">
        <v>75</v>
      </c>
      <c r="L80" s="70" t="s">
        <v>1343</v>
      </c>
      <c r="M80" s="74">
        <v>1</v>
      </c>
      <c r="N80" s="75">
        <v>9396.99609375</v>
      </c>
      <c r="O80" s="75">
        <v>6474.55810546875</v>
      </c>
      <c r="P80" s="76"/>
      <c r="Q80" s="77"/>
      <c r="R80" s="77"/>
      <c r="S80" s="90"/>
      <c r="T80" s="49">
        <v>0</v>
      </c>
      <c r="U80" s="49">
        <v>1</v>
      </c>
      <c r="V80" s="50">
        <v>0</v>
      </c>
      <c r="W80" s="50">
        <v>0.002681</v>
      </c>
      <c r="X80" s="50">
        <v>0.004971</v>
      </c>
      <c r="Y80" s="50">
        <v>0.541864</v>
      </c>
      <c r="Z80" s="50">
        <v>0</v>
      </c>
      <c r="AA80" s="50">
        <v>0</v>
      </c>
      <c r="AB80" s="72">
        <v>80</v>
      </c>
      <c r="AC80" s="72"/>
      <c r="AD80" s="73"/>
      <c r="AE80" s="80" t="s">
        <v>915</v>
      </c>
      <c r="AF80" s="88">
        <v>594780850</v>
      </c>
      <c r="AG80" s="80">
        <v>559</v>
      </c>
      <c r="AH80" s="80">
        <v>533</v>
      </c>
      <c r="AI80" s="80">
        <v>15837</v>
      </c>
      <c r="AJ80" s="80">
        <v>45187</v>
      </c>
      <c r="AK80" s="80"/>
      <c r="AL80" s="80" t="s">
        <v>1084</v>
      </c>
      <c r="AM80" s="80"/>
      <c r="AN80" s="80"/>
      <c r="AO80" s="80"/>
      <c r="AP80" s="82">
        <v>41059.74542824074</v>
      </c>
      <c r="AQ80" s="84" t="str">
        <f>HYPERLINK("https://pbs.twimg.com/profile_banners/594780850/1569469956")</f>
        <v>https://pbs.twimg.com/profile_banners/594780850/1569469956</v>
      </c>
      <c r="AR80" s="80" t="b">
        <v>1</v>
      </c>
      <c r="AS80" s="80" t="b">
        <v>0</v>
      </c>
      <c r="AT80" s="80" t="b">
        <v>0</v>
      </c>
      <c r="AU80" s="80"/>
      <c r="AV80" s="80">
        <v>0</v>
      </c>
      <c r="AW80" s="84" t="str">
        <f>HYPERLINK("https://abs.twimg.com/images/themes/theme1/bg.png")</f>
        <v>https://abs.twimg.com/images/themes/theme1/bg.png</v>
      </c>
      <c r="AX80" s="80" t="b">
        <v>0</v>
      </c>
      <c r="AY80" s="80" t="s">
        <v>1266</v>
      </c>
      <c r="AZ80" s="84" t="str">
        <f>HYPERLINK("https://twitter.com/rosaroma2011")</f>
        <v>https://twitter.com/rosaroma2011</v>
      </c>
      <c r="BA80" s="80" t="s">
        <v>66</v>
      </c>
      <c r="BB80" s="80" t="str">
        <f>REPLACE(INDEX(GroupVertices[Group],MATCH(Vertices[[#This Row],[Vertex]],GroupVertices[Vertex],0)),1,1,"")</f>
        <v>1</v>
      </c>
      <c r="BC80" s="49">
        <v>2</v>
      </c>
      <c r="BD80" s="50">
        <v>4.545454545454546</v>
      </c>
      <c r="BE80" s="49">
        <v>0</v>
      </c>
      <c r="BF80" s="50">
        <v>0</v>
      </c>
      <c r="BG80" s="49">
        <v>0</v>
      </c>
      <c r="BH80" s="50">
        <v>0</v>
      </c>
      <c r="BI80" s="49">
        <v>42</v>
      </c>
      <c r="BJ80" s="50">
        <v>95.45454545454545</v>
      </c>
      <c r="BK80" s="49">
        <v>44</v>
      </c>
      <c r="BL80" s="49" t="s">
        <v>8949</v>
      </c>
      <c r="BM80" s="49" t="s">
        <v>8949</v>
      </c>
      <c r="BN80" s="49" t="s">
        <v>427</v>
      </c>
      <c r="BO80" s="49" t="s">
        <v>427</v>
      </c>
      <c r="BP80" s="49" t="s">
        <v>429</v>
      </c>
      <c r="BQ80" s="49" t="s">
        <v>429</v>
      </c>
      <c r="BR80" s="117" t="s">
        <v>9006</v>
      </c>
      <c r="BS80" s="117" t="s">
        <v>9006</v>
      </c>
      <c r="BT80" s="117" t="s">
        <v>9013</v>
      </c>
      <c r="BU80" s="117" t="s">
        <v>9013</v>
      </c>
      <c r="BV80" s="2"/>
      <c r="BW80" s="3"/>
      <c r="BX80" s="3"/>
      <c r="BY80" s="3"/>
      <c r="BZ80" s="3"/>
    </row>
    <row r="81" spans="1:78" ht="29" customHeight="1">
      <c r="A81" s="65" t="s">
        <v>310</v>
      </c>
      <c r="C81" s="66"/>
      <c r="D81" s="66" t="s">
        <v>64</v>
      </c>
      <c r="E81" s="67">
        <v>150</v>
      </c>
      <c r="F81" s="69"/>
      <c r="G81" s="104" t="str">
        <f>HYPERLINK("https://pbs.twimg.com/profile_images/1312964306099609600/dsWc_ri5_normal.jpg")</f>
        <v>https://pbs.twimg.com/profile_images/1312964306099609600/dsWc_ri5_normal.jpg</v>
      </c>
      <c r="H81" s="66"/>
      <c r="I81" s="70" t="s">
        <v>310</v>
      </c>
      <c r="J81" s="71"/>
      <c r="K81" s="71" t="s">
        <v>75</v>
      </c>
      <c r="L81" s="70" t="s">
        <v>1344</v>
      </c>
      <c r="M81" s="74">
        <v>1</v>
      </c>
      <c r="N81" s="75">
        <v>6797.484375</v>
      </c>
      <c r="O81" s="75">
        <v>4157.93603515625</v>
      </c>
      <c r="P81" s="76"/>
      <c r="Q81" s="77"/>
      <c r="R81" s="77"/>
      <c r="S81" s="90"/>
      <c r="T81" s="49">
        <v>0</v>
      </c>
      <c r="U81" s="49">
        <v>1</v>
      </c>
      <c r="V81" s="50">
        <v>0</v>
      </c>
      <c r="W81" s="50">
        <v>0.002681</v>
      </c>
      <c r="X81" s="50">
        <v>0.004971</v>
      </c>
      <c r="Y81" s="50">
        <v>0.541864</v>
      </c>
      <c r="Z81" s="50">
        <v>0</v>
      </c>
      <c r="AA81" s="50">
        <v>0</v>
      </c>
      <c r="AB81" s="72">
        <v>81</v>
      </c>
      <c r="AC81" s="72"/>
      <c r="AD81" s="73"/>
      <c r="AE81" s="80" t="s">
        <v>916</v>
      </c>
      <c r="AF81" s="88">
        <v>9.00806061501759E+17</v>
      </c>
      <c r="AG81" s="80">
        <v>36</v>
      </c>
      <c r="AH81" s="80">
        <v>63</v>
      </c>
      <c r="AI81" s="80">
        <v>7698</v>
      </c>
      <c r="AJ81" s="80">
        <v>4317</v>
      </c>
      <c r="AK81" s="80"/>
      <c r="AL81" s="80" t="s">
        <v>1085</v>
      </c>
      <c r="AM81" s="80" t="s">
        <v>1214</v>
      </c>
      <c r="AN81" s="80"/>
      <c r="AO81" s="80"/>
      <c r="AP81" s="82">
        <v>42971.82263888889</v>
      </c>
      <c r="AQ81" s="84" t="str">
        <f>HYPERLINK("https://pbs.twimg.com/profile_banners/900806061501759488/1601870060")</f>
        <v>https://pbs.twimg.com/profile_banners/900806061501759488/1601870060</v>
      </c>
      <c r="AR81" s="80" t="b">
        <v>0</v>
      </c>
      <c r="AS81" s="80" t="b">
        <v>0</v>
      </c>
      <c r="AT81" s="80" t="b">
        <v>1</v>
      </c>
      <c r="AU81" s="80"/>
      <c r="AV81" s="80">
        <v>0</v>
      </c>
      <c r="AW81" s="84" t="str">
        <f>HYPERLINK("https://abs.twimg.com/images/themes/theme1/bg.png")</f>
        <v>https://abs.twimg.com/images/themes/theme1/bg.png</v>
      </c>
      <c r="AX81" s="80" t="b">
        <v>0</v>
      </c>
      <c r="AY81" s="80" t="s">
        <v>1266</v>
      </c>
      <c r="AZ81" s="84" t="str">
        <f>HYPERLINK("https://twitter.com/stngsuhx")</f>
        <v>https://twitter.com/stngsuhx</v>
      </c>
      <c r="BA81" s="80" t="s">
        <v>66</v>
      </c>
      <c r="BB81" s="80" t="str">
        <f>REPLACE(INDEX(GroupVertices[Group],MATCH(Vertices[[#This Row],[Vertex]],GroupVertices[Vertex],0)),1,1,"")</f>
        <v>1</v>
      </c>
      <c r="BC81" s="49">
        <v>2</v>
      </c>
      <c r="BD81" s="50">
        <v>4.545454545454546</v>
      </c>
      <c r="BE81" s="49">
        <v>0</v>
      </c>
      <c r="BF81" s="50">
        <v>0</v>
      </c>
      <c r="BG81" s="49">
        <v>0</v>
      </c>
      <c r="BH81" s="50">
        <v>0</v>
      </c>
      <c r="BI81" s="49">
        <v>42</v>
      </c>
      <c r="BJ81" s="50">
        <v>95.45454545454545</v>
      </c>
      <c r="BK81" s="49">
        <v>44</v>
      </c>
      <c r="BL81" s="49" t="s">
        <v>8949</v>
      </c>
      <c r="BM81" s="49" t="s">
        <v>8949</v>
      </c>
      <c r="BN81" s="49" t="s">
        <v>427</v>
      </c>
      <c r="BO81" s="49" t="s">
        <v>427</v>
      </c>
      <c r="BP81" s="49" t="s">
        <v>429</v>
      </c>
      <c r="BQ81" s="49" t="s">
        <v>429</v>
      </c>
      <c r="BR81" s="117" t="s">
        <v>9006</v>
      </c>
      <c r="BS81" s="117" t="s">
        <v>9006</v>
      </c>
      <c r="BT81" s="117" t="s">
        <v>9013</v>
      </c>
      <c r="BU81" s="117" t="s">
        <v>9013</v>
      </c>
      <c r="BV81" s="2"/>
      <c r="BW81" s="3"/>
      <c r="BX81" s="3"/>
      <c r="BY81" s="3"/>
      <c r="BZ81" s="3"/>
    </row>
    <row r="82" spans="1:78" ht="29" customHeight="1">
      <c r="A82" s="65" t="s">
        <v>311</v>
      </c>
      <c r="C82" s="66"/>
      <c r="D82" s="66" t="s">
        <v>64</v>
      </c>
      <c r="E82" s="67">
        <v>150</v>
      </c>
      <c r="F82" s="69"/>
      <c r="G82" s="104" t="str">
        <f>HYPERLINK("https://pbs.twimg.com/profile_images/1294294469999616001/EvcvIPPR_normal.jpg")</f>
        <v>https://pbs.twimg.com/profile_images/1294294469999616001/EvcvIPPR_normal.jpg</v>
      </c>
      <c r="H82" s="66"/>
      <c r="I82" s="70" t="s">
        <v>311</v>
      </c>
      <c r="J82" s="71"/>
      <c r="K82" s="71" t="s">
        <v>75</v>
      </c>
      <c r="L82" s="70" t="s">
        <v>1345</v>
      </c>
      <c r="M82" s="74">
        <v>1</v>
      </c>
      <c r="N82" s="75">
        <v>1271.723876953125</v>
      </c>
      <c r="O82" s="75">
        <v>8161.763671875</v>
      </c>
      <c r="P82" s="76"/>
      <c r="Q82" s="77"/>
      <c r="R82" s="77"/>
      <c r="S82" s="90"/>
      <c r="T82" s="49">
        <v>0</v>
      </c>
      <c r="U82" s="49">
        <v>1</v>
      </c>
      <c r="V82" s="50">
        <v>0</v>
      </c>
      <c r="W82" s="50">
        <v>0.002681</v>
      </c>
      <c r="X82" s="50">
        <v>0.004971</v>
      </c>
      <c r="Y82" s="50">
        <v>0.541864</v>
      </c>
      <c r="Z82" s="50">
        <v>0</v>
      </c>
      <c r="AA82" s="50">
        <v>0</v>
      </c>
      <c r="AB82" s="72">
        <v>82</v>
      </c>
      <c r="AC82" s="72"/>
      <c r="AD82" s="73"/>
      <c r="AE82" s="80" t="s">
        <v>917</v>
      </c>
      <c r="AF82" s="88">
        <v>4788006554</v>
      </c>
      <c r="AG82" s="80">
        <v>11</v>
      </c>
      <c r="AH82" s="80">
        <v>29</v>
      </c>
      <c r="AI82" s="80">
        <v>7498</v>
      </c>
      <c r="AJ82" s="80">
        <v>287</v>
      </c>
      <c r="AK82" s="80"/>
      <c r="AL82" s="80" t="s">
        <v>1086</v>
      </c>
      <c r="AM82" s="80" t="s">
        <v>1215</v>
      </c>
      <c r="AN82" s="80"/>
      <c r="AO82" s="80"/>
      <c r="AP82" s="82">
        <v>42389.3908912037</v>
      </c>
      <c r="AQ82" s="84" t="str">
        <f>HYPERLINK("https://pbs.twimg.com/profile_banners/4788006554/1597418828")</f>
        <v>https://pbs.twimg.com/profile_banners/4788006554/1597418828</v>
      </c>
      <c r="AR82" s="80" t="b">
        <v>1</v>
      </c>
      <c r="AS82" s="80" t="b">
        <v>0</v>
      </c>
      <c r="AT82" s="80" t="b">
        <v>0</v>
      </c>
      <c r="AU82" s="80"/>
      <c r="AV82" s="80">
        <v>0</v>
      </c>
      <c r="AW82" s="80"/>
      <c r="AX82" s="80" t="b">
        <v>0</v>
      </c>
      <c r="AY82" s="80" t="s">
        <v>1266</v>
      </c>
      <c r="AZ82" s="84" t="str">
        <f>HYPERLINK("https://twitter.com/incrediblesale1")</f>
        <v>https://twitter.com/incrediblesale1</v>
      </c>
      <c r="BA82" s="80" t="s">
        <v>66</v>
      </c>
      <c r="BB82" s="80" t="str">
        <f>REPLACE(INDEX(GroupVertices[Group],MATCH(Vertices[[#This Row],[Vertex]],GroupVertices[Vertex],0)),1,1,"")</f>
        <v>1</v>
      </c>
      <c r="BC82" s="49">
        <v>2</v>
      </c>
      <c r="BD82" s="50">
        <v>4.545454545454546</v>
      </c>
      <c r="BE82" s="49">
        <v>0</v>
      </c>
      <c r="BF82" s="50">
        <v>0</v>
      </c>
      <c r="BG82" s="49">
        <v>0</v>
      </c>
      <c r="BH82" s="50">
        <v>0</v>
      </c>
      <c r="BI82" s="49">
        <v>42</v>
      </c>
      <c r="BJ82" s="50">
        <v>95.45454545454545</v>
      </c>
      <c r="BK82" s="49">
        <v>44</v>
      </c>
      <c r="BL82" s="49" t="s">
        <v>8949</v>
      </c>
      <c r="BM82" s="49" t="s">
        <v>8949</v>
      </c>
      <c r="BN82" s="49" t="s">
        <v>427</v>
      </c>
      <c r="BO82" s="49" t="s">
        <v>427</v>
      </c>
      <c r="BP82" s="49" t="s">
        <v>429</v>
      </c>
      <c r="BQ82" s="49" t="s">
        <v>429</v>
      </c>
      <c r="BR82" s="117" t="s">
        <v>9006</v>
      </c>
      <c r="BS82" s="117" t="s">
        <v>9006</v>
      </c>
      <c r="BT82" s="117" t="s">
        <v>9013</v>
      </c>
      <c r="BU82" s="117" t="s">
        <v>9013</v>
      </c>
      <c r="BV82" s="2"/>
      <c r="BW82" s="3"/>
      <c r="BX82" s="3"/>
      <c r="BY82" s="3"/>
      <c r="BZ82" s="3"/>
    </row>
    <row r="83" spans="1:78" ht="29" customHeight="1">
      <c r="A83" s="65" t="s">
        <v>312</v>
      </c>
      <c r="C83" s="66"/>
      <c r="D83" s="66" t="s">
        <v>64</v>
      </c>
      <c r="E83" s="67">
        <v>150</v>
      </c>
      <c r="F83" s="69"/>
      <c r="G83" s="104" t="str">
        <f>HYPERLINK("https://pbs.twimg.com/profile_images/1307537538261741568/UVY1M8sG_normal.jpg")</f>
        <v>https://pbs.twimg.com/profile_images/1307537538261741568/UVY1M8sG_normal.jpg</v>
      </c>
      <c r="H83" s="66"/>
      <c r="I83" s="70" t="s">
        <v>312</v>
      </c>
      <c r="J83" s="71"/>
      <c r="K83" s="71" t="s">
        <v>75</v>
      </c>
      <c r="L83" s="70" t="s">
        <v>1346</v>
      </c>
      <c r="M83" s="74">
        <v>1</v>
      </c>
      <c r="N83" s="75">
        <v>4456.36474609375</v>
      </c>
      <c r="O83" s="75">
        <v>9379.3203125</v>
      </c>
      <c r="P83" s="76"/>
      <c r="Q83" s="77"/>
      <c r="R83" s="77"/>
      <c r="S83" s="90"/>
      <c r="T83" s="49">
        <v>0</v>
      </c>
      <c r="U83" s="49">
        <v>1</v>
      </c>
      <c r="V83" s="50">
        <v>0</v>
      </c>
      <c r="W83" s="50">
        <v>0.002681</v>
      </c>
      <c r="X83" s="50">
        <v>0.004971</v>
      </c>
      <c r="Y83" s="50">
        <v>0.541864</v>
      </c>
      <c r="Z83" s="50">
        <v>0</v>
      </c>
      <c r="AA83" s="50">
        <v>0</v>
      </c>
      <c r="AB83" s="72">
        <v>83</v>
      </c>
      <c r="AC83" s="72"/>
      <c r="AD83" s="73"/>
      <c r="AE83" s="80" t="s">
        <v>918</v>
      </c>
      <c r="AF83" s="88">
        <v>1.2502954642404E+18</v>
      </c>
      <c r="AG83" s="80">
        <v>12</v>
      </c>
      <c r="AH83" s="80">
        <v>19</v>
      </c>
      <c r="AI83" s="80">
        <v>925</v>
      </c>
      <c r="AJ83" s="80">
        <v>203</v>
      </c>
      <c r="AK83" s="80"/>
      <c r="AL83" s="80" t="s">
        <v>1087</v>
      </c>
      <c r="AM83" s="80" t="s">
        <v>1216</v>
      </c>
      <c r="AN83" s="80"/>
      <c r="AO83" s="80"/>
      <c r="AP83" s="82">
        <v>43936.22993055556</v>
      </c>
      <c r="AQ83" s="84" t="str">
        <f>HYPERLINK("https://pbs.twimg.com/profile_banners/1250295464240406529/1600576305")</f>
        <v>https://pbs.twimg.com/profile_banners/1250295464240406529/1600576305</v>
      </c>
      <c r="AR83" s="80" t="b">
        <v>1</v>
      </c>
      <c r="AS83" s="80" t="b">
        <v>0</v>
      </c>
      <c r="AT83" s="80" t="b">
        <v>1</v>
      </c>
      <c r="AU83" s="80"/>
      <c r="AV83" s="80">
        <v>0</v>
      </c>
      <c r="AW83" s="80"/>
      <c r="AX83" s="80" t="b">
        <v>0</v>
      </c>
      <c r="AY83" s="80" t="s">
        <v>1266</v>
      </c>
      <c r="AZ83" s="84" t="str">
        <f>HYPERLINK("https://twitter.com/aarushv19388480")</f>
        <v>https://twitter.com/aarushv19388480</v>
      </c>
      <c r="BA83" s="80" t="s">
        <v>66</v>
      </c>
      <c r="BB83" s="80" t="str">
        <f>REPLACE(INDEX(GroupVertices[Group],MATCH(Vertices[[#This Row],[Vertex]],GroupVertices[Vertex],0)),1,1,"")</f>
        <v>1</v>
      </c>
      <c r="BC83" s="49">
        <v>2</v>
      </c>
      <c r="BD83" s="50">
        <v>4.545454545454546</v>
      </c>
      <c r="BE83" s="49">
        <v>0</v>
      </c>
      <c r="BF83" s="50">
        <v>0</v>
      </c>
      <c r="BG83" s="49">
        <v>0</v>
      </c>
      <c r="BH83" s="50">
        <v>0</v>
      </c>
      <c r="BI83" s="49">
        <v>42</v>
      </c>
      <c r="BJ83" s="50">
        <v>95.45454545454545</v>
      </c>
      <c r="BK83" s="49">
        <v>44</v>
      </c>
      <c r="BL83" s="49" t="s">
        <v>8949</v>
      </c>
      <c r="BM83" s="49" t="s">
        <v>8949</v>
      </c>
      <c r="BN83" s="49" t="s">
        <v>427</v>
      </c>
      <c r="BO83" s="49" t="s">
        <v>427</v>
      </c>
      <c r="BP83" s="49" t="s">
        <v>429</v>
      </c>
      <c r="BQ83" s="49" t="s">
        <v>429</v>
      </c>
      <c r="BR83" s="117" t="s">
        <v>9006</v>
      </c>
      <c r="BS83" s="117" t="s">
        <v>9006</v>
      </c>
      <c r="BT83" s="117" t="s">
        <v>9013</v>
      </c>
      <c r="BU83" s="117" t="s">
        <v>9013</v>
      </c>
      <c r="BV83" s="2"/>
      <c r="BW83" s="3"/>
      <c r="BX83" s="3"/>
      <c r="BY83" s="3"/>
      <c r="BZ83" s="3"/>
    </row>
    <row r="84" spans="1:78" ht="29" customHeight="1">
      <c r="A84" s="65" t="s">
        <v>313</v>
      </c>
      <c r="C84" s="66"/>
      <c r="D84" s="66" t="s">
        <v>64</v>
      </c>
      <c r="E84" s="67">
        <v>150</v>
      </c>
      <c r="F84" s="69"/>
      <c r="G84" s="104" t="str">
        <f>HYPERLINK("https://pbs.twimg.com/profile_images/1256442658353868801/N-4ATPqt_normal.jpg")</f>
        <v>https://pbs.twimg.com/profile_images/1256442658353868801/N-4ATPqt_normal.jpg</v>
      </c>
      <c r="H84" s="66"/>
      <c r="I84" s="70" t="s">
        <v>313</v>
      </c>
      <c r="J84" s="71"/>
      <c r="K84" s="71" t="s">
        <v>75</v>
      </c>
      <c r="L84" s="70" t="s">
        <v>1347</v>
      </c>
      <c r="M84" s="74">
        <v>1</v>
      </c>
      <c r="N84" s="75">
        <v>8545.19140625</v>
      </c>
      <c r="O84" s="75">
        <v>1978.053466796875</v>
      </c>
      <c r="P84" s="76"/>
      <c r="Q84" s="77"/>
      <c r="R84" s="77"/>
      <c r="S84" s="90"/>
      <c r="T84" s="49">
        <v>0</v>
      </c>
      <c r="U84" s="49">
        <v>1</v>
      </c>
      <c r="V84" s="50">
        <v>0</v>
      </c>
      <c r="W84" s="50">
        <v>0.002681</v>
      </c>
      <c r="X84" s="50">
        <v>0.004971</v>
      </c>
      <c r="Y84" s="50">
        <v>0.541864</v>
      </c>
      <c r="Z84" s="50">
        <v>0</v>
      </c>
      <c r="AA84" s="50">
        <v>0</v>
      </c>
      <c r="AB84" s="72">
        <v>84</v>
      </c>
      <c r="AC84" s="72"/>
      <c r="AD84" s="73"/>
      <c r="AE84" s="80" t="s">
        <v>919</v>
      </c>
      <c r="AF84" s="88">
        <v>1.25644242779295E+18</v>
      </c>
      <c r="AG84" s="80">
        <v>245</v>
      </c>
      <c r="AH84" s="80">
        <v>44</v>
      </c>
      <c r="AI84" s="80">
        <v>818</v>
      </c>
      <c r="AJ84" s="80">
        <v>1663</v>
      </c>
      <c r="AK84" s="80"/>
      <c r="AL84" s="80" t="s">
        <v>1088</v>
      </c>
      <c r="AM84" s="80" t="s">
        <v>1217</v>
      </c>
      <c r="AN84" s="84" t="str">
        <f>HYPERLINK("https://t.co/u4WzyoD4ac")</f>
        <v>https://t.co/u4WzyoD4ac</v>
      </c>
      <c r="AO84" s="80"/>
      <c r="AP84" s="82">
        <v>43953.1922337963</v>
      </c>
      <c r="AQ84" s="84" t="str">
        <f>HYPERLINK("https://pbs.twimg.com/profile_banners/1256442427792953349/1588809043")</f>
        <v>https://pbs.twimg.com/profile_banners/1256442427792953349/1588809043</v>
      </c>
      <c r="AR84" s="80" t="b">
        <v>1</v>
      </c>
      <c r="AS84" s="80" t="b">
        <v>0</v>
      </c>
      <c r="AT84" s="80" t="b">
        <v>0</v>
      </c>
      <c r="AU84" s="80"/>
      <c r="AV84" s="80">
        <v>0</v>
      </c>
      <c r="AW84" s="80"/>
      <c r="AX84" s="80" t="b">
        <v>0</v>
      </c>
      <c r="AY84" s="80" t="s">
        <v>1266</v>
      </c>
      <c r="AZ84" s="84" t="str">
        <f>HYPERLINK("https://twitter.com/aalanperfume")</f>
        <v>https://twitter.com/aalanperfume</v>
      </c>
      <c r="BA84" s="80" t="s">
        <v>66</v>
      </c>
      <c r="BB84" s="80" t="str">
        <f>REPLACE(INDEX(GroupVertices[Group],MATCH(Vertices[[#This Row],[Vertex]],GroupVertices[Vertex],0)),1,1,"")</f>
        <v>1</v>
      </c>
      <c r="BC84" s="49">
        <v>2</v>
      </c>
      <c r="BD84" s="50">
        <v>4.545454545454546</v>
      </c>
      <c r="BE84" s="49">
        <v>0</v>
      </c>
      <c r="BF84" s="50">
        <v>0</v>
      </c>
      <c r="BG84" s="49">
        <v>0</v>
      </c>
      <c r="BH84" s="50">
        <v>0</v>
      </c>
      <c r="BI84" s="49">
        <v>42</v>
      </c>
      <c r="BJ84" s="50">
        <v>95.45454545454545</v>
      </c>
      <c r="BK84" s="49">
        <v>44</v>
      </c>
      <c r="BL84" s="49" t="s">
        <v>8949</v>
      </c>
      <c r="BM84" s="49" t="s">
        <v>8949</v>
      </c>
      <c r="BN84" s="49" t="s">
        <v>427</v>
      </c>
      <c r="BO84" s="49" t="s">
        <v>427</v>
      </c>
      <c r="BP84" s="49" t="s">
        <v>429</v>
      </c>
      <c r="BQ84" s="49" t="s">
        <v>429</v>
      </c>
      <c r="BR84" s="117" t="s">
        <v>9006</v>
      </c>
      <c r="BS84" s="117" t="s">
        <v>9006</v>
      </c>
      <c r="BT84" s="117" t="s">
        <v>9013</v>
      </c>
      <c r="BU84" s="117" t="s">
        <v>9013</v>
      </c>
      <c r="BV84" s="2"/>
      <c r="BW84" s="3"/>
      <c r="BX84" s="3"/>
      <c r="BY84" s="3"/>
      <c r="BZ84" s="3"/>
    </row>
    <row r="85" spans="1:78" ht="29" customHeight="1">
      <c r="A85" s="65" t="s">
        <v>314</v>
      </c>
      <c r="C85" s="66"/>
      <c r="D85" s="66" t="s">
        <v>64</v>
      </c>
      <c r="E85" s="67">
        <v>150</v>
      </c>
      <c r="F85" s="69"/>
      <c r="G85" s="104" t="str">
        <f>HYPERLINK("https://abs.twimg.com/sticky/default_profile_images/default_profile_normal.png")</f>
        <v>https://abs.twimg.com/sticky/default_profile_images/default_profile_normal.png</v>
      </c>
      <c r="H85" s="66"/>
      <c r="I85" s="70" t="s">
        <v>314</v>
      </c>
      <c r="J85" s="71"/>
      <c r="K85" s="71" t="s">
        <v>75</v>
      </c>
      <c r="L85" s="70" t="s">
        <v>1348</v>
      </c>
      <c r="M85" s="74">
        <v>1</v>
      </c>
      <c r="N85" s="75">
        <v>1464.48583984375</v>
      </c>
      <c r="O85" s="75">
        <v>6986.79248046875</v>
      </c>
      <c r="P85" s="76"/>
      <c r="Q85" s="77"/>
      <c r="R85" s="77"/>
      <c r="S85" s="90"/>
      <c r="T85" s="49">
        <v>0</v>
      </c>
      <c r="U85" s="49">
        <v>1</v>
      </c>
      <c r="V85" s="50">
        <v>0</v>
      </c>
      <c r="W85" s="50">
        <v>0.002681</v>
      </c>
      <c r="X85" s="50">
        <v>0.004971</v>
      </c>
      <c r="Y85" s="50">
        <v>0.541864</v>
      </c>
      <c r="Z85" s="50">
        <v>0</v>
      </c>
      <c r="AA85" s="50">
        <v>0</v>
      </c>
      <c r="AB85" s="72">
        <v>85</v>
      </c>
      <c r="AC85" s="72"/>
      <c r="AD85" s="73"/>
      <c r="AE85" s="80" t="s">
        <v>920</v>
      </c>
      <c r="AF85" s="88">
        <v>1.31565550231601E+18</v>
      </c>
      <c r="AG85" s="80">
        <v>4</v>
      </c>
      <c r="AH85" s="80">
        <v>5</v>
      </c>
      <c r="AI85" s="80">
        <v>1678</v>
      </c>
      <c r="AJ85" s="80">
        <v>1621</v>
      </c>
      <c r="AK85" s="80"/>
      <c r="AL85" s="80"/>
      <c r="AM85" s="80"/>
      <c r="AN85" s="80"/>
      <c r="AO85" s="80"/>
      <c r="AP85" s="82">
        <v>44116.58920138889</v>
      </c>
      <c r="AQ85" s="80"/>
      <c r="AR85" s="80" t="b">
        <v>1</v>
      </c>
      <c r="AS85" s="80" t="b">
        <v>1</v>
      </c>
      <c r="AT85" s="80" t="b">
        <v>0</v>
      </c>
      <c r="AU85" s="80"/>
      <c r="AV85" s="80">
        <v>0</v>
      </c>
      <c r="AW85" s="80"/>
      <c r="AX85" s="80" t="b">
        <v>0</v>
      </c>
      <c r="AY85" s="80" t="s">
        <v>1266</v>
      </c>
      <c r="AZ85" s="84" t="str">
        <f>HYPERLINK("https://twitter.com/sourabh81246305")</f>
        <v>https://twitter.com/sourabh81246305</v>
      </c>
      <c r="BA85" s="80" t="s">
        <v>66</v>
      </c>
      <c r="BB85" s="80" t="str">
        <f>REPLACE(INDEX(GroupVertices[Group],MATCH(Vertices[[#This Row],[Vertex]],GroupVertices[Vertex],0)),1,1,"")</f>
        <v>1</v>
      </c>
      <c r="BC85" s="49">
        <v>2</v>
      </c>
      <c r="BD85" s="50">
        <v>4.545454545454546</v>
      </c>
      <c r="BE85" s="49">
        <v>0</v>
      </c>
      <c r="BF85" s="50">
        <v>0</v>
      </c>
      <c r="BG85" s="49">
        <v>0</v>
      </c>
      <c r="BH85" s="50">
        <v>0</v>
      </c>
      <c r="BI85" s="49">
        <v>42</v>
      </c>
      <c r="BJ85" s="50">
        <v>95.45454545454545</v>
      </c>
      <c r="BK85" s="49">
        <v>44</v>
      </c>
      <c r="BL85" s="49" t="s">
        <v>8949</v>
      </c>
      <c r="BM85" s="49" t="s">
        <v>8949</v>
      </c>
      <c r="BN85" s="49" t="s">
        <v>427</v>
      </c>
      <c r="BO85" s="49" t="s">
        <v>427</v>
      </c>
      <c r="BP85" s="49" t="s">
        <v>429</v>
      </c>
      <c r="BQ85" s="49" t="s">
        <v>429</v>
      </c>
      <c r="BR85" s="117" t="s">
        <v>9006</v>
      </c>
      <c r="BS85" s="117" t="s">
        <v>9006</v>
      </c>
      <c r="BT85" s="117" t="s">
        <v>9013</v>
      </c>
      <c r="BU85" s="117" t="s">
        <v>9013</v>
      </c>
      <c r="BV85" s="2"/>
      <c r="BW85" s="3"/>
      <c r="BX85" s="3"/>
      <c r="BY85" s="3"/>
      <c r="BZ85" s="3"/>
    </row>
    <row r="86" spans="1:78" ht="29" customHeight="1">
      <c r="A86" s="65" t="s">
        <v>315</v>
      </c>
      <c r="C86" s="66"/>
      <c r="D86" s="66" t="s">
        <v>64</v>
      </c>
      <c r="E86" s="67">
        <v>150</v>
      </c>
      <c r="F86" s="69"/>
      <c r="G86" s="104" t="str">
        <f>HYPERLINK("https://pbs.twimg.com/profile_images/1310136581521457153/aBciJnZe_normal.jpg")</f>
        <v>https://pbs.twimg.com/profile_images/1310136581521457153/aBciJnZe_normal.jpg</v>
      </c>
      <c r="H86" s="66"/>
      <c r="I86" s="70" t="s">
        <v>315</v>
      </c>
      <c r="J86" s="71"/>
      <c r="K86" s="71" t="s">
        <v>75</v>
      </c>
      <c r="L86" s="70" t="s">
        <v>1349</v>
      </c>
      <c r="M86" s="74">
        <v>1</v>
      </c>
      <c r="N86" s="75">
        <v>2538.162353515625</v>
      </c>
      <c r="O86" s="75">
        <v>8593.6767578125</v>
      </c>
      <c r="P86" s="76"/>
      <c r="Q86" s="77"/>
      <c r="R86" s="77"/>
      <c r="S86" s="90"/>
      <c r="T86" s="49">
        <v>0</v>
      </c>
      <c r="U86" s="49">
        <v>1</v>
      </c>
      <c r="V86" s="50">
        <v>0</v>
      </c>
      <c r="W86" s="50">
        <v>0.002681</v>
      </c>
      <c r="X86" s="50">
        <v>0.004971</v>
      </c>
      <c r="Y86" s="50">
        <v>0.541864</v>
      </c>
      <c r="Z86" s="50">
        <v>0</v>
      </c>
      <c r="AA86" s="50">
        <v>0</v>
      </c>
      <c r="AB86" s="72">
        <v>86</v>
      </c>
      <c r="AC86" s="72"/>
      <c r="AD86" s="73"/>
      <c r="AE86" s="80" t="s">
        <v>921</v>
      </c>
      <c r="AF86" s="88">
        <v>1.31013621178095E+18</v>
      </c>
      <c r="AG86" s="80">
        <v>309</v>
      </c>
      <c r="AH86" s="80">
        <v>161</v>
      </c>
      <c r="AI86" s="80">
        <v>1275</v>
      </c>
      <c r="AJ86" s="80">
        <v>1294</v>
      </c>
      <c r="AK86" s="80"/>
      <c r="AL86" s="80" t="s">
        <v>1089</v>
      </c>
      <c r="AM86" s="80"/>
      <c r="AN86" s="80"/>
      <c r="AO86" s="80"/>
      <c r="AP86" s="82">
        <v>44101.359085648146</v>
      </c>
      <c r="AQ86" s="80"/>
      <c r="AR86" s="80" t="b">
        <v>1</v>
      </c>
      <c r="AS86" s="80" t="b">
        <v>0</v>
      </c>
      <c r="AT86" s="80" t="b">
        <v>0</v>
      </c>
      <c r="AU86" s="80"/>
      <c r="AV86" s="80">
        <v>0</v>
      </c>
      <c r="AW86" s="80"/>
      <c r="AX86" s="80" t="b">
        <v>0</v>
      </c>
      <c r="AY86" s="80" t="s">
        <v>1266</v>
      </c>
      <c r="AZ86" s="84" t="str">
        <f>HYPERLINK("https://twitter.com/urmilad85732650")</f>
        <v>https://twitter.com/urmilad85732650</v>
      </c>
      <c r="BA86" s="80" t="s">
        <v>66</v>
      </c>
      <c r="BB86" s="80" t="str">
        <f>REPLACE(INDEX(GroupVertices[Group],MATCH(Vertices[[#This Row],[Vertex]],GroupVertices[Vertex],0)),1,1,"")</f>
        <v>1</v>
      </c>
      <c r="BC86" s="49">
        <v>2</v>
      </c>
      <c r="BD86" s="50">
        <v>4.545454545454546</v>
      </c>
      <c r="BE86" s="49">
        <v>0</v>
      </c>
      <c r="BF86" s="50">
        <v>0</v>
      </c>
      <c r="BG86" s="49">
        <v>0</v>
      </c>
      <c r="BH86" s="50">
        <v>0</v>
      </c>
      <c r="BI86" s="49">
        <v>42</v>
      </c>
      <c r="BJ86" s="50">
        <v>95.45454545454545</v>
      </c>
      <c r="BK86" s="49">
        <v>44</v>
      </c>
      <c r="BL86" s="49" t="s">
        <v>8949</v>
      </c>
      <c r="BM86" s="49" t="s">
        <v>8949</v>
      </c>
      <c r="BN86" s="49" t="s">
        <v>427</v>
      </c>
      <c r="BO86" s="49" t="s">
        <v>427</v>
      </c>
      <c r="BP86" s="49" t="s">
        <v>429</v>
      </c>
      <c r="BQ86" s="49" t="s">
        <v>429</v>
      </c>
      <c r="BR86" s="117" t="s">
        <v>9006</v>
      </c>
      <c r="BS86" s="117" t="s">
        <v>9006</v>
      </c>
      <c r="BT86" s="117" t="s">
        <v>9013</v>
      </c>
      <c r="BU86" s="117" t="s">
        <v>9013</v>
      </c>
      <c r="BV86" s="2"/>
      <c r="BW86" s="3"/>
      <c r="BX86" s="3"/>
      <c r="BY86" s="3"/>
      <c r="BZ86" s="3"/>
    </row>
    <row r="87" spans="1:78" ht="29" customHeight="1">
      <c r="A87" s="65" t="s">
        <v>316</v>
      </c>
      <c r="C87" s="66"/>
      <c r="D87" s="66" t="s">
        <v>64</v>
      </c>
      <c r="E87" s="67">
        <v>150</v>
      </c>
      <c r="F87" s="69"/>
      <c r="G87" s="104" t="str">
        <f>HYPERLINK("https://pbs.twimg.com/profile_images/1277609677790908416/1gNORGLP_normal.jpg")</f>
        <v>https://pbs.twimg.com/profile_images/1277609677790908416/1gNORGLP_normal.jpg</v>
      </c>
      <c r="H87" s="66"/>
      <c r="I87" s="70" t="s">
        <v>316</v>
      </c>
      <c r="J87" s="71"/>
      <c r="K87" s="71" t="s">
        <v>75</v>
      </c>
      <c r="L87" s="70" t="s">
        <v>1350</v>
      </c>
      <c r="M87" s="74">
        <v>1</v>
      </c>
      <c r="N87" s="75">
        <v>2710.1328125</v>
      </c>
      <c r="O87" s="75">
        <v>6602.0439453125</v>
      </c>
      <c r="P87" s="76"/>
      <c r="Q87" s="77"/>
      <c r="R87" s="77"/>
      <c r="S87" s="90"/>
      <c r="T87" s="49">
        <v>0</v>
      </c>
      <c r="U87" s="49">
        <v>1</v>
      </c>
      <c r="V87" s="50">
        <v>0</v>
      </c>
      <c r="W87" s="50">
        <v>0.002681</v>
      </c>
      <c r="X87" s="50">
        <v>0.004971</v>
      </c>
      <c r="Y87" s="50">
        <v>0.541864</v>
      </c>
      <c r="Z87" s="50">
        <v>0</v>
      </c>
      <c r="AA87" s="50">
        <v>0</v>
      </c>
      <c r="AB87" s="72">
        <v>87</v>
      </c>
      <c r="AC87" s="72"/>
      <c r="AD87" s="73"/>
      <c r="AE87" s="80" t="s">
        <v>922</v>
      </c>
      <c r="AF87" s="88">
        <v>1.25842342423132E+18</v>
      </c>
      <c r="AG87" s="80">
        <v>81</v>
      </c>
      <c r="AH87" s="80">
        <v>155</v>
      </c>
      <c r="AI87" s="80">
        <v>5073</v>
      </c>
      <c r="AJ87" s="80">
        <v>1415</v>
      </c>
      <c r="AK87" s="80"/>
      <c r="AL87" s="80"/>
      <c r="AM87" s="80"/>
      <c r="AN87" s="80"/>
      <c r="AO87" s="80"/>
      <c r="AP87" s="82">
        <v>43958.659097222226</v>
      </c>
      <c r="AQ87" s="80"/>
      <c r="AR87" s="80" t="b">
        <v>1</v>
      </c>
      <c r="AS87" s="80" t="b">
        <v>0</v>
      </c>
      <c r="AT87" s="80" t="b">
        <v>0</v>
      </c>
      <c r="AU87" s="80"/>
      <c r="AV87" s="80">
        <v>0</v>
      </c>
      <c r="AW87" s="80"/>
      <c r="AX87" s="80" t="b">
        <v>0</v>
      </c>
      <c r="AY87" s="80" t="s">
        <v>1266</v>
      </c>
      <c r="AZ87" s="84" t="str">
        <f>HYPERLINK("https://twitter.com/jailaxmi_mpys")</f>
        <v>https://twitter.com/jailaxmi_mpys</v>
      </c>
      <c r="BA87" s="80" t="s">
        <v>66</v>
      </c>
      <c r="BB87" s="80" t="str">
        <f>REPLACE(INDEX(GroupVertices[Group],MATCH(Vertices[[#This Row],[Vertex]],GroupVertices[Vertex],0)),1,1,"")</f>
        <v>1</v>
      </c>
      <c r="BC87" s="49">
        <v>2</v>
      </c>
      <c r="BD87" s="50">
        <v>4.545454545454546</v>
      </c>
      <c r="BE87" s="49">
        <v>0</v>
      </c>
      <c r="BF87" s="50">
        <v>0</v>
      </c>
      <c r="BG87" s="49">
        <v>0</v>
      </c>
      <c r="BH87" s="50">
        <v>0</v>
      </c>
      <c r="BI87" s="49">
        <v>42</v>
      </c>
      <c r="BJ87" s="50">
        <v>95.45454545454545</v>
      </c>
      <c r="BK87" s="49">
        <v>44</v>
      </c>
      <c r="BL87" s="49" t="s">
        <v>8949</v>
      </c>
      <c r="BM87" s="49" t="s">
        <v>8949</v>
      </c>
      <c r="BN87" s="49" t="s">
        <v>427</v>
      </c>
      <c r="BO87" s="49" t="s">
        <v>427</v>
      </c>
      <c r="BP87" s="49" t="s">
        <v>429</v>
      </c>
      <c r="BQ87" s="49" t="s">
        <v>429</v>
      </c>
      <c r="BR87" s="117" t="s">
        <v>9006</v>
      </c>
      <c r="BS87" s="117" t="s">
        <v>9006</v>
      </c>
      <c r="BT87" s="117" t="s">
        <v>9013</v>
      </c>
      <c r="BU87" s="117" t="s">
        <v>9013</v>
      </c>
      <c r="BV87" s="2"/>
      <c r="BW87" s="3"/>
      <c r="BX87" s="3"/>
      <c r="BY87" s="3"/>
      <c r="BZ87" s="3"/>
    </row>
    <row r="88" spans="1:78" ht="29" customHeight="1">
      <c r="A88" s="65" t="s">
        <v>317</v>
      </c>
      <c r="C88" s="66"/>
      <c r="D88" s="66" t="s">
        <v>64</v>
      </c>
      <c r="E88" s="67">
        <v>150</v>
      </c>
      <c r="F88" s="69"/>
      <c r="G88" s="104" t="str">
        <f>HYPERLINK("https://abs.twimg.com/sticky/default_profile_images/default_profile_normal.png")</f>
        <v>https://abs.twimg.com/sticky/default_profile_images/default_profile_normal.png</v>
      </c>
      <c r="H88" s="66"/>
      <c r="I88" s="70" t="s">
        <v>317</v>
      </c>
      <c r="J88" s="71"/>
      <c r="K88" s="71" t="s">
        <v>75</v>
      </c>
      <c r="L88" s="70" t="s">
        <v>1351</v>
      </c>
      <c r="M88" s="74">
        <v>1</v>
      </c>
      <c r="N88" s="75">
        <v>6060.27783203125</v>
      </c>
      <c r="O88" s="75">
        <v>7065.287109375</v>
      </c>
      <c r="P88" s="76"/>
      <c r="Q88" s="77"/>
      <c r="R88" s="77"/>
      <c r="S88" s="90"/>
      <c r="T88" s="49">
        <v>0</v>
      </c>
      <c r="U88" s="49">
        <v>1</v>
      </c>
      <c r="V88" s="50">
        <v>0</v>
      </c>
      <c r="W88" s="50">
        <v>0.002681</v>
      </c>
      <c r="X88" s="50">
        <v>0.004971</v>
      </c>
      <c r="Y88" s="50">
        <v>0.541864</v>
      </c>
      <c r="Z88" s="50">
        <v>0</v>
      </c>
      <c r="AA88" s="50">
        <v>0</v>
      </c>
      <c r="AB88" s="72">
        <v>88</v>
      </c>
      <c r="AC88" s="72"/>
      <c r="AD88" s="73"/>
      <c r="AE88" s="80" t="s">
        <v>923</v>
      </c>
      <c r="AF88" s="88">
        <v>1.30811233822706E+18</v>
      </c>
      <c r="AG88" s="80">
        <v>50</v>
      </c>
      <c r="AH88" s="80">
        <v>28</v>
      </c>
      <c r="AI88" s="80">
        <v>286</v>
      </c>
      <c r="AJ88" s="80">
        <v>311</v>
      </c>
      <c r="AK88" s="80"/>
      <c r="AL88" s="80"/>
      <c r="AM88" s="80"/>
      <c r="AN88" s="80"/>
      <c r="AO88" s="80"/>
      <c r="AP88" s="82">
        <v>44095.774039351854</v>
      </c>
      <c r="AQ88" s="80"/>
      <c r="AR88" s="80" t="b">
        <v>1</v>
      </c>
      <c r="AS88" s="80" t="b">
        <v>1</v>
      </c>
      <c r="AT88" s="80" t="b">
        <v>0</v>
      </c>
      <c r="AU88" s="80"/>
      <c r="AV88" s="80">
        <v>0</v>
      </c>
      <c r="AW88" s="80"/>
      <c r="AX88" s="80" t="b">
        <v>0</v>
      </c>
      <c r="AY88" s="80" t="s">
        <v>1266</v>
      </c>
      <c r="AZ88" s="84" t="str">
        <f>HYPERLINK("https://twitter.com/salmank01053497")</f>
        <v>https://twitter.com/salmank01053497</v>
      </c>
      <c r="BA88" s="80" t="s">
        <v>66</v>
      </c>
      <c r="BB88" s="80" t="str">
        <f>REPLACE(INDEX(GroupVertices[Group],MATCH(Vertices[[#This Row],[Vertex]],GroupVertices[Vertex],0)),1,1,"")</f>
        <v>1</v>
      </c>
      <c r="BC88" s="49">
        <v>2</v>
      </c>
      <c r="BD88" s="50">
        <v>4.545454545454546</v>
      </c>
      <c r="BE88" s="49">
        <v>0</v>
      </c>
      <c r="BF88" s="50">
        <v>0</v>
      </c>
      <c r="BG88" s="49">
        <v>0</v>
      </c>
      <c r="BH88" s="50">
        <v>0</v>
      </c>
      <c r="BI88" s="49">
        <v>42</v>
      </c>
      <c r="BJ88" s="50">
        <v>95.45454545454545</v>
      </c>
      <c r="BK88" s="49">
        <v>44</v>
      </c>
      <c r="BL88" s="49" t="s">
        <v>8949</v>
      </c>
      <c r="BM88" s="49" t="s">
        <v>8949</v>
      </c>
      <c r="BN88" s="49" t="s">
        <v>427</v>
      </c>
      <c r="BO88" s="49" t="s">
        <v>427</v>
      </c>
      <c r="BP88" s="49" t="s">
        <v>429</v>
      </c>
      <c r="BQ88" s="49" t="s">
        <v>429</v>
      </c>
      <c r="BR88" s="117" t="s">
        <v>9006</v>
      </c>
      <c r="BS88" s="117" t="s">
        <v>9006</v>
      </c>
      <c r="BT88" s="117" t="s">
        <v>9013</v>
      </c>
      <c r="BU88" s="117" t="s">
        <v>9013</v>
      </c>
      <c r="BV88" s="2"/>
      <c r="BW88" s="3"/>
      <c r="BX88" s="3"/>
      <c r="BY88" s="3"/>
      <c r="BZ88" s="3"/>
    </row>
    <row r="89" spans="1:78" ht="29" customHeight="1">
      <c r="A89" s="65" t="s">
        <v>318</v>
      </c>
      <c r="C89" s="66"/>
      <c r="D89" s="66" t="s">
        <v>64</v>
      </c>
      <c r="E89" s="67">
        <v>150</v>
      </c>
      <c r="F89" s="69"/>
      <c r="G89" s="104" t="str">
        <f>HYPERLINK("https://pbs.twimg.com/profile_images/1306483282155130880/C2v-XjNA_normal.jpg")</f>
        <v>https://pbs.twimg.com/profile_images/1306483282155130880/C2v-XjNA_normal.jpg</v>
      </c>
      <c r="H89" s="66"/>
      <c r="I89" s="70" t="s">
        <v>318</v>
      </c>
      <c r="J89" s="71"/>
      <c r="K89" s="71" t="s">
        <v>75</v>
      </c>
      <c r="L89" s="70" t="s">
        <v>1352</v>
      </c>
      <c r="M89" s="74">
        <v>1</v>
      </c>
      <c r="N89" s="75">
        <v>6218.97998046875</v>
      </c>
      <c r="O89" s="75">
        <v>6092.0400390625</v>
      </c>
      <c r="P89" s="76"/>
      <c r="Q89" s="77"/>
      <c r="R89" s="77"/>
      <c r="S89" s="90"/>
      <c r="T89" s="49">
        <v>0</v>
      </c>
      <c r="U89" s="49">
        <v>1</v>
      </c>
      <c r="V89" s="50">
        <v>0</v>
      </c>
      <c r="W89" s="50">
        <v>0.002681</v>
      </c>
      <c r="X89" s="50">
        <v>0.004971</v>
      </c>
      <c r="Y89" s="50">
        <v>0.541864</v>
      </c>
      <c r="Z89" s="50">
        <v>0</v>
      </c>
      <c r="AA89" s="50">
        <v>0</v>
      </c>
      <c r="AB89" s="72">
        <v>89</v>
      </c>
      <c r="AC89" s="72"/>
      <c r="AD89" s="73"/>
      <c r="AE89" s="80" t="s">
        <v>924</v>
      </c>
      <c r="AF89" s="88">
        <v>1.30006700733791E+18</v>
      </c>
      <c r="AG89" s="80">
        <v>72</v>
      </c>
      <c r="AH89" s="80">
        <v>25</v>
      </c>
      <c r="AI89" s="80">
        <v>229</v>
      </c>
      <c r="AJ89" s="80">
        <v>209</v>
      </c>
      <c r="AK89" s="80"/>
      <c r="AL89" s="80" t="s">
        <v>1090</v>
      </c>
      <c r="AM89" s="80" t="s">
        <v>1218</v>
      </c>
      <c r="AN89" s="84" t="str">
        <f>HYPERLINK("https://t.co/2MWW2kBj7O")</f>
        <v>https://t.co/2MWW2kBj7O</v>
      </c>
      <c r="AO89" s="80"/>
      <c r="AP89" s="82">
        <v>44073.57436342593</v>
      </c>
      <c r="AQ89" s="80"/>
      <c r="AR89" s="80" t="b">
        <v>1</v>
      </c>
      <c r="AS89" s="80" t="b">
        <v>0</v>
      </c>
      <c r="AT89" s="80" t="b">
        <v>1</v>
      </c>
      <c r="AU89" s="80"/>
      <c r="AV89" s="80">
        <v>0</v>
      </c>
      <c r="AW89" s="80"/>
      <c r="AX89" s="80" t="b">
        <v>0</v>
      </c>
      <c r="AY89" s="80" t="s">
        <v>1266</v>
      </c>
      <c r="AZ89" s="84" t="str">
        <f>HYPERLINK("https://twitter.com/dasireshmi")</f>
        <v>https://twitter.com/dasireshmi</v>
      </c>
      <c r="BA89" s="80" t="s">
        <v>66</v>
      </c>
      <c r="BB89" s="80" t="str">
        <f>REPLACE(INDEX(GroupVertices[Group],MATCH(Vertices[[#This Row],[Vertex]],GroupVertices[Vertex],0)),1,1,"")</f>
        <v>1</v>
      </c>
      <c r="BC89" s="49">
        <v>2</v>
      </c>
      <c r="BD89" s="50">
        <v>4.545454545454546</v>
      </c>
      <c r="BE89" s="49">
        <v>0</v>
      </c>
      <c r="BF89" s="50">
        <v>0</v>
      </c>
      <c r="BG89" s="49">
        <v>0</v>
      </c>
      <c r="BH89" s="50">
        <v>0</v>
      </c>
      <c r="BI89" s="49">
        <v>42</v>
      </c>
      <c r="BJ89" s="50">
        <v>95.45454545454545</v>
      </c>
      <c r="BK89" s="49">
        <v>44</v>
      </c>
      <c r="BL89" s="49" t="s">
        <v>8949</v>
      </c>
      <c r="BM89" s="49" t="s">
        <v>8949</v>
      </c>
      <c r="BN89" s="49" t="s">
        <v>427</v>
      </c>
      <c r="BO89" s="49" t="s">
        <v>427</v>
      </c>
      <c r="BP89" s="49" t="s">
        <v>429</v>
      </c>
      <c r="BQ89" s="49" t="s">
        <v>429</v>
      </c>
      <c r="BR89" s="117" t="s">
        <v>9006</v>
      </c>
      <c r="BS89" s="117" t="s">
        <v>9006</v>
      </c>
      <c r="BT89" s="117" t="s">
        <v>9013</v>
      </c>
      <c r="BU89" s="117" t="s">
        <v>9013</v>
      </c>
      <c r="BV89" s="2"/>
      <c r="BW89" s="3"/>
      <c r="BX89" s="3"/>
      <c r="BY89" s="3"/>
      <c r="BZ89" s="3"/>
    </row>
    <row r="90" spans="1:78" ht="29" customHeight="1">
      <c r="A90" s="65" t="s">
        <v>319</v>
      </c>
      <c r="C90" s="66"/>
      <c r="D90" s="66" t="s">
        <v>64</v>
      </c>
      <c r="E90" s="67">
        <v>150</v>
      </c>
      <c r="F90" s="69"/>
      <c r="G90" s="104" t="str">
        <f>HYPERLINK("https://pbs.twimg.com/profile_images/697379209757364224/17Hxawy7_normal.png")</f>
        <v>https://pbs.twimg.com/profile_images/697379209757364224/17Hxawy7_normal.png</v>
      </c>
      <c r="H90" s="66"/>
      <c r="I90" s="70" t="s">
        <v>319</v>
      </c>
      <c r="J90" s="71"/>
      <c r="K90" s="71" t="s">
        <v>75</v>
      </c>
      <c r="L90" s="70" t="s">
        <v>1353</v>
      </c>
      <c r="M90" s="74">
        <v>1</v>
      </c>
      <c r="N90" s="75">
        <v>9367.2734375</v>
      </c>
      <c r="O90" s="75">
        <v>4660.88623046875</v>
      </c>
      <c r="P90" s="76"/>
      <c r="Q90" s="77"/>
      <c r="R90" s="77"/>
      <c r="S90" s="90"/>
      <c r="T90" s="49">
        <v>0</v>
      </c>
      <c r="U90" s="49">
        <v>1</v>
      </c>
      <c r="V90" s="50">
        <v>0</v>
      </c>
      <c r="W90" s="50">
        <v>0.002681</v>
      </c>
      <c r="X90" s="50">
        <v>0.004971</v>
      </c>
      <c r="Y90" s="50">
        <v>0.541864</v>
      </c>
      <c r="Z90" s="50">
        <v>0</v>
      </c>
      <c r="AA90" s="50">
        <v>0</v>
      </c>
      <c r="AB90" s="72">
        <v>90</v>
      </c>
      <c r="AC90" s="72"/>
      <c r="AD90" s="73"/>
      <c r="AE90" s="80" t="s">
        <v>925</v>
      </c>
      <c r="AF90" s="88">
        <v>419884291</v>
      </c>
      <c r="AG90" s="80">
        <v>4196</v>
      </c>
      <c r="AH90" s="80">
        <v>1210</v>
      </c>
      <c r="AI90" s="80">
        <v>142760</v>
      </c>
      <c r="AJ90" s="80">
        <v>3719</v>
      </c>
      <c r="AK90" s="80"/>
      <c r="AL90" s="80"/>
      <c r="AM90" s="80" t="s">
        <v>1219</v>
      </c>
      <c r="AN90" s="84" t="str">
        <f>HYPERLINK("http://t.co/YK1HuxFCLy")</f>
        <v>http://t.co/YK1HuxFCLy</v>
      </c>
      <c r="AO90" s="80"/>
      <c r="AP90" s="82">
        <v>40870.93829861111</v>
      </c>
      <c r="AQ90" s="84" t="str">
        <f>HYPERLINK("https://pbs.twimg.com/profile_banners/419884291/1451410306")</f>
        <v>https://pbs.twimg.com/profile_banners/419884291/1451410306</v>
      </c>
      <c r="AR90" s="80" t="b">
        <v>0</v>
      </c>
      <c r="AS90" s="80" t="b">
        <v>0</v>
      </c>
      <c r="AT90" s="80" t="b">
        <v>1</v>
      </c>
      <c r="AU90" s="80"/>
      <c r="AV90" s="80">
        <v>14</v>
      </c>
      <c r="AW90" s="84" t="str">
        <f>HYPERLINK("https://abs.twimg.com/images/themes/theme1/bg.png")</f>
        <v>https://abs.twimg.com/images/themes/theme1/bg.png</v>
      </c>
      <c r="AX90" s="80" t="b">
        <v>0</v>
      </c>
      <c r="AY90" s="80" t="s">
        <v>1266</v>
      </c>
      <c r="AZ90" s="84" t="str">
        <f>HYPERLINK("https://twitter.com/graeme_stirling")</f>
        <v>https://twitter.com/graeme_stirling</v>
      </c>
      <c r="BA90" s="80" t="s">
        <v>66</v>
      </c>
      <c r="BB90" s="80" t="str">
        <f>REPLACE(INDEX(GroupVertices[Group],MATCH(Vertices[[#This Row],[Vertex]],GroupVertices[Vertex],0)),1,1,"")</f>
        <v>1</v>
      </c>
      <c r="BC90" s="49">
        <v>2</v>
      </c>
      <c r="BD90" s="50">
        <v>4.545454545454546</v>
      </c>
      <c r="BE90" s="49">
        <v>0</v>
      </c>
      <c r="BF90" s="50">
        <v>0</v>
      </c>
      <c r="BG90" s="49">
        <v>0</v>
      </c>
      <c r="BH90" s="50">
        <v>0</v>
      </c>
      <c r="BI90" s="49">
        <v>42</v>
      </c>
      <c r="BJ90" s="50">
        <v>95.45454545454545</v>
      </c>
      <c r="BK90" s="49">
        <v>44</v>
      </c>
      <c r="BL90" s="49" t="s">
        <v>8949</v>
      </c>
      <c r="BM90" s="49" t="s">
        <v>8949</v>
      </c>
      <c r="BN90" s="49" t="s">
        <v>427</v>
      </c>
      <c r="BO90" s="49" t="s">
        <v>427</v>
      </c>
      <c r="BP90" s="49" t="s">
        <v>429</v>
      </c>
      <c r="BQ90" s="49" t="s">
        <v>429</v>
      </c>
      <c r="BR90" s="117" t="s">
        <v>9006</v>
      </c>
      <c r="BS90" s="117" t="s">
        <v>9006</v>
      </c>
      <c r="BT90" s="117" t="s">
        <v>9013</v>
      </c>
      <c r="BU90" s="117" t="s">
        <v>9013</v>
      </c>
      <c r="BV90" s="2"/>
      <c r="BW90" s="3"/>
      <c r="BX90" s="3"/>
      <c r="BY90" s="3"/>
      <c r="BZ90" s="3"/>
    </row>
    <row r="91" spans="1:78" ht="29" customHeight="1">
      <c r="A91" s="65" t="s">
        <v>320</v>
      </c>
      <c r="C91" s="66"/>
      <c r="D91" s="66" t="s">
        <v>64</v>
      </c>
      <c r="E91" s="67">
        <v>150</v>
      </c>
      <c r="F91" s="69"/>
      <c r="G91" s="104" t="str">
        <f>HYPERLINK("https://pbs.twimg.com/profile_images/1268110525814190080/YtZFB4Kl_normal.jpg")</f>
        <v>https://pbs.twimg.com/profile_images/1268110525814190080/YtZFB4Kl_normal.jpg</v>
      </c>
      <c r="H91" s="66"/>
      <c r="I91" s="70" t="s">
        <v>320</v>
      </c>
      <c r="J91" s="71"/>
      <c r="K91" s="71" t="s">
        <v>75</v>
      </c>
      <c r="L91" s="70" t="s">
        <v>1354</v>
      </c>
      <c r="M91" s="74">
        <v>1</v>
      </c>
      <c r="N91" s="75">
        <v>76.95488739013672</v>
      </c>
      <c r="O91" s="75">
        <v>1783.40234375</v>
      </c>
      <c r="P91" s="76"/>
      <c r="Q91" s="77"/>
      <c r="R91" s="77"/>
      <c r="S91" s="90"/>
      <c r="T91" s="49">
        <v>0</v>
      </c>
      <c r="U91" s="49">
        <v>1</v>
      </c>
      <c r="V91" s="50">
        <v>0</v>
      </c>
      <c r="W91" s="50">
        <v>0.002681</v>
      </c>
      <c r="X91" s="50">
        <v>0.004971</v>
      </c>
      <c r="Y91" s="50">
        <v>0.541864</v>
      </c>
      <c r="Z91" s="50">
        <v>0</v>
      </c>
      <c r="AA91" s="50">
        <v>0</v>
      </c>
      <c r="AB91" s="72">
        <v>91</v>
      </c>
      <c r="AC91" s="72"/>
      <c r="AD91" s="73"/>
      <c r="AE91" s="80" t="s">
        <v>926</v>
      </c>
      <c r="AF91" s="88">
        <v>1.26810987401099E+18</v>
      </c>
      <c r="AG91" s="80">
        <v>91</v>
      </c>
      <c r="AH91" s="80">
        <v>22</v>
      </c>
      <c r="AI91" s="80">
        <v>771</v>
      </c>
      <c r="AJ91" s="80">
        <v>1382</v>
      </c>
      <c r="AK91" s="80"/>
      <c r="AL91" s="80"/>
      <c r="AM91" s="80"/>
      <c r="AN91" s="80"/>
      <c r="AO91" s="80"/>
      <c r="AP91" s="82">
        <v>43985.38832175926</v>
      </c>
      <c r="AQ91" s="80"/>
      <c r="AR91" s="80" t="b">
        <v>1</v>
      </c>
      <c r="AS91" s="80" t="b">
        <v>0</v>
      </c>
      <c r="AT91" s="80" t="b">
        <v>1</v>
      </c>
      <c r="AU91" s="80"/>
      <c r="AV91" s="80">
        <v>0</v>
      </c>
      <c r="AW91" s="80"/>
      <c r="AX91" s="80" t="b">
        <v>0</v>
      </c>
      <c r="AY91" s="80" t="s">
        <v>1266</v>
      </c>
      <c r="AZ91" s="84" t="str">
        <f>HYPERLINK("https://twitter.com/sankets29758789")</f>
        <v>https://twitter.com/sankets29758789</v>
      </c>
      <c r="BA91" s="80" t="s">
        <v>66</v>
      </c>
      <c r="BB91" s="80" t="str">
        <f>REPLACE(INDEX(GroupVertices[Group],MATCH(Vertices[[#This Row],[Vertex]],GroupVertices[Vertex],0)),1,1,"")</f>
        <v>1</v>
      </c>
      <c r="BC91" s="49">
        <v>2</v>
      </c>
      <c r="BD91" s="50">
        <v>4.545454545454546</v>
      </c>
      <c r="BE91" s="49">
        <v>0</v>
      </c>
      <c r="BF91" s="50">
        <v>0</v>
      </c>
      <c r="BG91" s="49">
        <v>0</v>
      </c>
      <c r="BH91" s="50">
        <v>0</v>
      </c>
      <c r="BI91" s="49">
        <v>42</v>
      </c>
      <c r="BJ91" s="50">
        <v>95.45454545454545</v>
      </c>
      <c r="BK91" s="49">
        <v>44</v>
      </c>
      <c r="BL91" s="49" t="s">
        <v>8949</v>
      </c>
      <c r="BM91" s="49" t="s">
        <v>8949</v>
      </c>
      <c r="BN91" s="49" t="s">
        <v>427</v>
      </c>
      <c r="BO91" s="49" t="s">
        <v>427</v>
      </c>
      <c r="BP91" s="49" t="s">
        <v>429</v>
      </c>
      <c r="BQ91" s="49" t="s">
        <v>429</v>
      </c>
      <c r="BR91" s="117" t="s">
        <v>9006</v>
      </c>
      <c r="BS91" s="117" t="s">
        <v>9006</v>
      </c>
      <c r="BT91" s="117" t="s">
        <v>9013</v>
      </c>
      <c r="BU91" s="117" t="s">
        <v>9013</v>
      </c>
      <c r="BV91" s="2"/>
      <c r="BW91" s="3"/>
      <c r="BX91" s="3"/>
      <c r="BY91" s="3"/>
      <c r="BZ91" s="3"/>
    </row>
    <row r="92" spans="1:78" ht="29" customHeight="1">
      <c r="A92" s="65" t="s">
        <v>321</v>
      </c>
      <c r="C92" s="66"/>
      <c r="D92" s="66" t="s">
        <v>64</v>
      </c>
      <c r="E92" s="67">
        <v>150</v>
      </c>
      <c r="F92" s="69"/>
      <c r="G92" s="104" t="str">
        <f>HYPERLINK("https://pbs.twimg.com/profile_images/1091224610346098688/2WhLsfko_normal.jpg")</f>
        <v>https://pbs.twimg.com/profile_images/1091224610346098688/2WhLsfko_normal.jpg</v>
      </c>
      <c r="H92" s="66"/>
      <c r="I92" s="70" t="s">
        <v>321</v>
      </c>
      <c r="J92" s="71"/>
      <c r="K92" s="71" t="s">
        <v>75</v>
      </c>
      <c r="L92" s="70" t="s">
        <v>1355</v>
      </c>
      <c r="M92" s="74">
        <v>1</v>
      </c>
      <c r="N92" s="75">
        <v>3093.1240234375</v>
      </c>
      <c r="O92" s="75">
        <v>7938.818359375</v>
      </c>
      <c r="P92" s="76"/>
      <c r="Q92" s="77"/>
      <c r="R92" s="77"/>
      <c r="S92" s="90"/>
      <c r="T92" s="49">
        <v>0</v>
      </c>
      <c r="U92" s="49">
        <v>1</v>
      </c>
      <c r="V92" s="50">
        <v>0</v>
      </c>
      <c r="W92" s="50">
        <v>0.002681</v>
      </c>
      <c r="X92" s="50">
        <v>0.004971</v>
      </c>
      <c r="Y92" s="50">
        <v>0.541864</v>
      </c>
      <c r="Z92" s="50">
        <v>0</v>
      </c>
      <c r="AA92" s="50">
        <v>0</v>
      </c>
      <c r="AB92" s="72">
        <v>92</v>
      </c>
      <c r="AC92" s="72"/>
      <c r="AD92" s="73"/>
      <c r="AE92" s="80" t="s">
        <v>927</v>
      </c>
      <c r="AF92" s="88">
        <v>1.09121712540921E+18</v>
      </c>
      <c r="AG92" s="80">
        <v>276</v>
      </c>
      <c r="AH92" s="80">
        <v>46</v>
      </c>
      <c r="AI92" s="80">
        <v>990</v>
      </c>
      <c r="AJ92" s="80">
        <v>3082</v>
      </c>
      <c r="AK92" s="80"/>
      <c r="AL92" s="80" t="s">
        <v>1091</v>
      </c>
      <c r="AM92" s="80" t="s">
        <v>1220</v>
      </c>
      <c r="AN92" s="80"/>
      <c r="AO92" s="80"/>
      <c r="AP92" s="82">
        <v>43497.25707175926</v>
      </c>
      <c r="AQ92" s="84" t="str">
        <f>HYPERLINK("https://pbs.twimg.com/profile_banners/1091217125409210372/1594894652")</f>
        <v>https://pbs.twimg.com/profile_banners/1091217125409210372/1594894652</v>
      </c>
      <c r="AR92" s="80" t="b">
        <v>1</v>
      </c>
      <c r="AS92" s="80" t="b">
        <v>0</v>
      </c>
      <c r="AT92" s="80" t="b">
        <v>0</v>
      </c>
      <c r="AU92" s="80"/>
      <c r="AV92" s="80">
        <v>0</v>
      </c>
      <c r="AW92" s="80"/>
      <c r="AX92" s="80" t="b">
        <v>0</v>
      </c>
      <c r="AY92" s="80" t="s">
        <v>1266</v>
      </c>
      <c r="AZ92" s="84" t="str">
        <f>HYPERLINK("https://twitter.com/webclerk2")</f>
        <v>https://twitter.com/webclerk2</v>
      </c>
      <c r="BA92" s="80" t="s">
        <v>66</v>
      </c>
      <c r="BB92" s="80" t="str">
        <f>REPLACE(INDEX(GroupVertices[Group],MATCH(Vertices[[#This Row],[Vertex]],GroupVertices[Vertex],0)),1,1,"")</f>
        <v>1</v>
      </c>
      <c r="BC92" s="49">
        <v>2</v>
      </c>
      <c r="BD92" s="50">
        <v>4.545454545454546</v>
      </c>
      <c r="BE92" s="49">
        <v>0</v>
      </c>
      <c r="BF92" s="50">
        <v>0</v>
      </c>
      <c r="BG92" s="49">
        <v>0</v>
      </c>
      <c r="BH92" s="50">
        <v>0</v>
      </c>
      <c r="BI92" s="49">
        <v>42</v>
      </c>
      <c r="BJ92" s="50">
        <v>95.45454545454545</v>
      </c>
      <c r="BK92" s="49">
        <v>44</v>
      </c>
      <c r="BL92" s="49" t="s">
        <v>8949</v>
      </c>
      <c r="BM92" s="49" t="s">
        <v>8949</v>
      </c>
      <c r="BN92" s="49" t="s">
        <v>427</v>
      </c>
      <c r="BO92" s="49" t="s">
        <v>427</v>
      </c>
      <c r="BP92" s="49" t="s">
        <v>429</v>
      </c>
      <c r="BQ92" s="49" t="s">
        <v>429</v>
      </c>
      <c r="BR92" s="117" t="s">
        <v>9006</v>
      </c>
      <c r="BS92" s="117" t="s">
        <v>9006</v>
      </c>
      <c r="BT92" s="117" t="s">
        <v>9013</v>
      </c>
      <c r="BU92" s="117" t="s">
        <v>9013</v>
      </c>
      <c r="BV92" s="2"/>
      <c r="BW92" s="3"/>
      <c r="BX92" s="3"/>
      <c r="BY92" s="3"/>
      <c r="BZ92" s="3"/>
    </row>
    <row r="93" spans="1:78" ht="29" customHeight="1">
      <c r="A93" s="65" t="s">
        <v>322</v>
      </c>
      <c r="C93" s="66"/>
      <c r="D93" s="66" t="s">
        <v>64</v>
      </c>
      <c r="E93" s="67">
        <v>150</v>
      </c>
      <c r="F93" s="69"/>
      <c r="G93" s="104" t="str">
        <f>HYPERLINK("https://pbs.twimg.com/profile_images/1294690250816737280/lPhozJPo_normal.jpg")</f>
        <v>https://pbs.twimg.com/profile_images/1294690250816737280/lPhozJPo_normal.jpg</v>
      </c>
      <c r="H93" s="66"/>
      <c r="I93" s="70" t="s">
        <v>322</v>
      </c>
      <c r="J93" s="71"/>
      <c r="K93" s="71" t="s">
        <v>75</v>
      </c>
      <c r="L93" s="70" t="s">
        <v>1356</v>
      </c>
      <c r="M93" s="74">
        <v>1</v>
      </c>
      <c r="N93" s="75">
        <v>2323.587646484375</v>
      </c>
      <c r="O93" s="75">
        <v>1209.777099609375</v>
      </c>
      <c r="P93" s="76"/>
      <c r="Q93" s="77"/>
      <c r="R93" s="77"/>
      <c r="S93" s="90"/>
      <c r="T93" s="49">
        <v>0</v>
      </c>
      <c r="U93" s="49">
        <v>1</v>
      </c>
      <c r="V93" s="50">
        <v>0</v>
      </c>
      <c r="W93" s="50">
        <v>0.002681</v>
      </c>
      <c r="X93" s="50">
        <v>0.004971</v>
      </c>
      <c r="Y93" s="50">
        <v>0.541864</v>
      </c>
      <c r="Z93" s="50">
        <v>0</v>
      </c>
      <c r="AA93" s="50">
        <v>0</v>
      </c>
      <c r="AB93" s="72">
        <v>93</v>
      </c>
      <c r="AC93" s="72"/>
      <c r="AD93" s="73"/>
      <c r="AE93" s="80" t="s">
        <v>928</v>
      </c>
      <c r="AF93" s="88">
        <v>1.24855593875326E+18</v>
      </c>
      <c r="AG93" s="80">
        <v>889</v>
      </c>
      <c r="AH93" s="80">
        <v>1204</v>
      </c>
      <c r="AI93" s="80">
        <v>5710</v>
      </c>
      <c r="AJ93" s="80">
        <v>12990</v>
      </c>
      <c r="AK93" s="80"/>
      <c r="AL93" s="80" t="s">
        <v>1092</v>
      </c>
      <c r="AM93" s="80" t="s">
        <v>1221</v>
      </c>
      <c r="AN93" s="80"/>
      <c r="AO93" s="80"/>
      <c r="AP93" s="82">
        <v>43931.42959490741</v>
      </c>
      <c r="AQ93" s="84" t="str">
        <f>HYPERLINK("https://pbs.twimg.com/profile_banners/1248555938753269766/1594452529")</f>
        <v>https://pbs.twimg.com/profile_banners/1248555938753269766/1594452529</v>
      </c>
      <c r="AR93" s="80" t="b">
        <v>1</v>
      </c>
      <c r="AS93" s="80" t="b">
        <v>0</v>
      </c>
      <c r="AT93" s="80" t="b">
        <v>0</v>
      </c>
      <c r="AU93" s="80"/>
      <c r="AV93" s="80">
        <v>0</v>
      </c>
      <c r="AW93" s="80"/>
      <c r="AX93" s="80" t="b">
        <v>0</v>
      </c>
      <c r="AY93" s="80" t="s">
        <v>1266</v>
      </c>
      <c r="AZ93" s="84" t="str">
        <f>HYPERLINK("https://twitter.com/benitorayes007")</f>
        <v>https://twitter.com/benitorayes007</v>
      </c>
      <c r="BA93" s="80" t="s">
        <v>66</v>
      </c>
      <c r="BB93" s="80" t="str">
        <f>REPLACE(INDEX(GroupVertices[Group],MATCH(Vertices[[#This Row],[Vertex]],GroupVertices[Vertex],0)),1,1,"")</f>
        <v>1</v>
      </c>
      <c r="BC93" s="49">
        <v>1</v>
      </c>
      <c r="BD93" s="50">
        <v>2.5</v>
      </c>
      <c r="BE93" s="49">
        <v>0</v>
      </c>
      <c r="BF93" s="50">
        <v>0</v>
      </c>
      <c r="BG93" s="49">
        <v>0</v>
      </c>
      <c r="BH93" s="50">
        <v>0</v>
      </c>
      <c r="BI93" s="49">
        <v>39</v>
      </c>
      <c r="BJ93" s="50">
        <v>97.5</v>
      </c>
      <c r="BK93" s="49">
        <v>40</v>
      </c>
      <c r="BL93" s="49" t="s">
        <v>8948</v>
      </c>
      <c r="BM93" s="49" t="s">
        <v>8948</v>
      </c>
      <c r="BN93" s="49" t="s">
        <v>427</v>
      </c>
      <c r="BO93" s="49" t="s">
        <v>427</v>
      </c>
      <c r="BP93" s="49" t="s">
        <v>429</v>
      </c>
      <c r="BQ93" s="49" t="s">
        <v>429</v>
      </c>
      <c r="BR93" s="117" t="s">
        <v>9008</v>
      </c>
      <c r="BS93" s="117" t="s">
        <v>9008</v>
      </c>
      <c r="BT93" s="117" t="s">
        <v>9014</v>
      </c>
      <c r="BU93" s="117" t="s">
        <v>9014</v>
      </c>
      <c r="BV93" s="2"/>
      <c r="BW93" s="3"/>
      <c r="BX93" s="3"/>
      <c r="BY93" s="3"/>
      <c r="BZ93" s="3"/>
    </row>
    <row r="94" spans="1:78" ht="29" customHeight="1">
      <c r="A94" s="65" t="s">
        <v>323</v>
      </c>
      <c r="C94" s="66"/>
      <c r="D94" s="66" t="s">
        <v>64</v>
      </c>
      <c r="E94" s="67">
        <v>150</v>
      </c>
      <c r="F94" s="69"/>
      <c r="G94" s="104" t="str">
        <f>HYPERLINK("https://pbs.twimg.com/profile_images/1296881087239598087/czg-b_lR_normal.jpg")</f>
        <v>https://pbs.twimg.com/profile_images/1296881087239598087/czg-b_lR_normal.jpg</v>
      </c>
      <c r="H94" s="66"/>
      <c r="I94" s="70" t="s">
        <v>323</v>
      </c>
      <c r="J94" s="71"/>
      <c r="K94" s="71" t="s">
        <v>75</v>
      </c>
      <c r="L94" s="70" t="s">
        <v>1357</v>
      </c>
      <c r="M94" s="74">
        <v>1</v>
      </c>
      <c r="N94" s="75">
        <v>5975.4755859375</v>
      </c>
      <c r="O94" s="75">
        <v>1545.5057373046875</v>
      </c>
      <c r="P94" s="76"/>
      <c r="Q94" s="77"/>
      <c r="R94" s="77"/>
      <c r="S94" s="90"/>
      <c r="T94" s="49">
        <v>0</v>
      </c>
      <c r="U94" s="49">
        <v>1</v>
      </c>
      <c r="V94" s="50">
        <v>0</v>
      </c>
      <c r="W94" s="50">
        <v>0.002681</v>
      </c>
      <c r="X94" s="50">
        <v>0.004971</v>
      </c>
      <c r="Y94" s="50">
        <v>0.541864</v>
      </c>
      <c r="Z94" s="50">
        <v>0</v>
      </c>
      <c r="AA94" s="50">
        <v>0</v>
      </c>
      <c r="AB94" s="72">
        <v>94</v>
      </c>
      <c r="AC94" s="72"/>
      <c r="AD94" s="73"/>
      <c r="AE94" s="80" t="s">
        <v>929</v>
      </c>
      <c r="AF94" s="88">
        <v>1.29688082674821E+18</v>
      </c>
      <c r="AG94" s="80">
        <v>205</v>
      </c>
      <c r="AH94" s="80">
        <v>54</v>
      </c>
      <c r="AI94" s="80">
        <v>1503</v>
      </c>
      <c r="AJ94" s="80">
        <v>1758</v>
      </c>
      <c r="AK94" s="80"/>
      <c r="AL94" s="80" t="s">
        <v>1093</v>
      </c>
      <c r="AM94" s="80"/>
      <c r="AN94" s="80"/>
      <c r="AO94" s="80"/>
      <c r="AP94" s="82">
        <v>44064.781226851854</v>
      </c>
      <c r="AQ94" s="80"/>
      <c r="AR94" s="80" t="b">
        <v>1</v>
      </c>
      <c r="AS94" s="80" t="b">
        <v>0</v>
      </c>
      <c r="AT94" s="80" t="b">
        <v>0</v>
      </c>
      <c r="AU94" s="80"/>
      <c r="AV94" s="80">
        <v>0</v>
      </c>
      <c r="AW94" s="80"/>
      <c r="AX94" s="80" t="b">
        <v>0</v>
      </c>
      <c r="AY94" s="80" t="s">
        <v>1266</v>
      </c>
      <c r="AZ94" s="84" t="str">
        <f>HYPERLINK("https://twitter.com/michael31903843")</f>
        <v>https://twitter.com/michael31903843</v>
      </c>
      <c r="BA94" s="80" t="s">
        <v>66</v>
      </c>
      <c r="BB94" s="80" t="str">
        <f>REPLACE(INDEX(GroupVertices[Group],MATCH(Vertices[[#This Row],[Vertex]],GroupVertices[Vertex],0)),1,1,"")</f>
        <v>1</v>
      </c>
      <c r="BC94" s="49">
        <v>1</v>
      </c>
      <c r="BD94" s="50">
        <v>2.5</v>
      </c>
      <c r="BE94" s="49">
        <v>0</v>
      </c>
      <c r="BF94" s="50">
        <v>0</v>
      </c>
      <c r="BG94" s="49">
        <v>0</v>
      </c>
      <c r="BH94" s="50">
        <v>0</v>
      </c>
      <c r="BI94" s="49">
        <v>39</v>
      </c>
      <c r="BJ94" s="50">
        <v>97.5</v>
      </c>
      <c r="BK94" s="49">
        <v>40</v>
      </c>
      <c r="BL94" s="49" t="s">
        <v>8948</v>
      </c>
      <c r="BM94" s="49" t="s">
        <v>8948</v>
      </c>
      <c r="BN94" s="49" t="s">
        <v>427</v>
      </c>
      <c r="BO94" s="49" t="s">
        <v>427</v>
      </c>
      <c r="BP94" s="49" t="s">
        <v>429</v>
      </c>
      <c r="BQ94" s="49" t="s">
        <v>429</v>
      </c>
      <c r="BR94" s="117" t="s">
        <v>9008</v>
      </c>
      <c r="BS94" s="117" t="s">
        <v>9008</v>
      </c>
      <c r="BT94" s="117" t="s">
        <v>9014</v>
      </c>
      <c r="BU94" s="117" t="s">
        <v>9014</v>
      </c>
      <c r="BV94" s="2"/>
      <c r="BW94" s="3"/>
      <c r="BX94" s="3"/>
      <c r="BY94" s="3"/>
      <c r="BZ94" s="3"/>
    </row>
    <row r="95" spans="1:78" ht="29" customHeight="1">
      <c r="A95" s="65" t="s">
        <v>324</v>
      </c>
      <c r="C95" s="66"/>
      <c r="D95" s="66" t="s">
        <v>64</v>
      </c>
      <c r="E95" s="67">
        <v>150</v>
      </c>
      <c r="F95" s="69"/>
      <c r="G95" s="104" t="str">
        <f>HYPERLINK("https://pbs.twimg.com/profile_images/1309983971468607489/6AnV2QIz_normal.jpg")</f>
        <v>https://pbs.twimg.com/profile_images/1309983971468607489/6AnV2QIz_normal.jpg</v>
      </c>
      <c r="H95" s="66"/>
      <c r="I95" s="70" t="s">
        <v>324</v>
      </c>
      <c r="J95" s="71"/>
      <c r="K95" s="71" t="s">
        <v>75</v>
      </c>
      <c r="L95" s="70" t="s">
        <v>1358</v>
      </c>
      <c r="M95" s="74">
        <v>1</v>
      </c>
      <c r="N95" s="75">
        <v>3691.763427734375</v>
      </c>
      <c r="O95" s="75">
        <v>9619.650390625</v>
      </c>
      <c r="P95" s="76"/>
      <c r="Q95" s="77"/>
      <c r="R95" s="77"/>
      <c r="S95" s="90"/>
      <c r="T95" s="49">
        <v>0</v>
      </c>
      <c r="U95" s="49">
        <v>1</v>
      </c>
      <c r="V95" s="50">
        <v>0</v>
      </c>
      <c r="W95" s="50">
        <v>0.002681</v>
      </c>
      <c r="X95" s="50">
        <v>0.004971</v>
      </c>
      <c r="Y95" s="50">
        <v>0.541864</v>
      </c>
      <c r="Z95" s="50">
        <v>0</v>
      </c>
      <c r="AA95" s="50">
        <v>0</v>
      </c>
      <c r="AB95" s="72">
        <v>95</v>
      </c>
      <c r="AC95" s="72"/>
      <c r="AD95" s="73"/>
      <c r="AE95" s="80" t="s">
        <v>930</v>
      </c>
      <c r="AF95" s="88">
        <v>1.14204082774676E+18</v>
      </c>
      <c r="AG95" s="80">
        <v>496</v>
      </c>
      <c r="AH95" s="80">
        <v>611</v>
      </c>
      <c r="AI95" s="80">
        <v>4958</v>
      </c>
      <c r="AJ95" s="80">
        <v>13245</v>
      </c>
      <c r="AK95" s="80"/>
      <c r="AL95" s="80"/>
      <c r="AM95" s="80" t="s">
        <v>1222</v>
      </c>
      <c r="AN95" s="80"/>
      <c r="AO95" s="80"/>
      <c r="AP95" s="82">
        <v>43637.50377314815</v>
      </c>
      <c r="AQ95" s="84" t="str">
        <f>HYPERLINK("https://pbs.twimg.com/profile_banners/1142040827746762753/1599619980")</f>
        <v>https://pbs.twimg.com/profile_banners/1142040827746762753/1599619980</v>
      </c>
      <c r="AR95" s="80" t="b">
        <v>1</v>
      </c>
      <c r="AS95" s="80" t="b">
        <v>0</v>
      </c>
      <c r="AT95" s="80" t="b">
        <v>0</v>
      </c>
      <c r="AU95" s="80"/>
      <c r="AV95" s="80">
        <v>0</v>
      </c>
      <c r="AW95" s="80"/>
      <c r="AX95" s="80" t="b">
        <v>0</v>
      </c>
      <c r="AY95" s="80" t="s">
        <v>1266</v>
      </c>
      <c r="AZ95" s="84" t="str">
        <f>HYPERLINK("https://twitter.com/akosuaagyeiwaad")</f>
        <v>https://twitter.com/akosuaagyeiwaad</v>
      </c>
      <c r="BA95" s="80" t="s">
        <v>66</v>
      </c>
      <c r="BB95" s="80" t="str">
        <f>REPLACE(INDEX(GroupVertices[Group],MATCH(Vertices[[#This Row],[Vertex]],GroupVertices[Vertex],0)),1,1,"")</f>
        <v>1</v>
      </c>
      <c r="BC95" s="49">
        <v>1</v>
      </c>
      <c r="BD95" s="50">
        <v>2.5</v>
      </c>
      <c r="BE95" s="49">
        <v>0</v>
      </c>
      <c r="BF95" s="50">
        <v>0</v>
      </c>
      <c r="BG95" s="49">
        <v>0</v>
      </c>
      <c r="BH95" s="50">
        <v>0</v>
      </c>
      <c r="BI95" s="49">
        <v>39</v>
      </c>
      <c r="BJ95" s="50">
        <v>97.5</v>
      </c>
      <c r="BK95" s="49">
        <v>40</v>
      </c>
      <c r="BL95" s="49" t="s">
        <v>8948</v>
      </c>
      <c r="BM95" s="49" t="s">
        <v>8948</v>
      </c>
      <c r="BN95" s="49" t="s">
        <v>427</v>
      </c>
      <c r="BO95" s="49" t="s">
        <v>427</v>
      </c>
      <c r="BP95" s="49" t="s">
        <v>429</v>
      </c>
      <c r="BQ95" s="49" t="s">
        <v>429</v>
      </c>
      <c r="BR95" s="117" t="s">
        <v>9008</v>
      </c>
      <c r="BS95" s="117" t="s">
        <v>9008</v>
      </c>
      <c r="BT95" s="117" t="s">
        <v>9014</v>
      </c>
      <c r="BU95" s="117" t="s">
        <v>9014</v>
      </c>
      <c r="BV95" s="2"/>
      <c r="BW95" s="3"/>
      <c r="BX95" s="3"/>
      <c r="BY95" s="3"/>
      <c r="BZ95" s="3"/>
    </row>
    <row r="96" spans="1:78" ht="29" customHeight="1">
      <c r="A96" s="65" t="s">
        <v>325</v>
      </c>
      <c r="C96" s="66"/>
      <c r="D96" s="66" t="s">
        <v>64</v>
      </c>
      <c r="E96" s="67">
        <v>150</v>
      </c>
      <c r="F96" s="69"/>
      <c r="G96" s="104" t="str">
        <f>HYPERLINK("https://pbs.twimg.com/profile_images/1274001147083345923/vNbSB1Ov_normal.jpg")</f>
        <v>https://pbs.twimg.com/profile_images/1274001147083345923/vNbSB1Ov_normal.jpg</v>
      </c>
      <c r="H96" s="66"/>
      <c r="I96" s="70" t="s">
        <v>325</v>
      </c>
      <c r="J96" s="71"/>
      <c r="K96" s="71" t="s">
        <v>75</v>
      </c>
      <c r="L96" s="70" t="s">
        <v>1359</v>
      </c>
      <c r="M96" s="74">
        <v>1</v>
      </c>
      <c r="N96" s="75">
        <v>4067.02392578125</v>
      </c>
      <c r="O96" s="75">
        <v>3536.408447265625</v>
      </c>
      <c r="P96" s="76"/>
      <c r="Q96" s="77"/>
      <c r="R96" s="77"/>
      <c r="S96" s="90"/>
      <c r="T96" s="49">
        <v>0</v>
      </c>
      <c r="U96" s="49">
        <v>1</v>
      </c>
      <c r="V96" s="50">
        <v>0</v>
      </c>
      <c r="W96" s="50">
        <v>0.002681</v>
      </c>
      <c r="X96" s="50">
        <v>0.004971</v>
      </c>
      <c r="Y96" s="50">
        <v>0.541864</v>
      </c>
      <c r="Z96" s="50">
        <v>0</v>
      </c>
      <c r="AA96" s="50">
        <v>0</v>
      </c>
      <c r="AB96" s="72">
        <v>96</v>
      </c>
      <c r="AC96" s="72"/>
      <c r="AD96" s="73"/>
      <c r="AE96" s="80" t="s">
        <v>931</v>
      </c>
      <c r="AF96" s="88">
        <v>9.46536279826731E+17</v>
      </c>
      <c r="AG96" s="80">
        <v>1677</v>
      </c>
      <c r="AH96" s="80">
        <v>3240</v>
      </c>
      <c r="AI96" s="80">
        <v>29072</v>
      </c>
      <c r="AJ96" s="80">
        <v>76028</v>
      </c>
      <c r="AK96" s="80"/>
      <c r="AL96" s="80" t="s">
        <v>1094</v>
      </c>
      <c r="AM96" s="80" t="s">
        <v>1223</v>
      </c>
      <c r="AN96" s="80"/>
      <c r="AO96" s="80"/>
      <c r="AP96" s="82">
        <v>43098.01399305555</v>
      </c>
      <c r="AQ96" s="84" t="str">
        <f>HYPERLINK("https://pbs.twimg.com/profile_banners/946536279826731008/1592580518")</f>
        <v>https://pbs.twimg.com/profile_banners/946536279826731008/1592580518</v>
      </c>
      <c r="AR96" s="80" t="b">
        <v>1</v>
      </c>
      <c r="AS96" s="80" t="b">
        <v>0</v>
      </c>
      <c r="AT96" s="80" t="b">
        <v>1</v>
      </c>
      <c r="AU96" s="80"/>
      <c r="AV96" s="80">
        <v>1</v>
      </c>
      <c r="AW96" s="80"/>
      <c r="AX96" s="80" t="b">
        <v>0</v>
      </c>
      <c r="AY96" s="80" t="s">
        <v>1266</v>
      </c>
      <c r="AZ96" s="84" t="str">
        <f>HYPERLINK("https://twitter.com/yalkharizmi")</f>
        <v>https://twitter.com/yalkharizmi</v>
      </c>
      <c r="BA96" s="80" t="s">
        <v>66</v>
      </c>
      <c r="BB96" s="80" t="str">
        <f>REPLACE(INDEX(GroupVertices[Group],MATCH(Vertices[[#This Row],[Vertex]],GroupVertices[Vertex],0)),1,1,"")</f>
        <v>1</v>
      </c>
      <c r="BC96" s="49">
        <v>1</v>
      </c>
      <c r="BD96" s="50">
        <v>2.5</v>
      </c>
      <c r="BE96" s="49">
        <v>0</v>
      </c>
      <c r="BF96" s="50">
        <v>0</v>
      </c>
      <c r="BG96" s="49">
        <v>0</v>
      </c>
      <c r="BH96" s="50">
        <v>0</v>
      </c>
      <c r="BI96" s="49">
        <v>39</v>
      </c>
      <c r="BJ96" s="50">
        <v>97.5</v>
      </c>
      <c r="BK96" s="49">
        <v>40</v>
      </c>
      <c r="BL96" s="49" t="s">
        <v>8948</v>
      </c>
      <c r="BM96" s="49" t="s">
        <v>8948</v>
      </c>
      <c r="BN96" s="49" t="s">
        <v>427</v>
      </c>
      <c r="BO96" s="49" t="s">
        <v>427</v>
      </c>
      <c r="BP96" s="49" t="s">
        <v>429</v>
      </c>
      <c r="BQ96" s="49" t="s">
        <v>429</v>
      </c>
      <c r="BR96" s="117" t="s">
        <v>9008</v>
      </c>
      <c r="BS96" s="117" t="s">
        <v>9008</v>
      </c>
      <c r="BT96" s="117" t="s">
        <v>9014</v>
      </c>
      <c r="BU96" s="117" t="s">
        <v>9014</v>
      </c>
      <c r="BV96" s="2"/>
      <c r="BW96" s="3"/>
      <c r="BX96" s="3"/>
      <c r="BY96" s="3"/>
      <c r="BZ96" s="3"/>
    </row>
    <row r="97" spans="1:78" ht="29" customHeight="1">
      <c r="A97" s="65" t="s">
        <v>326</v>
      </c>
      <c r="C97" s="66"/>
      <c r="D97" s="66" t="s">
        <v>64</v>
      </c>
      <c r="E97" s="67">
        <v>150</v>
      </c>
      <c r="F97" s="69"/>
      <c r="G97" s="104" t="str">
        <f>HYPERLINK("https://pbs.twimg.com/profile_images/1308458608926093313/hZS4yTee_normal.jpg")</f>
        <v>https://pbs.twimg.com/profile_images/1308458608926093313/hZS4yTee_normal.jpg</v>
      </c>
      <c r="H97" s="66"/>
      <c r="I97" s="70" t="s">
        <v>326</v>
      </c>
      <c r="J97" s="71"/>
      <c r="K97" s="71" t="s">
        <v>75</v>
      </c>
      <c r="L97" s="70" t="s">
        <v>1360</v>
      </c>
      <c r="M97" s="74">
        <v>1</v>
      </c>
      <c r="N97" s="75">
        <v>7939.48583984375</v>
      </c>
      <c r="O97" s="75">
        <v>1081.3387451171875</v>
      </c>
      <c r="P97" s="76"/>
      <c r="Q97" s="77"/>
      <c r="R97" s="77"/>
      <c r="S97" s="90"/>
      <c r="T97" s="49">
        <v>0</v>
      </c>
      <c r="U97" s="49">
        <v>1</v>
      </c>
      <c r="V97" s="50">
        <v>0</v>
      </c>
      <c r="W97" s="50">
        <v>0.002681</v>
      </c>
      <c r="X97" s="50">
        <v>0.004971</v>
      </c>
      <c r="Y97" s="50">
        <v>0.541864</v>
      </c>
      <c r="Z97" s="50">
        <v>0</v>
      </c>
      <c r="AA97" s="50">
        <v>0</v>
      </c>
      <c r="AB97" s="72">
        <v>97</v>
      </c>
      <c r="AC97" s="72"/>
      <c r="AD97" s="73"/>
      <c r="AE97" s="80" t="s">
        <v>932</v>
      </c>
      <c r="AF97" s="88">
        <v>1.16637399934301E+18</v>
      </c>
      <c r="AG97" s="80">
        <v>687</v>
      </c>
      <c r="AH97" s="80">
        <v>242</v>
      </c>
      <c r="AI97" s="80">
        <v>944</v>
      </c>
      <c r="AJ97" s="80">
        <v>1749</v>
      </c>
      <c r="AK97" s="80"/>
      <c r="AL97" s="80" t="s">
        <v>1095</v>
      </c>
      <c r="AM97" s="80"/>
      <c r="AN97" s="80"/>
      <c r="AO97" s="80"/>
      <c r="AP97" s="82">
        <v>43704.65070601852</v>
      </c>
      <c r="AQ97" s="84" t="str">
        <f>HYPERLINK("https://pbs.twimg.com/profile_banners/1166373999343017986/1573069298")</f>
        <v>https://pbs.twimg.com/profile_banners/1166373999343017986/1573069298</v>
      </c>
      <c r="AR97" s="80" t="b">
        <v>1</v>
      </c>
      <c r="AS97" s="80" t="b">
        <v>0</v>
      </c>
      <c r="AT97" s="80" t="b">
        <v>0</v>
      </c>
      <c r="AU97" s="80"/>
      <c r="AV97" s="80">
        <v>0</v>
      </c>
      <c r="AW97" s="80"/>
      <c r="AX97" s="80" t="b">
        <v>0</v>
      </c>
      <c r="AY97" s="80" t="s">
        <v>1266</v>
      </c>
      <c r="AZ97" s="84" t="str">
        <f>HYPERLINK("https://twitter.com/tobi_aiyelokun")</f>
        <v>https://twitter.com/tobi_aiyelokun</v>
      </c>
      <c r="BA97" s="80" t="s">
        <v>66</v>
      </c>
      <c r="BB97" s="80" t="str">
        <f>REPLACE(INDEX(GroupVertices[Group],MATCH(Vertices[[#This Row],[Vertex]],GroupVertices[Vertex],0)),1,1,"")</f>
        <v>1</v>
      </c>
      <c r="BC97" s="49">
        <v>1</v>
      </c>
      <c r="BD97" s="50">
        <v>2.5</v>
      </c>
      <c r="BE97" s="49">
        <v>0</v>
      </c>
      <c r="BF97" s="50">
        <v>0</v>
      </c>
      <c r="BG97" s="49">
        <v>0</v>
      </c>
      <c r="BH97" s="50">
        <v>0</v>
      </c>
      <c r="BI97" s="49">
        <v>39</v>
      </c>
      <c r="BJ97" s="50">
        <v>97.5</v>
      </c>
      <c r="BK97" s="49">
        <v>40</v>
      </c>
      <c r="BL97" s="49" t="s">
        <v>8948</v>
      </c>
      <c r="BM97" s="49" t="s">
        <v>8948</v>
      </c>
      <c r="BN97" s="49" t="s">
        <v>427</v>
      </c>
      <c r="BO97" s="49" t="s">
        <v>427</v>
      </c>
      <c r="BP97" s="49" t="s">
        <v>429</v>
      </c>
      <c r="BQ97" s="49" t="s">
        <v>429</v>
      </c>
      <c r="BR97" s="117" t="s">
        <v>9008</v>
      </c>
      <c r="BS97" s="117" t="s">
        <v>9008</v>
      </c>
      <c r="BT97" s="117" t="s">
        <v>9014</v>
      </c>
      <c r="BU97" s="117" t="s">
        <v>9014</v>
      </c>
      <c r="BV97" s="2"/>
      <c r="BW97" s="3"/>
      <c r="BX97" s="3"/>
      <c r="BY97" s="3"/>
      <c r="BZ97" s="3"/>
    </row>
    <row r="98" spans="1:78" ht="29" customHeight="1">
      <c r="A98" s="65" t="s">
        <v>327</v>
      </c>
      <c r="C98" s="66"/>
      <c r="D98" s="66" t="s">
        <v>64</v>
      </c>
      <c r="E98" s="67">
        <v>150</v>
      </c>
      <c r="F98" s="69"/>
      <c r="G98" s="104" t="str">
        <f>HYPERLINK("https://pbs.twimg.com/profile_images/1318978343799296002/YUOhBdQ6_normal.jpg")</f>
        <v>https://pbs.twimg.com/profile_images/1318978343799296002/YUOhBdQ6_normal.jpg</v>
      </c>
      <c r="H98" s="66"/>
      <c r="I98" s="70" t="s">
        <v>327</v>
      </c>
      <c r="J98" s="71"/>
      <c r="K98" s="71" t="s">
        <v>75</v>
      </c>
      <c r="L98" s="70" t="s">
        <v>1361</v>
      </c>
      <c r="M98" s="74">
        <v>1</v>
      </c>
      <c r="N98" s="75">
        <v>8852.4599609375</v>
      </c>
      <c r="O98" s="75">
        <v>3557.9775390625</v>
      </c>
      <c r="P98" s="76"/>
      <c r="Q98" s="77"/>
      <c r="R98" s="77"/>
      <c r="S98" s="90"/>
      <c r="T98" s="49">
        <v>0</v>
      </c>
      <c r="U98" s="49">
        <v>1</v>
      </c>
      <c r="V98" s="50">
        <v>0</v>
      </c>
      <c r="W98" s="50">
        <v>0.002681</v>
      </c>
      <c r="X98" s="50">
        <v>0.004971</v>
      </c>
      <c r="Y98" s="50">
        <v>0.541864</v>
      </c>
      <c r="Z98" s="50">
        <v>0</v>
      </c>
      <c r="AA98" s="50">
        <v>0</v>
      </c>
      <c r="AB98" s="72">
        <v>98</v>
      </c>
      <c r="AC98" s="72"/>
      <c r="AD98" s="73"/>
      <c r="AE98" s="80" t="s">
        <v>933</v>
      </c>
      <c r="AF98" s="88">
        <v>1.12663116345027E+18</v>
      </c>
      <c r="AG98" s="80">
        <v>144</v>
      </c>
      <c r="AH98" s="80">
        <v>128</v>
      </c>
      <c r="AI98" s="80">
        <v>2994</v>
      </c>
      <c r="AJ98" s="80">
        <v>521</v>
      </c>
      <c r="AK98" s="80"/>
      <c r="AL98" s="80" t="s">
        <v>1096</v>
      </c>
      <c r="AM98" s="80" t="s">
        <v>1206</v>
      </c>
      <c r="AN98" s="84" t="str">
        <f>HYPERLINK("https://t.co/dcDJl9XlsH")</f>
        <v>https://t.co/dcDJl9XlsH</v>
      </c>
      <c r="AO98" s="80"/>
      <c r="AP98" s="82">
        <v>43594.98119212963</v>
      </c>
      <c r="AQ98" s="84" t="str">
        <f>HYPERLINK("https://pbs.twimg.com/profile_banners/1126631163450277888/1602277052")</f>
        <v>https://pbs.twimg.com/profile_banners/1126631163450277888/1602277052</v>
      </c>
      <c r="AR98" s="80" t="b">
        <v>1</v>
      </c>
      <c r="AS98" s="80" t="b">
        <v>0</v>
      </c>
      <c r="AT98" s="80" t="b">
        <v>0</v>
      </c>
      <c r="AU98" s="80"/>
      <c r="AV98" s="80">
        <v>2</v>
      </c>
      <c r="AW98" s="80"/>
      <c r="AX98" s="80" t="b">
        <v>0</v>
      </c>
      <c r="AY98" s="80" t="s">
        <v>1266</v>
      </c>
      <c r="AZ98" s="84" t="str">
        <f>HYPERLINK("https://twitter.com/jay_b_jayson")</f>
        <v>https://twitter.com/jay_b_jayson</v>
      </c>
      <c r="BA98" s="80" t="s">
        <v>66</v>
      </c>
      <c r="BB98" s="80" t="str">
        <f>REPLACE(INDEX(GroupVertices[Group],MATCH(Vertices[[#This Row],[Vertex]],GroupVertices[Vertex],0)),1,1,"")</f>
        <v>1</v>
      </c>
      <c r="BC98" s="49">
        <v>1</v>
      </c>
      <c r="BD98" s="50">
        <v>2.5</v>
      </c>
      <c r="BE98" s="49">
        <v>0</v>
      </c>
      <c r="BF98" s="50">
        <v>0</v>
      </c>
      <c r="BG98" s="49">
        <v>0</v>
      </c>
      <c r="BH98" s="50">
        <v>0</v>
      </c>
      <c r="BI98" s="49">
        <v>39</v>
      </c>
      <c r="BJ98" s="50">
        <v>97.5</v>
      </c>
      <c r="BK98" s="49">
        <v>40</v>
      </c>
      <c r="BL98" s="49" t="s">
        <v>8948</v>
      </c>
      <c r="BM98" s="49" t="s">
        <v>8948</v>
      </c>
      <c r="BN98" s="49" t="s">
        <v>427</v>
      </c>
      <c r="BO98" s="49" t="s">
        <v>427</v>
      </c>
      <c r="BP98" s="49" t="s">
        <v>429</v>
      </c>
      <c r="BQ98" s="49" t="s">
        <v>429</v>
      </c>
      <c r="BR98" s="117" t="s">
        <v>9008</v>
      </c>
      <c r="BS98" s="117" t="s">
        <v>9008</v>
      </c>
      <c r="BT98" s="117" t="s">
        <v>9014</v>
      </c>
      <c r="BU98" s="117" t="s">
        <v>9014</v>
      </c>
      <c r="BV98" s="2"/>
      <c r="BW98" s="3"/>
      <c r="BX98" s="3"/>
      <c r="BY98" s="3"/>
      <c r="BZ98" s="3"/>
    </row>
    <row r="99" spans="1:78" ht="29" customHeight="1">
      <c r="A99" s="65" t="s">
        <v>328</v>
      </c>
      <c r="C99" s="66"/>
      <c r="D99" s="66" t="s">
        <v>64</v>
      </c>
      <c r="E99" s="67">
        <v>150</v>
      </c>
      <c r="F99" s="69"/>
      <c r="G99" s="104" t="str">
        <f>HYPERLINK("https://pbs.twimg.com/profile_images/1316415976821358599/Lmkrue2I_normal.jpg")</f>
        <v>https://pbs.twimg.com/profile_images/1316415976821358599/Lmkrue2I_normal.jpg</v>
      </c>
      <c r="H99" s="66"/>
      <c r="I99" s="70" t="s">
        <v>328</v>
      </c>
      <c r="J99" s="71"/>
      <c r="K99" s="71" t="s">
        <v>75</v>
      </c>
      <c r="L99" s="70" t="s">
        <v>1362</v>
      </c>
      <c r="M99" s="74">
        <v>1</v>
      </c>
      <c r="N99" s="75">
        <v>8217.7470703125</v>
      </c>
      <c r="O99" s="75">
        <v>3422.222900390625</v>
      </c>
      <c r="P99" s="76"/>
      <c r="Q99" s="77"/>
      <c r="R99" s="77"/>
      <c r="S99" s="90"/>
      <c r="T99" s="49">
        <v>0</v>
      </c>
      <c r="U99" s="49">
        <v>1</v>
      </c>
      <c r="V99" s="50">
        <v>0</v>
      </c>
      <c r="W99" s="50">
        <v>0.002681</v>
      </c>
      <c r="X99" s="50">
        <v>0.004971</v>
      </c>
      <c r="Y99" s="50">
        <v>0.541864</v>
      </c>
      <c r="Z99" s="50">
        <v>0</v>
      </c>
      <c r="AA99" s="50">
        <v>0</v>
      </c>
      <c r="AB99" s="72">
        <v>99</v>
      </c>
      <c r="AC99" s="72"/>
      <c r="AD99" s="73"/>
      <c r="AE99" s="80" t="s">
        <v>934</v>
      </c>
      <c r="AF99" s="88">
        <v>1.10009526075829E+18</v>
      </c>
      <c r="AG99" s="80">
        <v>352</v>
      </c>
      <c r="AH99" s="80">
        <v>459</v>
      </c>
      <c r="AI99" s="80">
        <v>3009</v>
      </c>
      <c r="AJ99" s="80">
        <v>6940</v>
      </c>
      <c r="AK99" s="80"/>
      <c r="AL99" s="80" t="s">
        <v>1097</v>
      </c>
      <c r="AM99" s="80" t="s">
        <v>1224</v>
      </c>
      <c r="AN99" s="80"/>
      <c r="AO99" s="80"/>
      <c r="AP99" s="82">
        <v>43521.756053240744</v>
      </c>
      <c r="AQ99" s="80"/>
      <c r="AR99" s="80" t="b">
        <v>1</v>
      </c>
      <c r="AS99" s="80" t="b">
        <v>0</v>
      </c>
      <c r="AT99" s="80" t="b">
        <v>1</v>
      </c>
      <c r="AU99" s="80"/>
      <c r="AV99" s="80">
        <v>7</v>
      </c>
      <c r="AW99" s="80"/>
      <c r="AX99" s="80" t="b">
        <v>0</v>
      </c>
      <c r="AY99" s="80" t="s">
        <v>1266</v>
      </c>
      <c r="AZ99" s="84" t="str">
        <f>HYPERLINK("https://twitter.com/pro_ahmad_")</f>
        <v>https://twitter.com/pro_ahmad_</v>
      </c>
      <c r="BA99" s="80" t="s">
        <v>66</v>
      </c>
      <c r="BB99" s="80" t="str">
        <f>REPLACE(INDEX(GroupVertices[Group],MATCH(Vertices[[#This Row],[Vertex]],GroupVertices[Vertex],0)),1,1,"")</f>
        <v>1</v>
      </c>
      <c r="BC99" s="49">
        <v>1</v>
      </c>
      <c r="BD99" s="50">
        <v>2.5</v>
      </c>
      <c r="BE99" s="49">
        <v>0</v>
      </c>
      <c r="BF99" s="50">
        <v>0</v>
      </c>
      <c r="BG99" s="49">
        <v>0</v>
      </c>
      <c r="BH99" s="50">
        <v>0</v>
      </c>
      <c r="BI99" s="49">
        <v>39</v>
      </c>
      <c r="BJ99" s="50">
        <v>97.5</v>
      </c>
      <c r="BK99" s="49">
        <v>40</v>
      </c>
      <c r="BL99" s="49" t="s">
        <v>8948</v>
      </c>
      <c r="BM99" s="49" t="s">
        <v>8948</v>
      </c>
      <c r="BN99" s="49" t="s">
        <v>427</v>
      </c>
      <c r="BO99" s="49" t="s">
        <v>427</v>
      </c>
      <c r="BP99" s="49" t="s">
        <v>429</v>
      </c>
      <c r="BQ99" s="49" t="s">
        <v>429</v>
      </c>
      <c r="BR99" s="117" t="s">
        <v>9008</v>
      </c>
      <c r="BS99" s="117" t="s">
        <v>9008</v>
      </c>
      <c r="BT99" s="117" t="s">
        <v>9014</v>
      </c>
      <c r="BU99" s="117" t="s">
        <v>9014</v>
      </c>
      <c r="BV99" s="2"/>
      <c r="BW99" s="3"/>
      <c r="BX99" s="3"/>
      <c r="BY99" s="3"/>
      <c r="BZ99" s="3"/>
    </row>
    <row r="100" spans="1:78" ht="29" customHeight="1">
      <c r="A100" s="65" t="s">
        <v>329</v>
      </c>
      <c r="C100" s="66"/>
      <c r="D100" s="66" t="s">
        <v>64</v>
      </c>
      <c r="E100" s="67">
        <v>150</v>
      </c>
      <c r="F100" s="69"/>
      <c r="G100" s="104" t="str">
        <f>HYPERLINK("https://pbs.twimg.com/profile_images/1200766315528704000/jEG6wgzu_normal.jpg")</f>
        <v>https://pbs.twimg.com/profile_images/1200766315528704000/jEG6wgzu_normal.jpg</v>
      </c>
      <c r="H100" s="66"/>
      <c r="I100" s="70" t="s">
        <v>329</v>
      </c>
      <c r="J100" s="71"/>
      <c r="K100" s="71" t="s">
        <v>75</v>
      </c>
      <c r="L100" s="70" t="s">
        <v>1363</v>
      </c>
      <c r="M100" s="74">
        <v>1</v>
      </c>
      <c r="N100" s="75">
        <v>7747.01416015625</v>
      </c>
      <c r="O100" s="75">
        <v>6693.642578125</v>
      </c>
      <c r="P100" s="76"/>
      <c r="Q100" s="77"/>
      <c r="R100" s="77"/>
      <c r="S100" s="90"/>
      <c r="T100" s="49">
        <v>0</v>
      </c>
      <c r="U100" s="49">
        <v>1</v>
      </c>
      <c r="V100" s="50">
        <v>0</v>
      </c>
      <c r="W100" s="50">
        <v>0.002681</v>
      </c>
      <c r="X100" s="50">
        <v>0.004971</v>
      </c>
      <c r="Y100" s="50">
        <v>0.541864</v>
      </c>
      <c r="Z100" s="50">
        <v>0</v>
      </c>
      <c r="AA100" s="50">
        <v>0</v>
      </c>
      <c r="AB100" s="72">
        <v>100</v>
      </c>
      <c r="AC100" s="72"/>
      <c r="AD100" s="73"/>
      <c r="AE100" s="80" t="s">
        <v>935</v>
      </c>
      <c r="AF100" s="88">
        <v>1.1689180497659E+18</v>
      </c>
      <c r="AG100" s="80">
        <v>149</v>
      </c>
      <c r="AH100" s="80">
        <v>542</v>
      </c>
      <c r="AI100" s="80">
        <v>45830</v>
      </c>
      <c r="AJ100" s="80">
        <v>46801</v>
      </c>
      <c r="AK100" s="80"/>
      <c r="AL100" s="80" t="s">
        <v>1098</v>
      </c>
      <c r="AM100" s="80" t="s">
        <v>1203</v>
      </c>
      <c r="AN100" s="80"/>
      <c r="AO100" s="80"/>
      <c r="AP100" s="82">
        <v>43711.671006944445</v>
      </c>
      <c r="AQ100" s="84" t="str">
        <f>HYPERLINK("https://pbs.twimg.com/profile_banners/1168918049765900290/1593250467")</f>
        <v>https://pbs.twimg.com/profile_banners/1168918049765900290/1593250467</v>
      </c>
      <c r="AR100" s="80" t="b">
        <v>1</v>
      </c>
      <c r="AS100" s="80" t="b">
        <v>0</v>
      </c>
      <c r="AT100" s="80" t="b">
        <v>0</v>
      </c>
      <c r="AU100" s="80"/>
      <c r="AV100" s="80">
        <v>0</v>
      </c>
      <c r="AW100" s="80"/>
      <c r="AX100" s="80" t="b">
        <v>0</v>
      </c>
      <c r="AY100" s="80" t="s">
        <v>1266</v>
      </c>
      <c r="AZ100" s="84" t="str">
        <f>HYPERLINK("https://twitter.com/badboyshamo911")</f>
        <v>https://twitter.com/badboyshamo911</v>
      </c>
      <c r="BA100" s="80" t="s">
        <v>66</v>
      </c>
      <c r="BB100" s="80" t="str">
        <f>REPLACE(INDEX(GroupVertices[Group],MATCH(Vertices[[#This Row],[Vertex]],GroupVertices[Vertex],0)),1,1,"")</f>
        <v>1</v>
      </c>
      <c r="BC100" s="49">
        <v>1</v>
      </c>
      <c r="BD100" s="50">
        <v>2.5</v>
      </c>
      <c r="BE100" s="49">
        <v>0</v>
      </c>
      <c r="BF100" s="50">
        <v>0</v>
      </c>
      <c r="BG100" s="49">
        <v>0</v>
      </c>
      <c r="BH100" s="50">
        <v>0</v>
      </c>
      <c r="BI100" s="49">
        <v>39</v>
      </c>
      <c r="BJ100" s="50">
        <v>97.5</v>
      </c>
      <c r="BK100" s="49">
        <v>40</v>
      </c>
      <c r="BL100" s="49" t="s">
        <v>8948</v>
      </c>
      <c r="BM100" s="49" t="s">
        <v>8948</v>
      </c>
      <c r="BN100" s="49" t="s">
        <v>427</v>
      </c>
      <c r="BO100" s="49" t="s">
        <v>427</v>
      </c>
      <c r="BP100" s="49" t="s">
        <v>429</v>
      </c>
      <c r="BQ100" s="49" t="s">
        <v>429</v>
      </c>
      <c r="BR100" s="117" t="s">
        <v>9008</v>
      </c>
      <c r="BS100" s="117" t="s">
        <v>9008</v>
      </c>
      <c r="BT100" s="117" t="s">
        <v>9014</v>
      </c>
      <c r="BU100" s="117" t="s">
        <v>9014</v>
      </c>
      <c r="BV100" s="2"/>
      <c r="BW100" s="3"/>
      <c r="BX100" s="3"/>
      <c r="BY100" s="3"/>
      <c r="BZ100" s="3"/>
    </row>
    <row r="101" spans="1:78" ht="29" customHeight="1">
      <c r="A101" s="65" t="s">
        <v>330</v>
      </c>
      <c r="C101" s="66"/>
      <c r="D101" s="66" t="s">
        <v>64</v>
      </c>
      <c r="E101" s="67">
        <v>150</v>
      </c>
      <c r="F101" s="69"/>
      <c r="G101" s="104" t="str">
        <f>HYPERLINK("https://pbs.twimg.com/profile_images/1271789323378135040/5ME_dfoF_normal.jpg")</f>
        <v>https://pbs.twimg.com/profile_images/1271789323378135040/5ME_dfoF_normal.jpg</v>
      </c>
      <c r="H101" s="66"/>
      <c r="I101" s="70" t="s">
        <v>330</v>
      </c>
      <c r="J101" s="71"/>
      <c r="K101" s="71" t="s">
        <v>75</v>
      </c>
      <c r="L101" s="70" t="s">
        <v>1364</v>
      </c>
      <c r="M101" s="74">
        <v>1</v>
      </c>
      <c r="N101" s="75">
        <v>1017.9840698242188</v>
      </c>
      <c r="O101" s="75">
        <v>4262.90478515625</v>
      </c>
      <c r="P101" s="76"/>
      <c r="Q101" s="77"/>
      <c r="R101" s="77"/>
      <c r="S101" s="90"/>
      <c r="T101" s="49">
        <v>0</v>
      </c>
      <c r="U101" s="49">
        <v>1</v>
      </c>
      <c r="V101" s="50">
        <v>0</v>
      </c>
      <c r="W101" s="50">
        <v>0.002681</v>
      </c>
      <c r="X101" s="50">
        <v>0.004971</v>
      </c>
      <c r="Y101" s="50">
        <v>0.541864</v>
      </c>
      <c r="Z101" s="50">
        <v>0</v>
      </c>
      <c r="AA101" s="50">
        <v>0</v>
      </c>
      <c r="AB101" s="72">
        <v>101</v>
      </c>
      <c r="AC101" s="72"/>
      <c r="AD101" s="73"/>
      <c r="AE101" s="80" t="s">
        <v>936</v>
      </c>
      <c r="AF101" s="88">
        <v>1.27146748189544E+18</v>
      </c>
      <c r="AG101" s="80">
        <v>75</v>
      </c>
      <c r="AH101" s="80">
        <v>33</v>
      </c>
      <c r="AI101" s="80">
        <v>1686</v>
      </c>
      <c r="AJ101" s="80">
        <v>2091</v>
      </c>
      <c r="AK101" s="80"/>
      <c r="AL101" s="80" t="s">
        <v>1099</v>
      </c>
      <c r="AM101" s="80"/>
      <c r="AN101" s="80"/>
      <c r="AO101" s="80"/>
      <c r="AP101" s="82">
        <v>43994.65350694444</v>
      </c>
      <c r="AQ101" s="84" t="str">
        <f>HYPERLINK("https://pbs.twimg.com/profile_banners/1271467481895440384/1592053285")</f>
        <v>https://pbs.twimg.com/profile_banners/1271467481895440384/1592053285</v>
      </c>
      <c r="AR101" s="80" t="b">
        <v>1</v>
      </c>
      <c r="AS101" s="80" t="b">
        <v>0</v>
      </c>
      <c r="AT101" s="80" t="b">
        <v>0</v>
      </c>
      <c r="AU101" s="80"/>
      <c r="AV101" s="80">
        <v>0</v>
      </c>
      <c r="AW101" s="80"/>
      <c r="AX101" s="80" t="b">
        <v>0</v>
      </c>
      <c r="AY101" s="80" t="s">
        <v>1266</v>
      </c>
      <c r="AZ101" s="84" t="str">
        <f>HYPERLINK("https://twitter.com/sandras65417869")</f>
        <v>https://twitter.com/sandras65417869</v>
      </c>
      <c r="BA101" s="80" t="s">
        <v>66</v>
      </c>
      <c r="BB101" s="80" t="str">
        <f>REPLACE(INDEX(GroupVertices[Group],MATCH(Vertices[[#This Row],[Vertex]],GroupVertices[Vertex],0)),1,1,"")</f>
        <v>1</v>
      </c>
      <c r="BC101" s="49">
        <v>1</v>
      </c>
      <c r="BD101" s="50">
        <v>2.5</v>
      </c>
      <c r="BE101" s="49">
        <v>0</v>
      </c>
      <c r="BF101" s="50">
        <v>0</v>
      </c>
      <c r="BG101" s="49">
        <v>0</v>
      </c>
      <c r="BH101" s="50">
        <v>0</v>
      </c>
      <c r="BI101" s="49">
        <v>39</v>
      </c>
      <c r="BJ101" s="50">
        <v>97.5</v>
      </c>
      <c r="BK101" s="49">
        <v>40</v>
      </c>
      <c r="BL101" s="49" t="s">
        <v>8948</v>
      </c>
      <c r="BM101" s="49" t="s">
        <v>8948</v>
      </c>
      <c r="BN101" s="49" t="s">
        <v>427</v>
      </c>
      <c r="BO101" s="49" t="s">
        <v>427</v>
      </c>
      <c r="BP101" s="49" t="s">
        <v>429</v>
      </c>
      <c r="BQ101" s="49" t="s">
        <v>429</v>
      </c>
      <c r="BR101" s="117" t="s">
        <v>9008</v>
      </c>
      <c r="BS101" s="117" t="s">
        <v>9008</v>
      </c>
      <c r="BT101" s="117" t="s">
        <v>9014</v>
      </c>
      <c r="BU101" s="117" t="s">
        <v>9014</v>
      </c>
      <c r="BV101" s="2"/>
      <c r="BW101" s="3"/>
      <c r="BX101" s="3"/>
      <c r="BY101" s="3"/>
      <c r="BZ101" s="3"/>
    </row>
    <row r="102" spans="1:78" ht="29" customHeight="1">
      <c r="A102" s="65" t="s">
        <v>331</v>
      </c>
      <c r="C102" s="66"/>
      <c r="D102" s="66" t="s">
        <v>64</v>
      </c>
      <c r="E102" s="67">
        <v>150</v>
      </c>
      <c r="F102" s="69"/>
      <c r="G102" s="104" t="str">
        <f>HYPERLINK("https://pbs.twimg.com/profile_images/1272473924597698562/G5ThYDtE_normal.jpg")</f>
        <v>https://pbs.twimg.com/profile_images/1272473924597698562/G5ThYDtE_normal.jpg</v>
      </c>
      <c r="H102" s="66"/>
      <c r="I102" s="70" t="s">
        <v>331</v>
      </c>
      <c r="J102" s="71"/>
      <c r="K102" s="71" t="s">
        <v>75</v>
      </c>
      <c r="L102" s="70" t="s">
        <v>1365</v>
      </c>
      <c r="M102" s="74">
        <v>1</v>
      </c>
      <c r="N102" s="75">
        <v>6094.09619140625</v>
      </c>
      <c r="O102" s="75">
        <v>518.845458984375</v>
      </c>
      <c r="P102" s="76"/>
      <c r="Q102" s="77"/>
      <c r="R102" s="77"/>
      <c r="S102" s="90"/>
      <c r="T102" s="49">
        <v>0</v>
      </c>
      <c r="U102" s="49">
        <v>1</v>
      </c>
      <c r="V102" s="50">
        <v>0</v>
      </c>
      <c r="W102" s="50">
        <v>0.002681</v>
      </c>
      <c r="X102" s="50">
        <v>0.004971</v>
      </c>
      <c r="Y102" s="50">
        <v>0.541864</v>
      </c>
      <c r="Z102" s="50">
        <v>0</v>
      </c>
      <c r="AA102" s="50">
        <v>0</v>
      </c>
      <c r="AB102" s="72">
        <v>102</v>
      </c>
      <c r="AC102" s="72"/>
      <c r="AD102" s="73"/>
      <c r="AE102" s="80" t="s">
        <v>937</v>
      </c>
      <c r="AF102" s="88">
        <v>1.26827219201127E+18</v>
      </c>
      <c r="AG102" s="80">
        <v>3743</v>
      </c>
      <c r="AH102" s="80">
        <v>2962</v>
      </c>
      <c r="AI102" s="80">
        <v>1060</v>
      </c>
      <c r="AJ102" s="80">
        <v>1295</v>
      </c>
      <c r="AK102" s="80"/>
      <c r="AL102" s="80" t="s">
        <v>1100</v>
      </c>
      <c r="AM102" s="80"/>
      <c r="AN102" s="80"/>
      <c r="AO102" s="80"/>
      <c r="AP102" s="82">
        <v>43985.83613425926</v>
      </c>
      <c r="AQ102" s="84" t="str">
        <f>HYPERLINK("https://pbs.twimg.com/profile_banners/1268272192011276289/1592216846")</f>
        <v>https://pbs.twimg.com/profile_banners/1268272192011276289/1592216846</v>
      </c>
      <c r="AR102" s="80" t="b">
        <v>1</v>
      </c>
      <c r="AS102" s="80" t="b">
        <v>0</v>
      </c>
      <c r="AT102" s="80" t="b">
        <v>0</v>
      </c>
      <c r="AU102" s="80"/>
      <c r="AV102" s="80">
        <v>0</v>
      </c>
      <c r="AW102" s="80"/>
      <c r="AX102" s="80" t="b">
        <v>0</v>
      </c>
      <c r="AY102" s="80" t="s">
        <v>1266</v>
      </c>
      <c r="AZ102" s="84" t="str">
        <f>HYPERLINK("https://twitter.com/everythingghgh")</f>
        <v>https://twitter.com/everythingghgh</v>
      </c>
      <c r="BA102" s="80" t="s">
        <v>66</v>
      </c>
      <c r="BB102" s="80" t="str">
        <f>REPLACE(INDEX(GroupVertices[Group],MATCH(Vertices[[#This Row],[Vertex]],GroupVertices[Vertex],0)),1,1,"")</f>
        <v>1</v>
      </c>
      <c r="BC102" s="49">
        <v>1</v>
      </c>
      <c r="BD102" s="50">
        <v>2.5</v>
      </c>
      <c r="BE102" s="49">
        <v>0</v>
      </c>
      <c r="BF102" s="50">
        <v>0</v>
      </c>
      <c r="BG102" s="49">
        <v>0</v>
      </c>
      <c r="BH102" s="50">
        <v>0</v>
      </c>
      <c r="BI102" s="49">
        <v>39</v>
      </c>
      <c r="BJ102" s="50">
        <v>97.5</v>
      </c>
      <c r="BK102" s="49">
        <v>40</v>
      </c>
      <c r="BL102" s="49" t="s">
        <v>8948</v>
      </c>
      <c r="BM102" s="49" t="s">
        <v>8948</v>
      </c>
      <c r="BN102" s="49" t="s">
        <v>427</v>
      </c>
      <c r="BO102" s="49" t="s">
        <v>427</v>
      </c>
      <c r="BP102" s="49" t="s">
        <v>429</v>
      </c>
      <c r="BQ102" s="49" t="s">
        <v>429</v>
      </c>
      <c r="BR102" s="117" t="s">
        <v>9008</v>
      </c>
      <c r="BS102" s="117" t="s">
        <v>9008</v>
      </c>
      <c r="BT102" s="117" t="s">
        <v>9014</v>
      </c>
      <c r="BU102" s="117" t="s">
        <v>9014</v>
      </c>
      <c r="BV102" s="2"/>
      <c r="BW102" s="3"/>
      <c r="BX102" s="3"/>
      <c r="BY102" s="3"/>
      <c r="BZ102" s="3"/>
    </row>
    <row r="103" spans="1:78" ht="29" customHeight="1">
      <c r="A103" s="65" t="s">
        <v>332</v>
      </c>
      <c r="C103" s="66"/>
      <c r="D103" s="66" t="s">
        <v>64</v>
      </c>
      <c r="E103" s="67">
        <v>150</v>
      </c>
      <c r="F103" s="69"/>
      <c r="G103" s="104" t="str">
        <f>HYPERLINK("https://pbs.twimg.com/profile_images/1298333206891114496/DoWV1IXV_normal.jpg")</f>
        <v>https://pbs.twimg.com/profile_images/1298333206891114496/DoWV1IXV_normal.jpg</v>
      </c>
      <c r="H103" s="66"/>
      <c r="I103" s="70" t="s">
        <v>332</v>
      </c>
      <c r="J103" s="71"/>
      <c r="K103" s="71" t="s">
        <v>75</v>
      </c>
      <c r="L103" s="70" t="s">
        <v>1366</v>
      </c>
      <c r="M103" s="74">
        <v>1</v>
      </c>
      <c r="N103" s="75">
        <v>4399.677734375</v>
      </c>
      <c r="O103" s="75">
        <v>9856.6806640625</v>
      </c>
      <c r="P103" s="76"/>
      <c r="Q103" s="77"/>
      <c r="R103" s="77"/>
      <c r="S103" s="90"/>
      <c r="T103" s="49">
        <v>0</v>
      </c>
      <c r="U103" s="49">
        <v>1</v>
      </c>
      <c r="V103" s="50">
        <v>0</v>
      </c>
      <c r="W103" s="50">
        <v>0.002681</v>
      </c>
      <c r="X103" s="50">
        <v>0.004971</v>
      </c>
      <c r="Y103" s="50">
        <v>0.541864</v>
      </c>
      <c r="Z103" s="50">
        <v>0</v>
      </c>
      <c r="AA103" s="50">
        <v>0</v>
      </c>
      <c r="AB103" s="72">
        <v>103</v>
      </c>
      <c r="AC103" s="72"/>
      <c r="AD103" s="73"/>
      <c r="AE103" s="80" t="s">
        <v>938</v>
      </c>
      <c r="AF103" s="88">
        <v>1.22652999581377E+18</v>
      </c>
      <c r="AG103" s="80">
        <v>166</v>
      </c>
      <c r="AH103" s="80">
        <v>71</v>
      </c>
      <c r="AI103" s="80">
        <v>6361</v>
      </c>
      <c r="AJ103" s="80">
        <v>128</v>
      </c>
      <c r="AK103" s="80"/>
      <c r="AL103" s="80" t="s">
        <v>1101</v>
      </c>
      <c r="AM103" s="80"/>
      <c r="AN103" s="80"/>
      <c r="AO103" s="80"/>
      <c r="AP103" s="82">
        <v>43870.6496875</v>
      </c>
      <c r="AQ103" s="80"/>
      <c r="AR103" s="80" t="b">
        <v>1</v>
      </c>
      <c r="AS103" s="80" t="b">
        <v>0</v>
      </c>
      <c r="AT103" s="80" t="b">
        <v>0</v>
      </c>
      <c r="AU103" s="80"/>
      <c r="AV103" s="80">
        <v>0</v>
      </c>
      <c r="AW103" s="80"/>
      <c r="AX103" s="80" t="b">
        <v>0</v>
      </c>
      <c r="AY103" s="80" t="s">
        <v>1266</v>
      </c>
      <c r="AZ103" s="84" t="str">
        <f>HYPERLINK("https://twitter.com/cradle08484711")</f>
        <v>https://twitter.com/cradle08484711</v>
      </c>
      <c r="BA103" s="80" t="s">
        <v>66</v>
      </c>
      <c r="BB103" s="80" t="str">
        <f>REPLACE(INDEX(GroupVertices[Group],MATCH(Vertices[[#This Row],[Vertex]],GroupVertices[Vertex],0)),1,1,"")</f>
        <v>1</v>
      </c>
      <c r="BC103" s="49">
        <v>1</v>
      </c>
      <c r="BD103" s="50">
        <v>2.5</v>
      </c>
      <c r="BE103" s="49">
        <v>0</v>
      </c>
      <c r="BF103" s="50">
        <v>0</v>
      </c>
      <c r="BG103" s="49">
        <v>0</v>
      </c>
      <c r="BH103" s="50">
        <v>0</v>
      </c>
      <c r="BI103" s="49">
        <v>39</v>
      </c>
      <c r="BJ103" s="50">
        <v>97.5</v>
      </c>
      <c r="BK103" s="49">
        <v>40</v>
      </c>
      <c r="BL103" s="49" t="s">
        <v>8948</v>
      </c>
      <c r="BM103" s="49" t="s">
        <v>8948</v>
      </c>
      <c r="BN103" s="49" t="s">
        <v>427</v>
      </c>
      <c r="BO103" s="49" t="s">
        <v>427</v>
      </c>
      <c r="BP103" s="49" t="s">
        <v>429</v>
      </c>
      <c r="BQ103" s="49" t="s">
        <v>429</v>
      </c>
      <c r="BR103" s="117" t="s">
        <v>9008</v>
      </c>
      <c r="BS103" s="117" t="s">
        <v>9008</v>
      </c>
      <c r="BT103" s="117" t="s">
        <v>9014</v>
      </c>
      <c r="BU103" s="117" t="s">
        <v>9014</v>
      </c>
      <c r="BV103" s="2"/>
      <c r="BW103" s="3"/>
      <c r="BX103" s="3"/>
      <c r="BY103" s="3"/>
      <c r="BZ103" s="3"/>
    </row>
    <row r="104" spans="1:78" ht="29" customHeight="1">
      <c r="A104" s="65" t="s">
        <v>333</v>
      </c>
      <c r="C104" s="66"/>
      <c r="D104" s="66" t="s">
        <v>64</v>
      </c>
      <c r="E104" s="67">
        <v>150</v>
      </c>
      <c r="F104" s="69"/>
      <c r="G104" s="104" t="str">
        <f>HYPERLINK("https://pbs.twimg.com/profile_images/1270775946249977858/OQbjPIfS_normal.jpg")</f>
        <v>https://pbs.twimg.com/profile_images/1270775946249977858/OQbjPIfS_normal.jpg</v>
      </c>
      <c r="H104" s="66"/>
      <c r="I104" s="70" t="s">
        <v>333</v>
      </c>
      <c r="J104" s="71"/>
      <c r="K104" s="71" t="s">
        <v>75</v>
      </c>
      <c r="L104" s="70" t="s">
        <v>1367</v>
      </c>
      <c r="M104" s="74">
        <v>1</v>
      </c>
      <c r="N104" s="75">
        <v>793.1023559570312</v>
      </c>
      <c r="O104" s="75">
        <v>7535.26806640625</v>
      </c>
      <c r="P104" s="76"/>
      <c r="Q104" s="77"/>
      <c r="R104" s="77"/>
      <c r="S104" s="90"/>
      <c r="T104" s="49">
        <v>0</v>
      </c>
      <c r="U104" s="49">
        <v>1</v>
      </c>
      <c r="V104" s="50">
        <v>0</v>
      </c>
      <c r="W104" s="50">
        <v>0.002681</v>
      </c>
      <c r="X104" s="50">
        <v>0.004971</v>
      </c>
      <c r="Y104" s="50">
        <v>0.541864</v>
      </c>
      <c r="Z104" s="50">
        <v>0</v>
      </c>
      <c r="AA104" s="50">
        <v>0</v>
      </c>
      <c r="AB104" s="72">
        <v>104</v>
      </c>
      <c r="AC104" s="72"/>
      <c r="AD104" s="73"/>
      <c r="AE104" s="80" t="s">
        <v>939</v>
      </c>
      <c r="AF104" s="88">
        <v>1.22215752137012E+18</v>
      </c>
      <c r="AG104" s="80">
        <v>2329</v>
      </c>
      <c r="AH104" s="80">
        <v>3767</v>
      </c>
      <c r="AI104" s="80">
        <v>2057</v>
      </c>
      <c r="AJ104" s="80">
        <v>14132</v>
      </c>
      <c r="AK104" s="80"/>
      <c r="AL104" s="80" t="s">
        <v>1102</v>
      </c>
      <c r="AM104" s="80" t="s">
        <v>1225</v>
      </c>
      <c r="AN104" s="80"/>
      <c r="AO104" s="80"/>
      <c r="AP104" s="82">
        <v>43858.584027777775</v>
      </c>
      <c r="AQ104" s="84" t="str">
        <f>HYPERLINK("https://pbs.twimg.com/profile_banners/1222157521370128385/1587153204")</f>
        <v>https://pbs.twimg.com/profile_banners/1222157521370128385/1587153204</v>
      </c>
      <c r="AR104" s="80" t="b">
        <v>1</v>
      </c>
      <c r="AS104" s="80" t="b">
        <v>0</v>
      </c>
      <c r="AT104" s="80" t="b">
        <v>1</v>
      </c>
      <c r="AU104" s="80"/>
      <c r="AV104" s="80">
        <v>0</v>
      </c>
      <c r="AW104" s="80"/>
      <c r="AX104" s="80" t="b">
        <v>0</v>
      </c>
      <c r="AY104" s="80" t="s">
        <v>1266</v>
      </c>
      <c r="AZ104" s="84" t="str">
        <f>HYPERLINK("https://twitter.com/theophilusagbo7")</f>
        <v>https://twitter.com/theophilusagbo7</v>
      </c>
      <c r="BA104" s="80" t="s">
        <v>66</v>
      </c>
      <c r="BB104" s="80" t="str">
        <f>REPLACE(INDEX(GroupVertices[Group],MATCH(Vertices[[#This Row],[Vertex]],GroupVertices[Vertex],0)),1,1,"")</f>
        <v>1</v>
      </c>
      <c r="BC104" s="49">
        <v>1</v>
      </c>
      <c r="BD104" s="50">
        <v>2.5</v>
      </c>
      <c r="BE104" s="49">
        <v>0</v>
      </c>
      <c r="BF104" s="50">
        <v>0</v>
      </c>
      <c r="BG104" s="49">
        <v>0</v>
      </c>
      <c r="BH104" s="50">
        <v>0</v>
      </c>
      <c r="BI104" s="49">
        <v>39</v>
      </c>
      <c r="BJ104" s="50">
        <v>97.5</v>
      </c>
      <c r="BK104" s="49">
        <v>40</v>
      </c>
      <c r="BL104" s="49" t="s">
        <v>8948</v>
      </c>
      <c r="BM104" s="49" t="s">
        <v>8948</v>
      </c>
      <c r="BN104" s="49" t="s">
        <v>427</v>
      </c>
      <c r="BO104" s="49" t="s">
        <v>427</v>
      </c>
      <c r="BP104" s="49" t="s">
        <v>429</v>
      </c>
      <c r="BQ104" s="49" t="s">
        <v>429</v>
      </c>
      <c r="BR104" s="117" t="s">
        <v>9008</v>
      </c>
      <c r="BS104" s="117" t="s">
        <v>9008</v>
      </c>
      <c r="BT104" s="117" t="s">
        <v>9014</v>
      </c>
      <c r="BU104" s="117" t="s">
        <v>9014</v>
      </c>
      <c r="BV104" s="2"/>
      <c r="BW104" s="3"/>
      <c r="BX104" s="3"/>
      <c r="BY104" s="3"/>
      <c r="BZ104" s="3"/>
    </row>
    <row r="105" spans="1:78" ht="29" customHeight="1">
      <c r="A105" s="65" t="s">
        <v>334</v>
      </c>
      <c r="C105" s="66"/>
      <c r="D105" s="66" t="s">
        <v>64</v>
      </c>
      <c r="E105" s="67">
        <v>150</v>
      </c>
      <c r="F105" s="69"/>
      <c r="G105" s="104" t="str">
        <f>HYPERLINK("https://pbs.twimg.com/profile_images/1171741502336360448/VidNsciV_normal.jpg")</f>
        <v>https://pbs.twimg.com/profile_images/1171741502336360448/VidNsciV_normal.jpg</v>
      </c>
      <c r="H105" s="66"/>
      <c r="I105" s="70" t="s">
        <v>334</v>
      </c>
      <c r="J105" s="71"/>
      <c r="K105" s="71" t="s">
        <v>75</v>
      </c>
      <c r="L105" s="70" t="s">
        <v>1368</v>
      </c>
      <c r="M105" s="74">
        <v>1</v>
      </c>
      <c r="N105" s="75">
        <v>6386.443359375</v>
      </c>
      <c r="O105" s="75">
        <v>7707.5732421875</v>
      </c>
      <c r="P105" s="76"/>
      <c r="Q105" s="77"/>
      <c r="R105" s="77"/>
      <c r="S105" s="90"/>
      <c r="T105" s="49">
        <v>0</v>
      </c>
      <c r="U105" s="49">
        <v>1</v>
      </c>
      <c r="V105" s="50">
        <v>0</v>
      </c>
      <c r="W105" s="50">
        <v>0.002681</v>
      </c>
      <c r="X105" s="50">
        <v>0.004971</v>
      </c>
      <c r="Y105" s="50">
        <v>0.541864</v>
      </c>
      <c r="Z105" s="50">
        <v>0</v>
      </c>
      <c r="AA105" s="50">
        <v>0</v>
      </c>
      <c r="AB105" s="72">
        <v>105</v>
      </c>
      <c r="AC105" s="72"/>
      <c r="AD105" s="73"/>
      <c r="AE105" s="80" t="s">
        <v>940</v>
      </c>
      <c r="AF105" s="88">
        <v>8.6766612268179E+17</v>
      </c>
      <c r="AG105" s="80">
        <v>509</v>
      </c>
      <c r="AH105" s="80">
        <v>575</v>
      </c>
      <c r="AI105" s="80">
        <v>22370</v>
      </c>
      <c r="AJ105" s="80">
        <v>66943</v>
      </c>
      <c r="AK105" s="80"/>
      <c r="AL105" s="80" t="s">
        <v>1103</v>
      </c>
      <c r="AM105" s="80" t="s">
        <v>1226</v>
      </c>
      <c r="AN105" s="80"/>
      <c r="AO105" s="80"/>
      <c r="AP105" s="82">
        <v>42880.373819444445</v>
      </c>
      <c r="AQ105" s="84" t="str">
        <f>HYPERLINK("https://pbs.twimg.com/profile_banners/867666122681790465/1568199955")</f>
        <v>https://pbs.twimg.com/profile_banners/867666122681790465/1568199955</v>
      </c>
      <c r="AR105" s="80" t="b">
        <v>1</v>
      </c>
      <c r="AS105" s="80" t="b">
        <v>0</v>
      </c>
      <c r="AT105" s="80" t="b">
        <v>0</v>
      </c>
      <c r="AU105" s="80"/>
      <c r="AV105" s="80">
        <v>0</v>
      </c>
      <c r="AW105" s="80"/>
      <c r="AX105" s="80" t="b">
        <v>0</v>
      </c>
      <c r="AY105" s="80" t="s">
        <v>1266</v>
      </c>
      <c r="AZ105" s="84" t="str">
        <f>HYPERLINK("https://twitter.com/wegomakeit")</f>
        <v>https://twitter.com/wegomakeit</v>
      </c>
      <c r="BA105" s="80" t="s">
        <v>66</v>
      </c>
      <c r="BB105" s="80" t="str">
        <f>REPLACE(INDEX(GroupVertices[Group],MATCH(Vertices[[#This Row],[Vertex]],GroupVertices[Vertex],0)),1,1,"")</f>
        <v>1</v>
      </c>
      <c r="BC105" s="49">
        <v>1</v>
      </c>
      <c r="BD105" s="50">
        <v>2.5</v>
      </c>
      <c r="BE105" s="49">
        <v>0</v>
      </c>
      <c r="BF105" s="50">
        <v>0</v>
      </c>
      <c r="BG105" s="49">
        <v>0</v>
      </c>
      <c r="BH105" s="50">
        <v>0</v>
      </c>
      <c r="BI105" s="49">
        <v>39</v>
      </c>
      <c r="BJ105" s="50">
        <v>97.5</v>
      </c>
      <c r="BK105" s="49">
        <v>40</v>
      </c>
      <c r="BL105" s="49" t="s">
        <v>8948</v>
      </c>
      <c r="BM105" s="49" t="s">
        <v>8948</v>
      </c>
      <c r="BN105" s="49" t="s">
        <v>427</v>
      </c>
      <c r="BO105" s="49" t="s">
        <v>427</v>
      </c>
      <c r="BP105" s="49" t="s">
        <v>429</v>
      </c>
      <c r="BQ105" s="49" t="s">
        <v>429</v>
      </c>
      <c r="BR105" s="117" t="s">
        <v>9008</v>
      </c>
      <c r="BS105" s="117" t="s">
        <v>9008</v>
      </c>
      <c r="BT105" s="117" t="s">
        <v>9014</v>
      </c>
      <c r="BU105" s="117" t="s">
        <v>9014</v>
      </c>
      <c r="BV105" s="2"/>
      <c r="BW105" s="3"/>
      <c r="BX105" s="3"/>
      <c r="BY105" s="3"/>
      <c r="BZ105" s="3"/>
    </row>
    <row r="106" spans="1:78" ht="29" customHeight="1">
      <c r="A106" s="65" t="s">
        <v>335</v>
      </c>
      <c r="C106" s="66"/>
      <c r="D106" s="66" t="s">
        <v>64</v>
      </c>
      <c r="E106" s="67">
        <v>150</v>
      </c>
      <c r="F106" s="69"/>
      <c r="G106" s="104" t="str">
        <f>HYPERLINK("https://pbs.twimg.com/profile_images/1137404982788014080/tYFOzETN_normal.jpg")</f>
        <v>https://pbs.twimg.com/profile_images/1137404982788014080/tYFOzETN_normal.jpg</v>
      </c>
      <c r="H106" s="66"/>
      <c r="I106" s="70" t="s">
        <v>335</v>
      </c>
      <c r="J106" s="71"/>
      <c r="K106" s="71" t="s">
        <v>75</v>
      </c>
      <c r="L106" s="70" t="s">
        <v>1369</v>
      </c>
      <c r="M106" s="74">
        <v>1</v>
      </c>
      <c r="N106" s="75">
        <v>4743.2041015625</v>
      </c>
      <c r="O106" s="75">
        <v>7272.00732421875</v>
      </c>
      <c r="P106" s="76"/>
      <c r="Q106" s="77"/>
      <c r="R106" s="77"/>
      <c r="S106" s="90"/>
      <c r="T106" s="49">
        <v>0</v>
      </c>
      <c r="U106" s="49">
        <v>1</v>
      </c>
      <c r="V106" s="50">
        <v>0</v>
      </c>
      <c r="W106" s="50">
        <v>0.002681</v>
      </c>
      <c r="X106" s="50">
        <v>0.004971</v>
      </c>
      <c r="Y106" s="50">
        <v>0.541864</v>
      </c>
      <c r="Z106" s="50">
        <v>0</v>
      </c>
      <c r="AA106" s="50">
        <v>0</v>
      </c>
      <c r="AB106" s="72">
        <v>106</v>
      </c>
      <c r="AC106" s="72"/>
      <c r="AD106" s="73"/>
      <c r="AE106" s="80" t="s">
        <v>941</v>
      </c>
      <c r="AF106" s="88">
        <v>7.98675089432592E+17</v>
      </c>
      <c r="AG106" s="80">
        <v>987</v>
      </c>
      <c r="AH106" s="80">
        <v>1000</v>
      </c>
      <c r="AI106" s="80">
        <v>3872</v>
      </c>
      <c r="AJ106" s="80">
        <v>21900</v>
      </c>
      <c r="AK106" s="80"/>
      <c r="AL106" s="80" t="s">
        <v>1104</v>
      </c>
      <c r="AM106" s="80" t="s">
        <v>1227</v>
      </c>
      <c r="AN106" s="80"/>
      <c r="AO106" s="80"/>
      <c r="AP106" s="82">
        <v>42689.994837962964</v>
      </c>
      <c r="AQ106" s="84" t="str">
        <f>HYPERLINK("https://pbs.twimg.com/profile_banners/798675089432592384/1600933597")</f>
        <v>https://pbs.twimg.com/profile_banners/798675089432592384/1600933597</v>
      </c>
      <c r="AR106" s="80" t="b">
        <v>1</v>
      </c>
      <c r="AS106" s="80" t="b">
        <v>0</v>
      </c>
      <c r="AT106" s="80" t="b">
        <v>0</v>
      </c>
      <c r="AU106" s="80"/>
      <c r="AV106" s="80">
        <v>0</v>
      </c>
      <c r="AW106" s="80"/>
      <c r="AX106" s="80" t="b">
        <v>0</v>
      </c>
      <c r="AY106" s="80" t="s">
        <v>1266</v>
      </c>
      <c r="AZ106" s="84" t="str">
        <f>HYPERLINK("https://twitter.com/bradley_saili")</f>
        <v>https://twitter.com/bradley_saili</v>
      </c>
      <c r="BA106" s="80" t="s">
        <v>66</v>
      </c>
      <c r="BB106" s="80" t="str">
        <f>REPLACE(INDEX(GroupVertices[Group],MATCH(Vertices[[#This Row],[Vertex]],GroupVertices[Vertex],0)),1,1,"")</f>
        <v>1</v>
      </c>
      <c r="BC106" s="49">
        <v>1</v>
      </c>
      <c r="BD106" s="50">
        <v>2.5</v>
      </c>
      <c r="BE106" s="49">
        <v>0</v>
      </c>
      <c r="BF106" s="50">
        <v>0</v>
      </c>
      <c r="BG106" s="49">
        <v>0</v>
      </c>
      <c r="BH106" s="50">
        <v>0</v>
      </c>
      <c r="BI106" s="49">
        <v>39</v>
      </c>
      <c r="BJ106" s="50">
        <v>97.5</v>
      </c>
      <c r="BK106" s="49">
        <v>40</v>
      </c>
      <c r="BL106" s="49" t="s">
        <v>8948</v>
      </c>
      <c r="BM106" s="49" t="s">
        <v>8948</v>
      </c>
      <c r="BN106" s="49" t="s">
        <v>427</v>
      </c>
      <c r="BO106" s="49" t="s">
        <v>427</v>
      </c>
      <c r="BP106" s="49" t="s">
        <v>429</v>
      </c>
      <c r="BQ106" s="49" t="s">
        <v>429</v>
      </c>
      <c r="BR106" s="117" t="s">
        <v>9008</v>
      </c>
      <c r="BS106" s="117" t="s">
        <v>9008</v>
      </c>
      <c r="BT106" s="117" t="s">
        <v>9014</v>
      </c>
      <c r="BU106" s="117" t="s">
        <v>9014</v>
      </c>
      <c r="BV106" s="2"/>
      <c r="BW106" s="3"/>
      <c r="BX106" s="3"/>
      <c r="BY106" s="3"/>
      <c r="BZ106" s="3"/>
    </row>
    <row r="107" spans="1:78" ht="29" customHeight="1">
      <c r="A107" s="65" t="s">
        <v>336</v>
      </c>
      <c r="C107" s="66"/>
      <c r="D107" s="66" t="s">
        <v>64</v>
      </c>
      <c r="E107" s="67">
        <v>150</v>
      </c>
      <c r="F107" s="69"/>
      <c r="G107" s="104" t="str">
        <f>HYPERLINK("https://pbs.twimg.com/profile_images/1307064370682376192/Si8q7Bzp_normal.jpg")</f>
        <v>https://pbs.twimg.com/profile_images/1307064370682376192/Si8q7Bzp_normal.jpg</v>
      </c>
      <c r="H107" s="66"/>
      <c r="I107" s="70" t="s">
        <v>336</v>
      </c>
      <c r="J107" s="71"/>
      <c r="K107" s="71" t="s">
        <v>75</v>
      </c>
      <c r="L107" s="70" t="s">
        <v>1370</v>
      </c>
      <c r="M107" s="74">
        <v>1</v>
      </c>
      <c r="N107" s="75">
        <v>8911.201171875</v>
      </c>
      <c r="O107" s="75">
        <v>7841.52294921875</v>
      </c>
      <c r="P107" s="76"/>
      <c r="Q107" s="77"/>
      <c r="R107" s="77"/>
      <c r="S107" s="90"/>
      <c r="T107" s="49">
        <v>0</v>
      </c>
      <c r="U107" s="49">
        <v>1</v>
      </c>
      <c r="V107" s="50">
        <v>0</v>
      </c>
      <c r="W107" s="50">
        <v>0.002681</v>
      </c>
      <c r="X107" s="50">
        <v>0.004971</v>
      </c>
      <c r="Y107" s="50">
        <v>0.541864</v>
      </c>
      <c r="Z107" s="50">
        <v>0</v>
      </c>
      <c r="AA107" s="50">
        <v>0</v>
      </c>
      <c r="AB107" s="72">
        <v>107</v>
      </c>
      <c r="AC107" s="72"/>
      <c r="AD107" s="73"/>
      <c r="AE107" s="80" t="s">
        <v>942</v>
      </c>
      <c r="AF107" s="88">
        <v>1.30587828789443E+18</v>
      </c>
      <c r="AG107" s="80">
        <v>33</v>
      </c>
      <c r="AH107" s="80">
        <v>2</v>
      </c>
      <c r="AI107" s="80">
        <v>675</v>
      </c>
      <c r="AJ107" s="80">
        <v>684</v>
      </c>
      <c r="AK107" s="80"/>
      <c r="AL107" s="80" t="s">
        <v>1105</v>
      </c>
      <c r="AM107" s="80" t="s">
        <v>1228</v>
      </c>
      <c r="AN107" s="84" t="str">
        <f>HYPERLINK("https://t.co/uZhzgjjXww")</f>
        <v>https://t.co/uZhzgjjXww</v>
      </c>
      <c r="AO107" s="80"/>
      <c r="AP107" s="82">
        <v>44089.60922453704</v>
      </c>
      <c r="AQ107" s="84" t="str">
        <f>HYPERLINK("https://pbs.twimg.com/profile_banners/1305878287894433792/1600463404")</f>
        <v>https://pbs.twimg.com/profile_banners/1305878287894433792/1600463404</v>
      </c>
      <c r="AR107" s="80" t="b">
        <v>1</v>
      </c>
      <c r="AS107" s="80" t="b">
        <v>0</v>
      </c>
      <c r="AT107" s="80" t="b">
        <v>0</v>
      </c>
      <c r="AU107" s="80"/>
      <c r="AV107" s="80">
        <v>0</v>
      </c>
      <c r="AW107" s="80"/>
      <c r="AX107" s="80" t="b">
        <v>0</v>
      </c>
      <c r="AY107" s="80" t="s">
        <v>1266</v>
      </c>
      <c r="AZ107" s="84" t="str">
        <f>HYPERLINK("https://twitter.com/remajac87142097")</f>
        <v>https://twitter.com/remajac87142097</v>
      </c>
      <c r="BA107" s="80" t="s">
        <v>66</v>
      </c>
      <c r="BB107" s="80" t="str">
        <f>REPLACE(INDEX(GroupVertices[Group],MATCH(Vertices[[#This Row],[Vertex]],GroupVertices[Vertex],0)),1,1,"")</f>
        <v>1</v>
      </c>
      <c r="BC107" s="49">
        <v>1</v>
      </c>
      <c r="BD107" s="50">
        <v>2.5</v>
      </c>
      <c r="BE107" s="49">
        <v>0</v>
      </c>
      <c r="BF107" s="50">
        <v>0</v>
      </c>
      <c r="BG107" s="49">
        <v>0</v>
      </c>
      <c r="BH107" s="50">
        <v>0</v>
      </c>
      <c r="BI107" s="49">
        <v>39</v>
      </c>
      <c r="BJ107" s="50">
        <v>97.5</v>
      </c>
      <c r="BK107" s="49">
        <v>40</v>
      </c>
      <c r="BL107" s="49" t="s">
        <v>8948</v>
      </c>
      <c r="BM107" s="49" t="s">
        <v>8948</v>
      </c>
      <c r="BN107" s="49" t="s">
        <v>427</v>
      </c>
      <c r="BO107" s="49" t="s">
        <v>427</v>
      </c>
      <c r="BP107" s="49" t="s">
        <v>429</v>
      </c>
      <c r="BQ107" s="49" t="s">
        <v>429</v>
      </c>
      <c r="BR107" s="117" t="s">
        <v>9008</v>
      </c>
      <c r="BS107" s="117" t="s">
        <v>9008</v>
      </c>
      <c r="BT107" s="117" t="s">
        <v>9014</v>
      </c>
      <c r="BU107" s="117" t="s">
        <v>9014</v>
      </c>
      <c r="BV107" s="2"/>
      <c r="BW107" s="3"/>
      <c r="BX107" s="3"/>
      <c r="BY107" s="3"/>
      <c r="BZ107" s="3"/>
    </row>
    <row r="108" spans="1:78" ht="29" customHeight="1">
      <c r="A108" s="65" t="s">
        <v>337</v>
      </c>
      <c r="C108" s="66"/>
      <c r="D108" s="66" t="s">
        <v>64</v>
      </c>
      <c r="E108" s="67">
        <v>150</v>
      </c>
      <c r="F108" s="69"/>
      <c r="G108" s="104" t="str">
        <f>HYPERLINK("https://pbs.twimg.com/profile_images/1258245345840152576/IcHs0gnB_normal.jpg")</f>
        <v>https://pbs.twimg.com/profile_images/1258245345840152576/IcHs0gnB_normal.jpg</v>
      </c>
      <c r="H108" s="66"/>
      <c r="I108" s="70" t="s">
        <v>337</v>
      </c>
      <c r="J108" s="71"/>
      <c r="K108" s="71" t="s">
        <v>75</v>
      </c>
      <c r="L108" s="70" t="s">
        <v>1371</v>
      </c>
      <c r="M108" s="74">
        <v>1</v>
      </c>
      <c r="N108" s="75">
        <v>8821.125</v>
      </c>
      <c r="O108" s="75">
        <v>2221.536865234375</v>
      </c>
      <c r="P108" s="76"/>
      <c r="Q108" s="77"/>
      <c r="R108" s="77"/>
      <c r="S108" s="90"/>
      <c r="T108" s="49">
        <v>0</v>
      </c>
      <c r="U108" s="49">
        <v>1</v>
      </c>
      <c r="V108" s="50">
        <v>0</v>
      </c>
      <c r="W108" s="50">
        <v>0.002681</v>
      </c>
      <c r="X108" s="50">
        <v>0.004971</v>
      </c>
      <c r="Y108" s="50">
        <v>0.541864</v>
      </c>
      <c r="Z108" s="50">
        <v>0</v>
      </c>
      <c r="AA108" s="50">
        <v>0</v>
      </c>
      <c r="AB108" s="72">
        <v>108</v>
      </c>
      <c r="AC108" s="72"/>
      <c r="AD108" s="73"/>
      <c r="AE108" s="80" t="s">
        <v>943</v>
      </c>
      <c r="AF108" s="88">
        <v>1.25824492270199E+18</v>
      </c>
      <c r="AG108" s="80">
        <v>126</v>
      </c>
      <c r="AH108" s="80">
        <v>89</v>
      </c>
      <c r="AI108" s="80">
        <v>2421</v>
      </c>
      <c r="AJ108" s="80">
        <v>3877</v>
      </c>
      <c r="AK108" s="80"/>
      <c r="AL108" s="80" t="s">
        <v>1106</v>
      </c>
      <c r="AM108" s="80"/>
      <c r="AN108" s="80"/>
      <c r="AO108" s="80"/>
      <c r="AP108" s="82">
        <v>43958.166400462964</v>
      </c>
      <c r="AQ108" s="80"/>
      <c r="AR108" s="80" t="b">
        <v>1</v>
      </c>
      <c r="AS108" s="80" t="b">
        <v>0</v>
      </c>
      <c r="AT108" s="80" t="b">
        <v>0</v>
      </c>
      <c r="AU108" s="80"/>
      <c r="AV108" s="80">
        <v>0</v>
      </c>
      <c r="AW108" s="80"/>
      <c r="AX108" s="80" t="b">
        <v>0</v>
      </c>
      <c r="AY108" s="80" t="s">
        <v>1266</v>
      </c>
      <c r="AZ108" s="84" t="str">
        <f>HYPERLINK("https://twitter.com/blessing_oe")</f>
        <v>https://twitter.com/blessing_oe</v>
      </c>
      <c r="BA108" s="80" t="s">
        <v>66</v>
      </c>
      <c r="BB108" s="80" t="str">
        <f>REPLACE(INDEX(GroupVertices[Group],MATCH(Vertices[[#This Row],[Vertex]],GroupVertices[Vertex],0)),1,1,"")</f>
        <v>1</v>
      </c>
      <c r="BC108" s="49">
        <v>1</v>
      </c>
      <c r="BD108" s="50">
        <v>2.5</v>
      </c>
      <c r="BE108" s="49">
        <v>0</v>
      </c>
      <c r="BF108" s="50">
        <v>0</v>
      </c>
      <c r="BG108" s="49">
        <v>0</v>
      </c>
      <c r="BH108" s="50">
        <v>0</v>
      </c>
      <c r="BI108" s="49">
        <v>39</v>
      </c>
      <c r="BJ108" s="50">
        <v>97.5</v>
      </c>
      <c r="BK108" s="49">
        <v>40</v>
      </c>
      <c r="BL108" s="49" t="s">
        <v>8948</v>
      </c>
      <c r="BM108" s="49" t="s">
        <v>8948</v>
      </c>
      <c r="BN108" s="49" t="s">
        <v>427</v>
      </c>
      <c r="BO108" s="49" t="s">
        <v>427</v>
      </c>
      <c r="BP108" s="49" t="s">
        <v>429</v>
      </c>
      <c r="BQ108" s="49" t="s">
        <v>429</v>
      </c>
      <c r="BR108" s="117" t="s">
        <v>9008</v>
      </c>
      <c r="BS108" s="117" t="s">
        <v>9008</v>
      </c>
      <c r="BT108" s="117" t="s">
        <v>9014</v>
      </c>
      <c r="BU108" s="117" t="s">
        <v>9014</v>
      </c>
      <c r="BV108" s="2"/>
      <c r="BW108" s="3"/>
      <c r="BX108" s="3"/>
      <c r="BY108" s="3"/>
      <c r="BZ108" s="3"/>
    </row>
    <row r="109" spans="1:78" ht="29" customHeight="1">
      <c r="A109" s="65" t="s">
        <v>338</v>
      </c>
      <c r="C109" s="66"/>
      <c r="D109" s="66" t="s">
        <v>64</v>
      </c>
      <c r="E109" s="67">
        <v>150</v>
      </c>
      <c r="F109" s="69"/>
      <c r="G109" s="104" t="str">
        <f>HYPERLINK("https://pbs.twimg.com/profile_images/1244171911258607617/eaa83rKF_normal.jpg")</f>
        <v>https://pbs.twimg.com/profile_images/1244171911258607617/eaa83rKF_normal.jpg</v>
      </c>
      <c r="H109" s="66"/>
      <c r="I109" s="70" t="s">
        <v>338</v>
      </c>
      <c r="J109" s="71"/>
      <c r="K109" s="71" t="s">
        <v>75</v>
      </c>
      <c r="L109" s="70" t="s">
        <v>1372</v>
      </c>
      <c r="M109" s="74">
        <v>1</v>
      </c>
      <c r="N109" s="75">
        <v>6913.04248046875</v>
      </c>
      <c r="O109" s="75">
        <v>6488.17041015625</v>
      </c>
      <c r="P109" s="76"/>
      <c r="Q109" s="77"/>
      <c r="R109" s="77"/>
      <c r="S109" s="90"/>
      <c r="T109" s="49">
        <v>0</v>
      </c>
      <c r="U109" s="49">
        <v>1</v>
      </c>
      <c r="V109" s="50">
        <v>0</v>
      </c>
      <c r="W109" s="50">
        <v>0.002681</v>
      </c>
      <c r="X109" s="50">
        <v>0.004971</v>
      </c>
      <c r="Y109" s="50">
        <v>0.541864</v>
      </c>
      <c r="Z109" s="50">
        <v>0</v>
      </c>
      <c r="AA109" s="50">
        <v>0</v>
      </c>
      <c r="AB109" s="72">
        <v>109</v>
      </c>
      <c r="AC109" s="72"/>
      <c r="AD109" s="73"/>
      <c r="AE109" s="80" t="s">
        <v>944</v>
      </c>
      <c r="AF109" s="88">
        <v>1.24417153774752E+18</v>
      </c>
      <c r="AG109" s="80">
        <v>438</v>
      </c>
      <c r="AH109" s="80">
        <v>16</v>
      </c>
      <c r="AI109" s="80">
        <v>107</v>
      </c>
      <c r="AJ109" s="80">
        <v>593</v>
      </c>
      <c r="AK109" s="80"/>
      <c r="AL109" s="80"/>
      <c r="AM109" s="80" t="s">
        <v>1220</v>
      </c>
      <c r="AN109" s="80"/>
      <c r="AO109" s="80"/>
      <c r="AP109" s="82">
        <v>43919.331041666665</v>
      </c>
      <c r="AQ109" s="84" t="str">
        <f>HYPERLINK("https://pbs.twimg.com/profile_banners/1244171537747529728/1586887845")</f>
        <v>https://pbs.twimg.com/profile_banners/1244171537747529728/1586887845</v>
      </c>
      <c r="AR109" s="80" t="b">
        <v>1</v>
      </c>
      <c r="AS109" s="80" t="b">
        <v>0</v>
      </c>
      <c r="AT109" s="80" t="b">
        <v>0</v>
      </c>
      <c r="AU109" s="80"/>
      <c r="AV109" s="80">
        <v>0</v>
      </c>
      <c r="AW109" s="80"/>
      <c r="AX109" s="80" t="b">
        <v>0</v>
      </c>
      <c r="AY109" s="80" t="s">
        <v>1266</v>
      </c>
      <c r="AZ109" s="84" t="str">
        <f>HYPERLINK("https://twitter.com/jignesh_bhudiya")</f>
        <v>https://twitter.com/jignesh_bhudiya</v>
      </c>
      <c r="BA109" s="80" t="s">
        <v>66</v>
      </c>
      <c r="BB109" s="80" t="str">
        <f>REPLACE(INDEX(GroupVertices[Group],MATCH(Vertices[[#This Row],[Vertex]],GroupVertices[Vertex],0)),1,1,"")</f>
        <v>1</v>
      </c>
      <c r="BC109" s="49">
        <v>1</v>
      </c>
      <c r="BD109" s="50">
        <v>2.5</v>
      </c>
      <c r="BE109" s="49">
        <v>0</v>
      </c>
      <c r="BF109" s="50">
        <v>0</v>
      </c>
      <c r="BG109" s="49">
        <v>0</v>
      </c>
      <c r="BH109" s="50">
        <v>0</v>
      </c>
      <c r="BI109" s="49">
        <v>39</v>
      </c>
      <c r="BJ109" s="50">
        <v>97.5</v>
      </c>
      <c r="BK109" s="49">
        <v>40</v>
      </c>
      <c r="BL109" s="49" t="s">
        <v>8948</v>
      </c>
      <c r="BM109" s="49" t="s">
        <v>8948</v>
      </c>
      <c r="BN109" s="49" t="s">
        <v>427</v>
      </c>
      <c r="BO109" s="49" t="s">
        <v>427</v>
      </c>
      <c r="BP109" s="49" t="s">
        <v>429</v>
      </c>
      <c r="BQ109" s="49" t="s">
        <v>429</v>
      </c>
      <c r="BR109" s="117" t="s">
        <v>9008</v>
      </c>
      <c r="BS109" s="117" t="s">
        <v>9008</v>
      </c>
      <c r="BT109" s="117" t="s">
        <v>9014</v>
      </c>
      <c r="BU109" s="117" t="s">
        <v>9014</v>
      </c>
      <c r="BV109" s="2"/>
      <c r="BW109" s="3"/>
      <c r="BX109" s="3"/>
      <c r="BY109" s="3"/>
      <c r="BZ109" s="3"/>
    </row>
    <row r="110" spans="1:78" ht="29" customHeight="1">
      <c r="A110" s="65" t="s">
        <v>339</v>
      </c>
      <c r="C110" s="66"/>
      <c r="D110" s="66" t="s">
        <v>64</v>
      </c>
      <c r="E110" s="67">
        <v>150</v>
      </c>
      <c r="F110" s="69"/>
      <c r="G110" s="104" t="str">
        <f>HYPERLINK("https://pbs.twimg.com/profile_images/1302018335484375042/E97T19xN_normal.jpg")</f>
        <v>https://pbs.twimg.com/profile_images/1302018335484375042/E97T19xN_normal.jpg</v>
      </c>
      <c r="H110" s="66"/>
      <c r="I110" s="70" t="s">
        <v>339</v>
      </c>
      <c r="J110" s="71"/>
      <c r="K110" s="71" t="s">
        <v>75</v>
      </c>
      <c r="L110" s="70" t="s">
        <v>1373</v>
      </c>
      <c r="M110" s="74">
        <v>1</v>
      </c>
      <c r="N110" s="75">
        <v>1618.250244140625</v>
      </c>
      <c r="O110" s="75">
        <v>1640.287841796875</v>
      </c>
      <c r="P110" s="76"/>
      <c r="Q110" s="77"/>
      <c r="R110" s="77"/>
      <c r="S110" s="90"/>
      <c r="T110" s="49">
        <v>0</v>
      </c>
      <c r="U110" s="49">
        <v>1</v>
      </c>
      <c r="V110" s="50">
        <v>0</v>
      </c>
      <c r="W110" s="50">
        <v>0.002681</v>
      </c>
      <c r="X110" s="50">
        <v>0.004971</v>
      </c>
      <c r="Y110" s="50">
        <v>0.541864</v>
      </c>
      <c r="Z110" s="50">
        <v>0</v>
      </c>
      <c r="AA110" s="50">
        <v>0</v>
      </c>
      <c r="AB110" s="72">
        <v>110</v>
      </c>
      <c r="AC110" s="72"/>
      <c r="AD110" s="73"/>
      <c r="AE110" s="80" t="s">
        <v>945</v>
      </c>
      <c r="AF110" s="88">
        <v>1.30201799532622E+18</v>
      </c>
      <c r="AG110" s="80">
        <v>189</v>
      </c>
      <c r="AH110" s="80">
        <v>21</v>
      </c>
      <c r="AI110" s="80">
        <v>14</v>
      </c>
      <c r="AJ110" s="80">
        <v>1</v>
      </c>
      <c r="AK110" s="80"/>
      <c r="AL110" s="80" t="s">
        <v>1107</v>
      </c>
      <c r="AM110" s="80"/>
      <c r="AN110" s="80"/>
      <c r="AO110" s="80"/>
      <c r="AP110" s="82">
        <v>44078.95694444444</v>
      </c>
      <c r="AQ110" s="80"/>
      <c r="AR110" s="80" t="b">
        <v>1</v>
      </c>
      <c r="AS110" s="80" t="b">
        <v>0</v>
      </c>
      <c r="AT110" s="80" t="b">
        <v>0</v>
      </c>
      <c r="AU110" s="80"/>
      <c r="AV110" s="80">
        <v>0</v>
      </c>
      <c r="AW110" s="80"/>
      <c r="AX110" s="80" t="b">
        <v>0</v>
      </c>
      <c r="AY110" s="80" t="s">
        <v>1266</v>
      </c>
      <c r="AZ110" s="84" t="str">
        <f>HYPERLINK("https://twitter.com/mridulkabra")</f>
        <v>https://twitter.com/mridulkabra</v>
      </c>
      <c r="BA110" s="80" t="s">
        <v>66</v>
      </c>
      <c r="BB110" s="80" t="str">
        <f>REPLACE(INDEX(GroupVertices[Group],MATCH(Vertices[[#This Row],[Vertex]],GroupVertices[Vertex],0)),1,1,"")</f>
        <v>1</v>
      </c>
      <c r="BC110" s="49">
        <v>1</v>
      </c>
      <c r="BD110" s="50">
        <v>2.5</v>
      </c>
      <c r="BE110" s="49">
        <v>0</v>
      </c>
      <c r="BF110" s="50">
        <v>0</v>
      </c>
      <c r="BG110" s="49">
        <v>0</v>
      </c>
      <c r="BH110" s="50">
        <v>0</v>
      </c>
      <c r="BI110" s="49">
        <v>39</v>
      </c>
      <c r="BJ110" s="50">
        <v>97.5</v>
      </c>
      <c r="BK110" s="49">
        <v>40</v>
      </c>
      <c r="BL110" s="49" t="s">
        <v>8948</v>
      </c>
      <c r="BM110" s="49" t="s">
        <v>8948</v>
      </c>
      <c r="BN110" s="49" t="s">
        <v>427</v>
      </c>
      <c r="BO110" s="49" t="s">
        <v>427</v>
      </c>
      <c r="BP110" s="49" t="s">
        <v>429</v>
      </c>
      <c r="BQ110" s="49" t="s">
        <v>429</v>
      </c>
      <c r="BR110" s="117" t="s">
        <v>9008</v>
      </c>
      <c r="BS110" s="117" t="s">
        <v>9008</v>
      </c>
      <c r="BT110" s="117" t="s">
        <v>9014</v>
      </c>
      <c r="BU110" s="117" t="s">
        <v>9014</v>
      </c>
      <c r="BV110" s="2"/>
      <c r="BW110" s="3"/>
      <c r="BX110" s="3"/>
      <c r="BY110" s="3"/>
      <c r="BZ110" s="3"/>
    </row>
    <row r="111" spans="1:78" ht="29" customHeight="1">
      <c r="A111" s="65" t="s">
        <v>340</v>
      </c>
      <c r="C111" s="66"/>
      <c r="D111" s="66" t="s">
        <v>64</v>
      </c>
      <c r="E111" s="67">
        <v>150</v>
      </c>
      <c r="F111" s="69"/>
      <c r="G111" s="104" t="str">
        <f>HYPERLINK("https://pbs.twimg.com/profile_images/1286054539548930050/WCfjRVkA_normal.jpg")</f>
        <v>https://pbs.twimg.com/profile_images/1286054539548930050/WCfjRVkA_normal.jpg</v>
      </c>
      <c r="H111" s="66"/>
      <c r="I111" s="70" t="s">
        <v>340</v>
      </c>
      <c r="J111" s="71"/>
      <c r="K111" s="71" t="s">
        <v>75</v>
      </c>
      <c r="L111" s="70" t="s">
        <v>1374</v>
      </c>
      <c r="M111" s="74">
        <v>1</v>
      </c>
      <c r="N111" s="75">
        <v>2454.438720703125</v>
      </c>
      <c r="O111" s="75">
        <v>676.201904296875</v>
      </c>
      <c r="P111" s="76"/>
      <c r="Q111" s="77"/>
      <c r="R111" s="77"/>
      <c r="S111" s="90"/>
      <c r="T111" s="49">
        <v>0</v>
      </c>
      <c r="U111" s="49">
        <v>1</v>
      </c>
      <c r="V111" s="50">
        <v>0</v>
      </c>
      <c r="W111" s="50">
        <v>0.002681</v>
      </c>
      <c r="X111" s="50">
        <v>0.004971</v>
      </c>
      <c r="Y111" s="50">
        <v>0.541864</v>
      </c>
      <c r="Z111" s="50">
        <v>0</v>
      </c>
      <c r="AA111" s="50">
        <v>0</v>
      </c>
      <c r="AB111" s="72">
        <v>111</v>
      </c>
      <c r="AC111" s="72"/>
      <c r="AD111" s="73"/>
      <c r="AE111" s="80" t="s">
        <v>946</v>
      </c>
      <c r="AF111" s="88">
        <v>1.28142243466776E+18</v>
      </c>
      <c r="AG111" s="80">
        <v>74</v>
      </c>
      <c r="AH111" s="80">
        <v>89</v>
      </c>
      <c r="AI111" s="80">
        <v>7720</v>
      </c>
      <c r="AJ111" s="80">
        <v>9007</v>
      </c>
      <c r="AK111" s="80"/>
      <c r="AL111" s="80"/>
      <c r="AM111" s="80"/>
      <c r="AN111" s="80"/>
      <c r="AO111" s="80"/>
      <c r="AP111" s="82">
        <v>44022.12398148148</v>
      </c>
      <c r="AQ111" s="84" t="str">
        <f>HYPERLINK("https://pbs.twimg.com/profile_banners/1281422434667765761/1595454276")</f>
        <v>https://pbs.twimg.com/profile_banners/1281422434667765761/1595454276</v>
      </c>
      <c r="AR111" s="80" t="b">
        <v>1</v>
      </c>
      <c r="AS111" s="80" t="b">
        <v>0</v>
      </c>
      <c r="AT111" s="80" t="b">
        <v>0</v>
      </c>
      <c r="AU111" s="80"/>
      <c r="AV111" s="80">
        <v>0</v>
      </c>
      <c r="AW111" s="80"/>
      <c r="AX111" s="80" t="b">
        <v>0</v>
      </c>
      <c r="AY111" s="80" t="s">
        <v>1266</v>
      </c>
      <c r="AZ111" s="84" t="str">
        <f>HYPERLINK("https://twitter.com/pfazamoh")</f>
        <v>https://twitter.com/pfazamoh</v>
      </c>
      <c r="BA111" s="80" t="s">
        <v>66</v>
      </c>
      <c r="BB111" s="80" t="str">
        <f>REPLACE(INDEX(GroupVertices[Group],MATCH(Vertices[[#This Row],[Vertex]],GroupVertices[Vertex],0)),1,1,"")</f>
        <v>1</v>
      </c>
      <c r="BC111" s="49">
        <v>1</v>
      </c>
      <c r="BD111" s="50">
        <v>2.5</v>
      </c>
      <c r="BE111" s="49">
        <v>0</v>
      </c>
      <c r="BF111" s="50">
        <v>0</v>
      </c>
      <c r="BG111" s="49">
        <v>0</v>
      </c>
      <c r="BH111" s="50">
        <v>0</v>
      </c>
      <c r="BI111" s="49">
        <v>39</v>
      </c>
      <c r="BJ111" s="50">
        <v>97.5</v>
      </c>
      <c r="BK111" s="49">
        <v>40</v>
      </c>
      <c r="BL111" s="49" t="s">
        <v>8948</v>
      </c>
      <c r="BM111" s="49" t="s">
        <v>8948</v>
      </c>
      <c r="BN111" s="49" t="s">
        <v>427</v>
      </c>
      <c r="BO111" s="49" t="s">
        <v>427</v>
      </c>
      <c r="BP111" s="49" t="s">
        <v>429</v>
      </c>
      <c r="BQ111" s="49" t="s">
        <v>429</v>
      </c>
      <c r="BR111" s="117" t="s">
        <v>9008</v>
      </c>
      <c r="BS111" s="117" t="s">
        <v>9008</v>
      </c>
      <c r="BT111" s="117" t="s">
        <v>9014</v>
      </c>
      <c r="BU111" s="117" t="s">
        <v>9014</v>
      </c>
      <c r="BV111" s="2"/>
      <c r="BW111" s="3"/>
      <c r="BX111" s="3"/>
      <c r="BY111" s="3"/>
      <c r="BZ111" s="3"/>
    </row>
    <row r="112" spans="1:78" ht="29" customHeight="1">
      <c r="A112" s="65" t="s">
        <v>341</v>
      </c>
      <c r="C112" s="66"/>
      <c r="D112" s="66" t="s">
        <v>64</v>
      </c>
      <c r="E112" s="67">
        <v>150</v>
      </c>
      <c r="F112" s="69"/>
      <c r="G112" s="104" t="str">
        <f>HYPERLINK("https://pbs.twimg.com/profile_images/1255278963116650496/rlTZmqUC_normal.jpg")</f>
        <v>https://pbs.twimg.com/profile_images/1255278963116650496/rlTZmqUC_normal.jpg</v>
      </c>
      <c r="H112" s="66"/>
      <c r="I112" s="70" t="s">
        <v>341</v>
      </c>
      <c r="J112" s="71"/>
      <c r="K112" s="71" t="s">
        <v>75</v>
      </c>
      <c r="L112" s="70" t="s">
        <v>1375</v>
      </c>
      <c r="M112" s="74">
        <v>1</v>
      </c>
      <c r="N112" s="75">
        <v>4766.734375</v>
      </c>
      <c r="O112" s="75">
        <v>3722.85009765625</v>
      </c>
      <c r="P112" s="76"/>
      <c r="Q112" s="77"/>
      <c r="R112" s="77"/>
      <c r="S112" s="90"/>
      <c r="T112" s="49">
        <v>0</v>
      </c>
      <c r="U112" s="49">
        <v>1</v>
      </c>
      <c r="V112" s="50">
        <v>0</v>
      </c>
      <c r="W112" s="50">
        <v>0.002681</v>
      </c>
      <c r="X112" s="50">
        <v>0.004971</v>
      </c>
      <c r="Y112" s="50">
        <v>0.541864</v>
      </c>
      <c r="Z112" s="50">
        <v>0</v>
      </c>
      <c r="AA112" s="50">
        <v>0</v>
      </c>
      <c r="AB112" s="72">
        <v>112</v>
      </c>
      <c r="AC112" s="72"/>
      <c r="AD112" s="73"/>
      <c r="AE112" s="80" t="s">
        <v>947</v>
      </c>
      <c r="AF112" s="88">
        <v>1.2421261472589E+18</v>
      </c>
      <c r="AG112" s="80">
        <v>492</v>
      </c>
      <c r="AH112" s="80">
        <v>453</v>
      </c>
      <c r="AI112" s="80">
        <v>952</v>
      </c>
      <c r="AJ112" s="80">
        <v>6501</v>
      </c>
      <c r="AK112" s="80"/>
      <c r="AL112" s="80" t="s">
        <v>1108</v>
      </c>
      <c r="AM112" s="80"/>
      <c r="AN112" s="80"/>
      <c r="AO112" s="80"/>
      <c r="AP112" s="82">
        <v>43913.68702546296</v>
      </c>
      <c r="AQ112" s="84" t="str">
        <f>HYPERLINK("https://pbs.twimg.com/profile_banners/1242126147258908676/1600249612")</f>
        <v>https://pbs.twimg.com/profile_banners/1242126147258908676/1600249612</v>
      </c>
      <c r="AR112" s="80" t="b">
        <v>1</v>
      </c>
      <c r="AS112" s="80" t="b">
        <v>0</v>
      </c>
      <c r="AT112" s="80" t="b">
        <v>0</v>
      </c>
      <c r="AU112" s="80"/>
      <c r="AV112" s="80">
        <v>0</v>
      </c>
      <c r="AW112" s="80"/>
      <c r="AX112" s="80" t="b">
        <v>0</v>
      </c>
      <c r="AY112" s="80" t="s">
        <v>1266</v>
      </c>
      <c r="AZ112" s="84" t="str">
        <f>HYPERLINK("https://twitter.com/_rrw2")</f>
        <v>https://twitter.com/_rrw2</v>
      </c>
      <c r="BA112" s="80" t="s">
        <v>66</v>
      </c>
      <c r="BB112" s="80" t="str">
        <f>REPLACE(INDEX(GroupVertices[Group],MATCH(Vertices[[#This Row],[Vertex]],GroupVertices[Vertex],0)),1,1,"")</f>
        <v>1</v>
      </c>
      <c r="BC112" s="49">
        <v>1</v>
      </c>
      <c r="BD112" s="50">
        <v>2.5</v>
      </c>
      <c r="BE112" s="49">
        <v>0</v>
      </c>
      <c r="BF112" s="50">
        <v>0</v>
      </c>
      <c r="BG112" s="49">
        <v>0</v>
      </c>
      <c r="BH112" s="50">
        <v>0</v>
      </c>
      <c r="BI112" s="49">
        <v>39</v>
      </c>
      <c r="BJ112" s="50">
        <v>97.5</v>
      </c>
      <c r="BK112" s="49">
        <v>40</v>
      </c>
      <c r="BL112" s="49" t="s">
        <v>8948</v>
      </c>
      <c r="BM112" s="49" t="s">
        <v>8948</v>
      </c>
      <c r="BN112" s="49" t="s">
        <v>427</v>
      </c>
      <c r="BO112" s="49" t="s">
        <v>427</v>
      </c>
      <c r="BP112" s="49" t="s">
        <v>429</v>
      </c>
      <c r="BQ112" s="49" t="s">
        <v>429</v>
      </c>
      <c r="BR112" s="117" t="s">
        <v>9008</v>
      </c>
      <c r="BS112" s="117" t="s">
        <v>9008</v>
      </c>
      <c r="BT112" s="117" t="s">
        <v>9014</v>
      </c>
      <c r="BU112" s="117" t="s">
        <v>9014</v>
      </c>
      <c r="BV112" s="2"/>
      <c r="BW112" s="3"/>
      <c r="BX112" s="3"/>
      <c r="BY112" s="3"/>
      <c r="BZ112" s="3"/>
    </row>
    <row r="113" spans="1:78" ht="29" customHeight="1">
      <c r="A113" s="65" t="s">
        <v>342</v>
      </c>
      <c r="C113" s="66"/>
      <c r="D113" s="66" t="s">
        <v>64</v>
      </c>
      <c r="E113" s="67">
        <v>150</v>
      </c>
      <c r="F113" s="69"/>
      <c r="G113" s="104" t="str">
        <f>HYPERLINK("https://pbs.twimg.com/profile_images/1227528065904979969/2gmQfnIF_normal.jpg")</f>
        <v>https://pbs.twimg.com/profile_images/1227528065904979969/2gmQfnIF_normal.jpg</v>
      </c>
      <c r="H113" s="66"/>
      <c r="I113" s="70" t="s">
        <v>342</v>
      </c>
      <c r="J113" s="71"/>
      <c r="K113" s="71" t="s">
        <v>75</v>
      </c>
      <c r="L113" s="70" t="s">
        <v>1376</v>
      </c>
      <c r="M113" s="74">
        <v>1</v>
      </c>
      <c r="N113" s="75">
        <v>2963.1953125</v>
      </c>
      <c r="O113" s="75">
        <v>4916.34716796875</v>
      </c>
      <c r="P113" s="76"/>
      <c r="Q113" s="77"/>
      <c r="R113" s="77"/>
      <c r="S113" s="90"/>
      <c r="T113" s="49">
        <v>0</v>
      </c>
      <c r="U113" s="49">
        <v>1</v>
      </c>
      <c r="V113" s="50">
        <v>0</v>
      </c>
      <c r="W113" s="50">
        <v>0.002681</v>
      </c>
      <c r="X113" s="50">
        <v>0.004971</v>
      </c>
      <c r="Y113" s="50">
        <v>0.541864</v>
      </c>
      <c r="Z113" s="50">
        <v>0</v>
      </c>
      <c r="AA113" s="50">
        <v>0</v>
      </c>
      <c r="AB113" s="72">
        <v>113</v>
      </c>
      <c r="AC113" s="72"/>
      <c r="AD113" s="73"/>
      <c r="AE113" s="80" t="s">
        <v>948</v>
      </c>
      <c r="AF113" s="88">
        <v>1.22752759996393E+18</v>
      </c>
      <c r="AG113" s="80">
        <v>59</v>
      </c>
      <c r="AH113" s="80">
        <v>62</v>
      </c>
      <c r="AI113" s="80">
        <v>8797</v>
      </c>
      <c r="AJ113" s="80">
        <v>3004</v>
      </c>
      <c r="AK113" s="80"/>
      <c r="AL113" s="80"/>
      <c r="AM113" s="80"/>
      <c r="AN113" s="80"/>
      <c r="AO113" s="80"/>
      <c r="AP113" s="82">
        <v>43873.40278935185</v>
      </c>
      <c r="AQ113" s="80"/>
      <c r="AR113" s="80" t="b">
        <v>1</v>
      </c>
      <c r="AS113" s="80" t="b">
        <v>0</v>
      </c>
      <c r="AT113" s="80" t="b">
        <v>0</v>
      </c>
      <c r="AU113" s="80"/>
      <c r="AV113" s="80">
        <v>0</v>
      </c>
      <c r="AW113" s="80"/>
      <c r="AX113" s="80" t="b">
        <v>0</v>
      </c>
      <c r="AY113" s="80" t="s">
        <v>1266</v>
      </c>
      <c r="AZ113" s="84" t="str">
        <f>HYPERLINK("https://twitter.com/bennkume")</f>
        <v>https://twitter.com/bennkume</v>
      </c>
      <c r="BA113" s="80" t="s">
        <v>66</v>
      </c>
      <c r="BB113" s="80" t="str">
        <f>REPLACE(INDEX(GroupVertices[Group],MATCH(Vertices[[#This Row],[Vertex]],GroupVertices[Vertex],0)),1,1,"")</f>
        <v>1</v>
      </c>
      <c r="BC113" s="49">
        <v>1</v>
      </c>
      <c r="BD113" s="50">
        <v>2.5</v>
      </c>
      <c r="BE113" s="49">
        <v>0</v>
      </c>
      <c r="BF113" s="50">
        <v>0</v>
      </c>
      <c r="BG113" s="49">
        <v>0</v>
      </c>
      <c r="BH113" s="50">
        <v>0</v>
      </c>
      <c r="BI113" s="49">
        <v>39</v>
      </c>
      <c r="BJ113" s="50">
        <v>97.5</v>
      </c>
      <c r="BK113" s="49">
        <v>40</v>
      </c>
      <c r="BL113" s="49" t="s">
        <v>8948</v>
      </c>
      <c r="BM113" s="49" t="s">
        <v>8948</v>
      </c>
      <c r="BN113" s="49" t="s">
        <v>427</v>
      </c>
      <c r="BO113" s="49" t="s">
        <v>427</v>
      </c>
      <c r="BP113" s="49" t="s">
        <v>429</v>
      </c>
      <c r="BQ113" s="49" t="s">
        <v>429</v>
      </c>
      <c r="BR113" s="117" t="s">
        <v>9008</v>
      </c>
      <c r="BS113" s="117" t="s">
        <v>9008</v>
      </c>
      <c r="BT113" s="117" t="s">
        <v>9014</v>
      </c>
      <c r="BU113" s="117" t="s">
        <v>9014</v>
      </c>
      <c r="BV113" s="2"/>
      <c r="BW113" s="3"/>
      <c r="BX113" s="3"/>
      <c r="BY113" s="3"/>
      <c r="BZ113" s="3"/>
    </row>
    <row r="114" spans="1:78" ht="29" customHeight="1">
      <c r="A114" s="65" t="s">
        <v>343</v>
      </c>
      <c r="C114" s="66"/>
      <c r="D114" s="66" t="s">
        <v>64</v>
      </c>
      <c r="E114" s="67">
        <v>150</v>
      </c>
      <c r="F114" s="69"/>
      <c r="G114" s="104" t="str">
        <f>HYPERLINK("https://pbs.twimg.com/profile_images/1304573098197495808/kGF5XiRB_normal.jpg")</f>
        <v>https://pbs.twimg.com/profile_images/1304573098197495808/kGF5XiRB_normal.jpg</v>
      </c>
      <c r="H114" s="66"/>
      <c r="I114" s="70" t="s">
        <v>343</v>
      </c>
      <c r="J114" s="71"/>
      <c r="K114" s="71" t="s">
        <v>75</v>
      </c>
      <c r="L114" s="70" t="s">
        <v>1377</v>
      </c>
      <c r="M114" s="74">
        <v>1</v>
      </c>
      <c r="N114" s="75">
        <v>3081.095458984375</v>
      </c>
      <c r="O114" s="75">
        <v>1577.1934814453125</v>
      </c>
      <c r="P114" s="76"/>
      <c r="Q114" s="77"/>
      <c r="R114" s="77"/>
      <c r="S114" s="90"/>
      <c r="T114" s="49">
        <v>0</v>
      </c>
      <c r="U114" s="49">
        <v>1</v>
      </c>
      <c r="V114" s="50">
        <v>0</v>
      </c>
      <c r="W114" s="50">
        <v>0.002681</v>
      </c>
      <c r="X114" s="50">
        <v>0.004971</v>
      </c>
      <c r="Y114" s="50">
        <v>0.541864</v>
      </c>
      <c r="Z114" s="50">
        <v>0</v>
      </c>
      <c r="AA114" s="50">
        <v>0</v>
      </c>
      <c r="AB114" s="72">
        <v>114</v>
      </c>
      <c r="AC114" s="72"/>
      <c r="AD114" s="73"/>
      <c r="AE114" s="80" t="s">
        <v>949</v>
      </c>
      <c r="AF114" s="88">
        <v>1.24222400103811E+18</v>
      </c>
      <c r="AG114" s="80">
        <v>506</v>
      </c>
      <c r="AH114" s="80">
        <v>196</v>
      </c>
      <c r="AI114" s="80">
        <v>5157</v>
      </c>
      <c r="AJ114" s="80">
        <v>5976</v>
      </c>
      <c r="AK114" s="80"/>
      <c r="AL114" s="80" t="s">
        <v>1109</v>
      </c>
      <c r="AM114" s="80"/>
      <c r="AN114" s="80"/>
      <c r="AO114" s="80"/>
      <c r="AP114" s="82">
        <v>43913.956875</v>
      </c>
      <c r="AQ114" s="84" t="str">
        <f>HYPERLINK("https://pbs.twimg.com/profile_banners/1242224001038114822/1599916271")</f>
        <v>https://pbs.twimg.com/profile_banners/1242224001038114822/1599916271</v>
      </c>
      <c r="AR114" s="80" t="b">
        <v>1</v>
      </c>
      <c r="AS114" s="80" t="b">
        <v>0</v>
      </c>
      <c r="AT114" s="80" t="b">
        <v>0</v>
      </c>
      <c r="AU114" s="80"/>
      <c r="AV114" s="80">
        <v>0</v>
      </c>
      <c r="AW114" s="80"/>
      <c r="AX114" s="80" t="b">
        <v>0</v>
      </c>
      <c r="AY114" s="80" t="s">
        <v>1266</v>
      </c>
      <c r="AZ114" s="84" t="str">
        <f>HYPERLINK("https://twitter.com/onedrew1")</f>
        <v>https://twitter.com/onedrew1</v>
      </c>
      <c r="BA114" s="80" t="s">
        <v>66</v>
      </c>
      <c r="BB114" s="80" t="str">
        <f>REPLACE(INDEX(GroupVertices[Group],MATCH(Vertices[[#This Row],[Vertex]],GroupVertices[Vertex],0)),1,1,"")</f>
        <v>1</v>
      </c>
      <c r="BC114" s="49">
        <v>1</v>
      </c>
      <c r="BD114" s="50">
        <v>2.5</v>
      </c>
      <c r="BE114" s="49">
        <v>0</v>
      </c>
      <c r="BF114" s="50">
        <v>0</v>
      </c>
      <c r="BG114" s="49">
        <v>0</v>
      </c>
      <c r="BH114" s="50">
        <v>0</v>
      </c>
      <c r="BI114" s="49">
        <v>39</v>
      </c>
      <c r="BJ114" s="50">
        <v>97.5</v>
      </c>
      <c r="BK114" s="49">
        <v>40</v>
      </c>
      <c r="BL114" s="49" t="s">
        <v>8948</v>
      </c>
      <c r="BM114" s="49" t="s">
        <v>8948</v>
      </c>
      <c r="BN114" s="49" t="s">
        <v>427</v>
      </c>
      <c r="BO114" s="49" t="s">
        <v>427</v>
      </c>
      <c r="BP114" s="49" t="s">
        <v>429</v>
      </c>
      <c r="BQ114" s="49" t="s">
        <v>429</v>
      </c>
      <c r="BR114" s="117" t="s">
        <v>9008</v>
      </c>
      <c r="BS114" s="117" t="s">
        <v>9008</v>
      </c>
      <c r="BT114" s="117" t="s">
        <v>9014</v>
      </c>
      <c r="BU114" s="117" t="s">
        <v>9014</v>
      </c>
      <c r="BV114" s="2"/>
      <c r="BW114" s="3"/>
      <c r="BX114" s="3"/>
      <c r="BY114" s="3"/>
      <c r="BZ114" s="3"/>
    </row>
    <row r="115" spans="1:78" ht="29" customHeight="1">
      <c r="A115" s="65" t="s">
        <v>344</v>
      </c>
      <c r="C115" s="66"/>
      <c r="D115" s="66" t="s">
        <v>64</v>
      </c>
      <c r="E115" s="67">
        <v>150</v>
      </c>
      <c r="F115" s="69"/>
      <c r="G115" s="104" t="str">
        <f>HYPERLINK("https://pbs.twimg.com/profile_images/1184517221294493699/4ZC6M6ps_normal.jpg")</f>
        <v>https://pbs.twimg.com/profile_images/1184517221294493699/4ZC6M6ps_normal.jpg</v>
      </c>
      <c r="H115" s="66"/>
      <c r="I115" s="70" t="s">
        <v>344</v>
      </c>
      <c r="J115" s="71"/>
      <c r="K115" s="71" t="s">
        <v>75</v>
      </c>
      <c r="L115" s="70" t="s">
        <v>1378</v>
      </c>
      <c r="M115" s="74">
        <v>1</v>
      </c>
      <c r="N115" s="75">
        <v>1398.4395751953125</v>
      </c>
      <c r="O115" s="75">
        <v>1775.5479736328125</v>
      </c>
      <c r="P115" s="76"/>
      <c r="Q115" s="77"/>
      <c r="R115" s="77"/>
      <c r="S115" s="90"/>
      <c r="T115" s="49">
        <v>0</v>
      </c>
      <c r="U115" s="49">
        <v>1</v>
      </c>
      <c r="V115" s="50">
        <v>0</v>
      </c>
      <c r="W115" s="50">
        <v>0.002681</v>
      </c>
      <c r="X115" s="50">
        <v>0.004971</v>
      </c>
      <c r="Y115" s="50">
        <v>0.541864</v>
      </c>
      <c r="Z115" s="50">
        <v>0</v>
      </c>
      <c r="AA115" s="50">
        <v>0</v>
      </c>
      <c r="AB115" s="72">
        <v>115</v>
      </c>
      <c r="AC115" s="72"/>
      <c r="AD115" s="73"/>
      <c r="AE115" s="80" t="s">
        <v>950</v>
      </c>
      <c r="AF115" s="88">
        <v>1.18451676204753E+18</v>
      </c>
      <c r="AG115" s="80">
        <v>159</v>
      </c>
      <c r="AH115" s="80">
        <v>102</v>
      </c>
      <c r="AI115" s="80">
        <v>7080</v>
      </c>
      <c r="AJ115" s="80">
        <v>3362</v>
      </c>
      <c r="AK115" s="80"/>
      <c r="AL115" s="80"/>
      <c r="AM115" s="80"/>
      <c r="AN115" s="80"/>
      <c r="AO115" s="80"/>
      <c r="AP115" s="82">
        <v>43754.715266203704</v>
      </c>
      <c r="AQ115" s="84" t="str">
        <f>HYPERLINK("https://pbs.twimg.com/profile_banners/1184516762047537152/1589035745")</f>
        <v>https://pbs.twimg.com/profile_banners/1184516762047537152/1589035745</v>
      </c>
      <c r="AR115" s="80" t="b">
        <v>1</v>
      </c>
      <c r="AS115" s="80" t="b">
        <v>0</v>
      </c>
      <c r="AT115" s="80" t="b">
        <v>1</v>
      </c>
      <c r="AU115" s="80"/>
      <c r="AV115" s="80">
        <v>0</v>
      </c>
      <c r="AW115" s="80"/>
      <c r="AX115" s="80" t="b">
        <v>0</v>
      </c>
      <c r="AY115" s="80" t="s">
        <v>1266</v>
      </c>
      <c r="AZ115" s="84" t="str">
        <f>HYPERLINK("https://twitter.com/okwaput_samuel")</f>
        <v>https://twitter.com/okwaput_samuel</v>
      </c>
      <c r="BA115" s="80" t="s">
        <v>66</v>
      </c>
      <c r="BB115" s="80" t="str">
        <f>REPLACE(INDEX(GroupVertices[Group],MATCH(Vertices[[#This Row],[Vertex]],GroupVertices[Vertex],0)),1,1,"")</f>
        <v>1</v>
      </c>
      <c r="BC115" s="49">
        <v>1</v>
      </c>
      <c r="BD115" s="50">
        <v>2.5</v>
      </c>
      <c r="BE115" s="49">
        <v>0</v>
      </c>
      <c r="BF115" s="50">
        <v>0</v>
      </c>
      <c r="BG115" s="49">
        <v>0</v>
      </c>
      <c r="BH115" s="50">
        <v>0</v>
      </c>
      <c r="BI115" s="49">
        <v>39</v>
      </c>
      <c r="BJ115" s="50">
        <v>97.5</v>
      </c>
      <c r="BK115" s="49">
        <v>40</v>
      </c>
      <c r="BL115" s="49" t="s">
        <v>8948</v>
      </c>
      <c r="BM115" s="49" t="s">
        <v>8948</v>
      </c>
      <c r="BN115" s="49" t="s">
        <v>427</v>
      </c>
      <c r="BO115" s="49" t="s">
        <v>427</v>
      </c>
      <c r="BP115" s="49" t="s">
        <v>429</v>
      </c>
      <c r="BQ115" s="49" t="s">
        <v>429</v>
      </c>
      <c r="BR115" s="117" t="s">
        <v>9008</v>
      </c>
      <c r="BS115" s="117" t="s">
        <v>9008</v>
      </c>
      <c r="BT115" s="117" t="s">
        <v>9014</v>
      </c>
      <c r="BU115" s="117" t="s">
        <v>9014</v>
      </c>
      <c r="BV115" s="2"/>
      <c r="BW115" s="3"/>
      <c r="BX115" s="3"/>
      <c r="BY115" s="3"/>
      <c r="BZ115" s="3"/>
    </row>
    <row r="116" spans="1:78" ht="29" customHeight="1">
      <c r="A116" s="65" t="s">
        <v>345</v>
      </c>
      <c r="C116" s="66"/>
      <c r="D116" s="66" t="s">
        <v>64</v>
      </c>
      <c r="E116" s="67">
        <v>150</v>
      </c>
      <c r="F116" s="69"/>
      <c r="G116" s="104" t="str">
        <f>HYPERLINK("https://pbs.twimg.com/profile_images/1272689989252460545/EXiufBmA_normal.jpg")</f>
        <v>https://pbs.twimg.com/profile_images/1272689989252460545/EXiufBmA_normal.jpg</v>
      </c>
      <c r="H116" s="66"/>
      <c r="I116" s="70" t="s">
        <v>345</v>
      </c>
      <c r="J116" s="71"/>
      <c r="K116" s="71" t="s">
        <v>75</v>
      </c>
      <c r="L116" s="70" t="s">
        <v>1379</v>
      </c>
      <c r="M116" s="74">
        <v>1</v>
      </c>
      <c r="N116" s="75">
        <v>9698.974609375</v>
      </c>
      <c r="O116" s="75">
        <v>5475.60693359375</v>
      </c>
      <c r="P116" s="76"/>
      <c r="Q116" s="77"/>
      <c r="R116" s="77"/>
      <c r="S116" s="90"/>
      <c r="T116" s="49">
        <v>0</v>
      </c>
      <c r="U116" s="49">
        <v>1</v>
      </c>
      <c r="V116" s="50">
        <v>0</v>
      </c>
      <c r="W116" s="50">
        <v>0.002681</v>
      </c>
      <c r="X116" s="50">
        <v>0.004971</v>
      </c>
      <c r="Y116" s="50">
        <v>0.541864</v>
      </c>
      <c r="Z116" s="50">
        <v>0</v>
      </c>
      <c r="AA116" s="50">
        <v>0</v>
      </c>
      <c r="AB116" s="72">
        <v>116</v>
      </c>
      <c r="AC116" s="72"/>
      <c r="AD116" s="73"/>
      <c r="AE116" s="80" t="s">
        <v>951</v>
      </c>
      <c r="AF116" s="88">
        <v>1.00716387498917E+18</v>
      </c>
      <c r="AG116" s="80">
        <v>1683</v>
      </c>
      <c r="AH116" s="80">
        <v>1804</v>
      </c>
      <c r="AI116" s="80">
        <v>2077</v>
      </c>
      <c r="AJ116" s="80">
        <v>6571</v>
      </c>
      <c r="AK116" s="80"/>
      <c r="AL116" s="80" t="s">
        <v>1110</v>
      </c>
      <c r="AM116" s="80" t="s">
        <v>1229</v>
      </c>
      <c r="AN116" s="80"/>
      <c r="AO116" s="80"/>
      <c r="AP116" s="82">
        <v>43265.31428240741</v>
      </c>
      <c r="AQ116" s="84" t="str">
        <f>HYPERLINK("https://pbs.twimg.com/profile_banners/1007163874989178880/1594743557")</f>
        <v>https://pbs.twimg.com/profile_banners/1007163874989178880/1594743557</v>
      </c>
      <c r="AR116" s="80" t="b">
        <v>1</v>
      </c>
      <c r="AS116" s="80" t="b">
        <v>0</v>
      </c>
      <c r="AT116" s="80" t="b">
        <v>1</v>
      </c>
      <c r="AU116" s="80"/>
      <c r="AV116" s="80">
        <v>0</v>
      </c>
      <c r="AW116" s="80"/>
      <c r="AX116" s="80" t="b">
        <v>0</v>
      </c>
      <c r="AY116" s="80" t="s">
        <v>1266</v>
      </c>
      <c r="AZ116" s="84" t="str">
        <f>HYPERLINK("https://twitter.com/prosperadewale")</f>
        <v>https://twitter.com/prosperadewale</v>
      </c>
      <c r="BA116" s="80" t="s">
        <v>66</v>
      </c>
      <c r="BB116" s="80" t="str">
        <f>REPLACE(INDEX(GroupVertices[Group],MATCH(Vertices[[#This Row],[Vertex]],GroupVertices[Vertex],0)),1,1,"")</f>
        <v>1</v>
      </c>
      <c r="BC116" s="49">
        <v>1</v>
      </c>
      <c r="BD116" s="50">
        <v>2.5</v>
      </c>
      <c r="BE116" s="49">
        <v>0</v>
      </c>
      <c r="BF116" s="50">
        <v>0</v>
      </c>
      <c r="BG116" s="49">
        <v>0</v>
      </c>
      <c r="BH116" s="50">
        <v>0</v>
      </c>
      <c r="BI116" s="49">
        <v>39</v>
      </c>
      <c r="BJ116" s="50">
        <v>97.5</v>
      </c>
      <c r="BK116" s="49">
        <v>40</v>
      </c>
      <c r="BL116" s="49" t="s">
        <v>8948</v>
      </c>
      <c r="BM116" s="49" t="s">
        <v>8948</v>
      </c>
      <c r="BN116" s="49" t="s">
        <v>427</v>
      </c>
      <c r="BO116" s="49" t="s">
        <v>427</v>
      </c>
      <c r="BP116" s="49" t="s">
        <v>429</v>
      </c>
      <c r="BQ116" s="49" t="s">
        <v>429</v>
      </c>
      <c r="BR116" s="117" t="s">
        <v>9008</v>
      </c>
      <c r="BS116" s="117" t="s">
        <v>9008</v>
      </c>
      <c r="BT116" s="117" t="s">
        <v>9014</v>
      </c>
      <c r="BU116" s="117" t="s">
        <v>9014</v>
      </c>
      <c r="BV116" s="2"/>
      <c r="BW116" s="3"/>
      <c r="BX116" s="3"/>
      <c r="BY116" s="3"/>
      <c r="BZ116" s="3"/>
    </row>
    <row r="117" spans="1:78" ht="29" customHeight="1">
      <c r="A117" s="65" t="s">
        <v>346</v>
      </c>
      <c r="C117" s="66"/>
      <c r="D117" s="66" t="s">
        <v>64</v>
      </c>
      <c r="E117" s="67">
        <v>150</v>
      </c>
      <c r="F117" s="69"/>
      <c r="G117" s="104" t="str">
        <f>HYPERLINK("https://pbs.twimg.com/profile_images/1288214517231620107/xwUMdCBg_normal.jpg")</f>
        <v>https://pbs.twimg.com/profile_images/1288214517231620107/xwUMdCBg_normal.jpg</v>
      </c>
      <c r="H117" s="66"/>
      <c r="I117" s="70" t="s">
        <v>346</v>
      </c>
      <c r="J117" s="71"/>
      <c r="K117" s="71" t="s">
        <v>75</v>
      </c>
      <c r="L117" s="70" t="s">
        <v>1380</v>
      </c>
      <c r="M117" s="74">
        <v>1</v>
      </c>
      <c r="N117" s="75">
        <v>8393.34375</v>
      </c>
      <c r="O117" s="75">
        <v>7855.51220703125</v>
      </c>
      <c r="P117" s="76"/>
      <c r="Q117" s="77"/>
      <c r="R117" s="77"/>
      <c r="S117" s="90"/>
      <c r="T117" s="49">
        <v>0</v>
      </c>
      <c r="U117" s="49">
        <v>1</v>
      </c>
      <c r="V117" s="50">
        <v>0</v>
      </c>
      <c r="W117" s="50">
        <v>0.002681</v>
      </c>
      <c r="X117" s="50">
        <v>0.004971</v>
      </c>
      <c r="Y117" s="50">
        <v>0.541864</v>
      </c>
      <c r="Z117" s="50">
        <v>0</v>
      </c>
      <c r="AA117" s="50">
        <v>0</v>
      </c>
      <c r="AB117" s="72">
        <v>117</v>
      </c>
      <c r="AC117" s="72"/>
      <c r="AD117" s="73"/>
      <c r="AE117" s="80" t="s">
        <v>952</v>
      </c>
      <c r="AF117" s="88">
        <v>1.18445615004298E+18</v>
      </c>
      <c r="AG117" s="80">
        <v>1416</v>
      </c>
      <c r="AH117" s="80">
        <v>65</v>
      </c>
      <c r="AI117" s="80">
        <v>20245</v>
      </c>
      <c r="AJ117" s="80">
        <v>26198</v>
      </c>
      <c r="AK117" s="80"/>
      <c r="AL117" s="80" t="s">
        <v>1111</v>
      </c>
      <c r="AM117" s="80"/>
      <c r="AN117" s="80"/>
      <c r="AO117" s="80"/>
      <c r="AP117" s="82">
        <v>43754.54809027778</v>
      </c>
      <c r="AQ117" s="80"/>
      <c r="AR117" s="80" t="b">
        <v>1</v>
      </c>
      <c r="AS117" s="80" t="b">
        <v>0</v>
      </c>
      <c r="AT117" s="80" t="b">
        <v>0</v>
      </c>
      <c r="AU117" s="80"/>
      <c r="AV117" s="80">
        <v>0</v>
      </c>
      <c r="AW117" s="80"/>
      <c r="AX117" s="80" t="b">
        <v>0</v>
      </c>
      <c r="AY117" s="80" t="s">
        <v>1266</v>
      </c>
      <c r="AZ117" s="84" t="str">
        <f>HYPERLINK("https://twitter.com/crewedmichael")</f>
        <v>https://twitter.com/crewedmichael</v>
      </c>
      <c r="BA117" s="80" t="s">
        <v>66</v>
      </c>
      <c r="BB117" s="80" t="str">
        <f>REPLACE(INDEX(GroupVertices[Group],MATCH(Vertices[[#This Row],[Vertex]],GroupVertices[Vertex],0)),1,1,"")</f>
        <v>1</v>
      </c>
      <c r="BC117" s="49">
        <v>1</v>
      </c>
      <c r="BD117" s="50">
        <v>2.5</v>
      </c>
      <c r="BE117" s="49">
        <v>0</v>
      </c>
      <c r="BF117" s="50">
        <v>0</v>
      </c>
      <c r="BG117" s="49">
        <v>0</v>
      </c>
      <c r="BH117" s="50">
        <v>0</v>
      </c>
      <c r="BI117" s="49">
        <v>39</v>
      </c>
      <c r="BJ117" s="50">
        <v>97.5</v>
      </c>
      <c r="BK117" s="49">
        <v>40</v>
      </c>
      <c r="BL117" s="49" t="s">
        <v>8948</v>
      </c>
      <c r="BM117" s="49" t="s">
        <v>8948</v>
      </c>
      <c r="BN117" s="49" t="s">
        <v>427</v>
      </c>
      <c r="BO117" s="49" t="s">
        <v>427</v>
      </c>
      <c r="BP117" s="49" t="s">
        <v>429</v>
      </c>
      <c r="BQ117" s="49" t="s">
        <v>429</v>
      </c>
      <c r="BR117" s="117" t="s">
        <v>9008</v>
      </c>
      <c r="BS117" s="117" t="s">
        <v>9008</v>
      </c>
      <c r="BT117" s="117" t="s">
        <v>9014</v>
      </c>
      <c r="BU117" s="117" t="s">
        <v>9014</v>
      </c>
      <c r="BV117" s="2"/>
      <c r="BW117" s="3"/>
      <c r="BX117" s="3"/>
      <c r="BY117" s="3"/>
      <c r="BZ117" s="3"/>
    </row>
    <row r="118" spans="1:78" ht="29" customHeight="1">
      <c r="A118" s="65" t="s">
        <v>347</v>
      </c>
      <c r="C118" s="66"/>
      <c r="D118" s="66" t="s">
        <v>64</v>
      </c>
      <c r="E118" s="67">
        <v>150</v>
      </c>
      <c r="F118" s="69"/>
      <c r="G118" s="104" t="str">
        <f>HYPERLINK("https://pbs.twimg.com/profile_images/1310825893707816960/R0BVsFmB_normal.jpg")</f>
        <v>https://pbs.twimg.com/profile_images/1310825893707816960/R0BVsFmB_normal.jpg</v>
      </c>
      <c r="H118" s="66"/>
      <c r="I118" s="70" t="s">
        <v>347</v>
      </c>
      <c r="J118" s="71"/>
      <c r="K118" s="71" t="s">
        <v>75</v>
      </c>
      <c r="L118" s="70" t="s">
        <v>1381</v>
      </c>
      <c r="M118" s="74">
        <v>1</v>
      </c>
      <c r="N118" s="75">
        <v>3653.982666015625</v>
      </c>
      <c r="O118" s="75">
        <v>2987.4267578125</v>
      </c>
      <c r="P118" s="76"/>
      <c r="Q118" s="77"/>
      <c r="R118" s="77"/>
      <c r="S118" s="90"/>
      <c r="T118" s="49">
        <v>0</v>
      </c>
      <c r="U118" s="49">
        <v>1</v>
      </c>
      <c r="V118" s="50">
        <v>0</v>
      </c>
      <c r="W118" s="50">
        <v>0.002681</v>
      </c>
      <c r="X118" s="50">
        <v>0.004971</v>
      </c>
      <c r="Y118" s="50">
        <v>0.541864</v>
      </c>
      <c r="Z118" s="50">
        <v>0</v>
      </c>
      <c r="AA118" s="50">
        <v>0</v>
      </c>
      <c r="AB118" s="72">
        <v>118</v>
      </c>
      <c r="AC118" s="72"/>
      <c r="AD118" s="73"/>
      <c r="AE118" s="80" t="s">
        <v>953</v>
      </c>
      <c r="AF118" s="88">
        <v>9.4889951011314E+17</v>
      </c>
      <c r="AG118" s="80">
        <v>334</v>
      </c>
      <c r="AH118" s="80">
        <v>182</v>
      </c>
      <c r="AI118" s="80">
        <v>4008</v>
      </c>
      <c r="AJ118" s="80">
        <v>7695</v>
      </c>
      <c r="AK118" s="80"/>
      <c r="AL118" s="80" t="s">
        <v>1112</v>
      </c>
      <c r="AM118" s="80" t="s">
        <v>1230</v>
      </c>
      <c r="AN118" s="80"/>
      <c r="AO118" s="80"/>
      <c r="AP118" s="82">
        <v>43104.535266203704</v>
      </c>
      <c r="AQ118" s="84" t="str">
        <f>HYPERLINK("https://pbs.twimg.com/profile_banners/948899510113140736/1525002698")</f>
        <v>https://pbs.twimg.com/profile_banners/948899510113140736/1525002698</v>
      </c>
      <c r="AR118" s="80" t="b">
        <v>1</v>
      </c>
      <c r="AS118" s="80" t="b">
        <v>0</v>
      </c>
      <c r="AT118" s="80" t="b">
        <v>0</v>
      </c>
      <c r="AU118" s="80"/>
      <c r="AV118" s="80">
        <v>0</v>
      </c>
      <c r="AW118" s="80"/>
      <c r="AX118" s="80" t="b">
        <v>0</v>
      </c>
      <c r="AY118" s="80" t="s">
        <v>1266</v>
      </c>
      <c r="AZ118" s="84" t="str">
        <f>HYPERLINK("https://twitter.com/nanakwakupokuop")</f>
        <v>https://twitter.com/nanakwakupokuop</v>
      </c>
      <c r="BA118" s="80" t="s">
        <v>66</v>
      </c>
      <c r="BB118" s="80" t="str">
        <f>REPLACE(INDEX(GroupVertices[Group],MATCH(Vertices[[#This Row],[Vertex]],GroupVertices[Vertex],0)),1,1,"")</f>
        <v>1</v>
      </c>
      <c r="BC118" s="49">
        <v>1</v>
      </c>
      <c r="BD118" s="50">
        <v>2.5</v>
      </c>
      <c r="BE118" s="49">
        <v>0</v>
      </c>
      <c r="BF118" s="50">
        <v>0</v>
      </c>
      <c r="BG118" s="49">
        <v>0</v>
      </c>
      <c r="BH118" s="50">
        <v>0</v>
      </c>
      <c r="BI118" s="49">
        <v>39</v>
      </c>
      <c r="BJ118" s="50">
        <v>97.5</v>
      </c>
      <c r="BK118" s="49">
        <v>40</v>
      </c>
      <c r="BL118" s="49" t="s">
        <v>8948</v>
      </c>
      <c r="BM118" s="49" t="s">
        <v>8948</v>
      </c>
      <c r="BN118" s="49" t="s">
        <v>427</v>
      </c>
      <c r="BO118" s="49" t="s">
        <v>427</v>
      </c>
      <c r="BP118" s="49" t="s">
        <v>429</v>
      </c>
      <c r="BQ118" s="49" t="s">
        <v>429</v>
      </c>
      <c r="BR118" s="117" t="s">
        <v>9008</v>
      </c>
      <c r="BS118" s="117" t="s">
        <v>9008</v>
      </c>
      <c r="BT118" s="117" t="s">
        <v>9014</v>
      </c>
      <c r="BU118" s="117" t="s">
        <v>9014</v>
      </c>
      <c r="BV118" s="2"/>
      <c r="BW118" s="3"/>
      <c r="BX118" s="3"/>
      <c r="BY118" s="3"/>
      <c r="BZ118" s="3"/>
    </row>
    <row r="119" spans="1:78" ht="29" customHeight="1">
      <c r="A119" s="65" t="s">
        <v>348</v>
      </c>
      <c r="C119" s="66"/>
      <c r="D119" s="66" t="s">
        <v>64</v>
      </c>
      <c r="E119" s="67">
        <v>150</v>
      </c>
      <c r="F119" s="69"/>
      <c r="G119" s="104" t="str">
        <f>HYPERLINK("https://pbs.twimg.com/profile_images/1214190225234120705/BO2fdNMd_normal.jpg")</f>
        <v>https://pbs.twimg.com/profile_images/1214190225234120705/BO2fdNMd_normal.jpg</v>
      </c>
      <c r="H119" s="66"/>
      <c r="I119" s="70" t="s">
        <v>348</v>
      </c>
      <c r="J119" s="71"/>
      <c r="K119" s="71" t="s">
        <v>75</v>
      </c>
      <c r="L119" s="70" t="s">
        <v>1382</v>
      </c>
      <c r="M119" s="74">
        <v>1</v>
      </c>
      <c r="N119" s="75">
        <v>6826.01708984375</v>
      </c>
      <c r="O119" s="75">
        <v>6163.111328125</v>
      </c>
      <c r="P119" s="76"/>
      <c r="Q119" s="77"/>
      <c r="R119" s="77"/>
      <c r="S119" s="90"/>
      <c r="T119" s="49">
        <v>0</v>
      </c>
      <c r="U119" s="49">
        <v>1</v>
      </c>
      <c r="V119" s="50">
        <v>0</v>
      </c>
      <c r="W119" s="50">
        <v>0.002681</v>
      </c>
      <c r="X119" s="50">
        <v>0.004971</v>
      </c>
      <c r="Y119" s="50">
        <v>0.541864</v>
      </c>
      <c r="Z119" s="50">
        <v>0</v>
      </c>
      <c r="AA119" s="50">
        <v>0</v>
      </c>
      <c r="AB119" s="72">
        <v>119</v>
      </c>
      <c r="AC119" s="72"/>
      <c r="AD119" s="73"/>
      <c r="AE119" s="80" t="s">
        <v>954</v>
      </c>
      <c r="AF119" s="88">
        <v>1.21418997314383E+18</v>
      </c>
      <c r="AG119" s="80">
        <v>120</v>
      </c>
      <c r="AH119" s="80">
        <v>107</v>
      </c>
      <c r="AI119" s="80">
        <v>416</v>
      </c>
      <c r="AJ119" s="80">
        <v>656</v>
      </c>
      <c r="AK119" s="80"/>
      <c r="AL119" s="80" t="s">
        <v>1113</v>
      </c>
      <c r="AM119" s="80" t="s">
        <v>1231</v>
      </c>
      <c r="AN119" s="80"/>
      <c r="AO119" s="80"/>
      <c r="AP119" s="82">
        <v>43836.597719907404</v>
      </c>
      <c r="AQ119" s="80"/>
      <c r="AR119" s="80" t="b">
        <v>1</v>
      </c>
      <c r="AS119" s="80" t="b">
        <v>0</v>
      </c>
      <c r="AT119" s="80" t="b">
        <v>0</v>
      </c>
      <c r="AU119" s="80"/>
      <c r="AV119" s="80">
        <v>0</v>
      </c>
      <c r="AW119" s="80"/>
      <c r="AX119" s="80" t="b">
        <v>0</v>
      </c>
      <c r="AY119" s="80" t="s">
        <v>1266</v>
      </c>
      <c r="AZ119" s="84" t="str">
        <f>HYPERLINK("https://twitter.com/wamlambezz")</f>
        <v>https://twitter.com/wamlambezz</v>
      </c>
      <c r="BA119" s="80" t="s">
        <v>66</v>
      </c>
      <c r="BB119" s="80" t="str">
        <f>REPLACE(INDEX(GroupVertices[Group],MATCH(Vertices[[#This Row],[Vertex]],GroupVertices[Vertex],0)),1,1,"")</f>
        <v>1</v>
      </c>
      <c r="BC119" s="49">
        <v>1</v>
      </c>
      <c r="BD119" s="50">
        <v>2.5</v>
      </c>
      <c r="BE119" s="49">
        <v>0</v>
      </c>
      <c r="BF119" s="50">
        <v>0</v>
      </c>
      <c r="BG119" s="49">
        <v>0</v>
      </c>
      <c r="BH119" s="50">
        <v>0</v>
      </c>
      <c r="BI119" s="49">
        <v>39</v>
      </c>
      <c r="BJ119" s="50">
        <v>97.5</v>
      </c>
      <c r="BK119" s="49">
        <v>40</v>
      </c>
      <c r="BL119" s="49" t="s">
        <v>8948</v>
      </c>
      <c r="BM119" s="49" t="s">
        <v>8948</v>
      </c>
      <c r="BN119" s="49" t="s">
        <v>427</v>
      </c>
      <c r="BO119" s="49" t="s">
        <v>427</v>
      </c>
      <c r="BP119" s="49" t="s">
        <v>429</v>
      </c>
      <c r="BQ119" s="49" t="s">
        <v>429</v>
      </c>
      <c r="BR119" s="117" t="s">
        <v>9008</v>
      </c>
      <c r="BS119" s="117" t="s">
        <v>9008</v>
      </c>
      <c r="BT119" s="117" t="s">
        <v>9014</v>
      </c>
      <c r="BU119" s="117" t="s">
        <v>9014</v>
      </c>
      <c r="BV119" s="2"/>
      <c r="BW119" s="3"/>
      <c r="BX119" s="3"/>
      <c r="BY119" s="3"/>
      <c r="BZ119" s="3"/>
    </row>
    <row r="120" spans="1:78" ht="29" customHeight="1">
      <c r="A120" s="65" t="s">
        <v>349</v>
      </c>
      <c r="C120" s="66"/>
      <c r="D120" s="66" t="s">
        <v>64</v>
      </c>
      <c r="E120" s="67">
        <v>150</v>
      </c>
      <c r="F120" s="69"/>
      <c r="G120" s="104" t="str">
        <f>HYPERLINK("https://pbs.twimg.com/profile_images/1271114822558588928/TdGOrHSM_normal.jpg")</f>
        <v>https://pbs.twimg.com/profile_images/1271114822558588928/TdGOrHSM_normal.jpg</v>
      </c>
      <c r="H120" s="66"/>
      <c r="I120" s="70" t="s">
        <v>349</v>
      </c>
      <c r="J120" s="71"/>
      <c r="K120" s="71" t="s">
        <v>75</v>
      </c>
      <c r="L120" s="70" t="s">
        <v>1383</v>
      </c>
      <c r="M120" s="74">
        <v>1</v>
      </c>
      <c r="N120" s="75">
        <v>143.49327087402344</v>
      </c>
      <c r="O120" s="75">
        <v>4424.25390625</v>
      </c>
      <c r="P120" s="76"/>
      <c r="Q120" s="77"/>
      <c r="R120" s="77"/>
      <c r="S120" s="90"/>
      <c r="T120" s="49">
        <v>0</v>
      </c>
      <c r="U120" s="49">
        <v>1</v>
      </c>
      <c r="V120" s="50">
        <v>0</v>
      </c>
      <c r="W120" s="50">
        <v>0.002681</v>
      </c>
      <c r="X120" s="50">
        <v>0.004971</v>
      </c>
      <c r="Y120" s="50">
        <v>0.541864</v>
      </c>
      <c r="Z120" s="50">
        <v>0</v>
      </c>
      <c r="AA120" s="50">
        <v>0</v>
      </c>
      <c r="AB120" s="72">
        <v>120</v>
      </c>
      <c r="AC120" s="72"/>
      <c r="AD120" s="73"/>
      <c r="AE120" s="80" t="s">
        <v>955</v>
      </c>
      <c r="AF120" s="88">
        <v>1.27111416080653E+18</v>
      </c>
      <c r="AG120" s="80">
        <v>190</v>
      </c>
      <c r="AH120" s="80">
        <v>350</v>
      </c>
      <c r="AI120" s="80">
        <v>5287</v>
      </c>
      <c r="AJ120" s="80">
        <v>5525</v>
      </c>
      <c r="AK120" s="80"/>
      <c r="AL120" s="80" t="s">
        <v>1114</v>
      </c>
      <c r="AM120" s="80" t="s">
        <v>1232</v>
      </c>
      <c r="AN120" s="80"/>
      <c r="AO120" s="80"/>
      <c r="AP120" s="82">
        <v>43993.678773148145</v>
      </c>
      <c r="AQ120" s="84" t="str">
        <f>HYPERLINK("https://pbs.twimg.com/profile_banners/1271114160806531073/1593357188")</f>
        <v>https://pbs.twimg.com/profile_banners/1271114160806531073/1593357188</v>
      </c>
      <c r="AR120" s="80" t="b">
        <v>1</v>
      </c>
      <c r="AS120" s="80" t="b">
        <v>0</v>
      </c>
      <c r="AT120" s="80" t="b">
        <v>0</v>
      </c>
      <c r="AU120" s="80"/>
      <c r="AV120" s="80">
        <v>0</v>
      </c>
      <c r="AW120" s="80"/>
      <c r="AX120" s="80" t="b">
        <v>0</v>
      </c>
      <c r="AY120" s="80" t="s">
        <v>1266</v>
      </c>
      <c r="AZ120" s="84" t="str">
        <f>HYPERLINK("https://twitter.com/josephn05683791")</f>
        <v>https://twitter.com/josephn05683791</v>
      </c>
      <c r="BA120" s="80" t="s">
        <v>66</v>
      </c>
      <c r="BB120" s="80" t="str">
        <f>REPLACE(INDEX(GroupVertices[Group],MATCH(Vertices[[#This Row],[Vertex]],GroupVertices[Vertex],0)),1,1,"")</f>
        <v>1</v>
      </c>
      <c r="BC120" s="49">
        <v>1</v>
      </c>
      <c r="BD120" s="50">
        <v>2.5</v>
      </c>
      <c r="BE120" s="49">
        <v>0</v>
      </c>
      <c r="BF120" s="50">
        <v>0</v>
      </c>
      <c r="BG120" s="49">
        <v>0</v>
      </c>
      <c r="BH120" s="50">
        <v>0</v>
      </c>
      <c r="BI120" s="49">
        <v>39</v>
      </c>
      <c r="BJ120" s="50">
        <v>97.5</v>
      </c>
      <c r="BK120" s="49">
        <v>40</v>
      </c>
      <c r="BL120" s="49" t="s">
        <v>8948</v>
      </c>
      <c r="BM120" s="49" t="s">
        <v>8948</v>
      </c>
      <c r="BN120" s="49" t="s">
        <v>427</v>
      </c>
      <c r="BO120" s="49" t="s">
        <v>427</v>
      </c>
      <c r="BP120" s="49" t="s">
        <v>429</v>
      </c>
      <c r="BQ120" s="49" t="s">
        <v>429</v>
      </c>
      <c r="BR120" s="117" t="s">
        <v>9008</v>
      </c>
      <c r="BS120" s="117" t="s">
        <v>9008</v>
      </c>
      <c r="BT120" s="117" t="s">
        <v>9014</v>
      </c>
      <c r="BU120" s="117" t="s">
        <v>9014</v>
      </c>
      <c r="BV120" s="2"/>
      <c r="BW120" s="3"/>
      <c r="BX120" s="3"/>
      <c r="BY120" s="3"/>
      <c r="BZ120" s="3"/>
    </row>
    <row r="121" spans="1:78" ht="29" customHeight="1">
      <c r="A121" s="65" t="s">
        <v>350</v>
      </c>
      <c r="C121" s="66"/>
      <c r="D121" s="66" t="s">
        <v>64</v>
      </c>
      <c r="E121" s="67">
        <v>150</v>
      </c>
      <c r="F121" s="69"/>
      <c r="G121" s="104" t="str">
        <f>HYPERLINK("https://pbs.twimg.com/profile_images/1297824882152157184/y3Pn29Y8_normal.jpg")</f>
        <v>https://pbs.twimg.com/profile_images/1297824882152157184/y3Pn29Y8_normal.jpg</v>
      </c>
      <c r="H121" s="66"/>
      <c r="I121" s="70" t="s">
        <v>350</v>
      </c>
      <c r="J121" s="71"/>
      <c r="K121" s="71" t="s">
        <v>75</v>
      </c>
      <c r="L121" s="70" t="s">
        <v>1384</v>
      </c>
      <c r="M121" s="74">
        <v>1</v>
      </c>
      <c r="N121" s="75">
        <v>6655.3974609375</v>
      </c>
      <c r="O121" s="75">
        <v>4404.34716796875</v>
      </c>
      <c r="P121" s="76"/>
      <c r="Q121" s="77"/>
      <c r="R121" s="77"/>
      <c r="S121" s="90"/>
      <c r="T121" s="49">
        <v>0</v>
      </c>
      <c r="U121" s="49">
        <v>1</v>
      </c>
      <c r="V121" s="50">
        <v>0</v>
      </c>
      <c r="W121" s="50">
        <v>0.002681</v>
      </c>
      <c r="X121" s="50">
        <v>0.004971</v>
      </c>
      <c r="Y121" s="50">
        <v>0.541864</v>
      </c>
      <c r="Z121" s="50">
        <v>0</v>
      </c>
      <c r="AA121" s="50">
        <v>0</v>
      </c>
      <c r="AB121" s="72">
        <v>121</v>
      </c>
      <c r="AC121" s="72"/>
      <c r="AD121" s="73"/>
      <c r="AE121" s="80" t="s">
        <v>956</v>
      </c>
      <c r="AF121" s="88">
        <v>1.29782376257917E+18</v>
      </c>
      <c r="AG121" s="80">
        <v>248</v>
      </c>
      <c r="AH121" s="80">
        <v>43</v>
      </c>
      <c r="AI121" s="80">
        <v>807</v>
      </c>
      <c r="AJ121" s="80">
        <v>1121</v>
      </c>
      <c r="AK121" s="80"/>
      <c r="AL121" s="80" t="s">
        <v>1115</v>
      </c>
      <c r="AM121" s="80"/>
      <c r="AN121" s="80"/>
      <c r="AO121" s="80"/>
      <c r="AP121" s="82">
        <v>44067.38429398148</v>
      </c>
      <c r="AQ121" s="80"/>
      <c r="AR121" s="80" t="b">
        <v>1</v>
      </c>
      <c r="AS121" s="80" t="b">
        <v>0</v>
      </c>
      <c r="AT121" s="80" t="b">
        <v>0</v>
      </c>
      <c r="AU121" s="80"/>
      <c r="AV121" s="80">
        <v>0</v>
      </c>
      <c r="AW121" s="80"/>
      <c r="AX121" s="80" t="b">
        <v>0</v>
      </c>
      <c r="AY121" s="80" t="s">
        <v>1266</v>
      </c>
      <c r="AZ121" s="84" t="str">
        <f>HYPERLINK("https://twitter.com/godwin93232857")</f>
        <v>https://twitter.com/godwin93232857</v>
      </c>
      <c r="BA121" s="80" t="s">
        <v>66</v>
      </c>
      <c r="BB121" s="80" t="str">
        <f>REPLACE(INDEX(GroupVertices[Group],MATCH(Vertices[[#This Row],[Vertex]],GroupVertices[Vertex],0)),1,1,"")</f>
        <v>1</v>
      </c>
      <c r="BC121" s="49">
        <v>1</v>
      </c>
      <c r="BD121" s="50">
        <v>2.5</v>
      </c>
      <c r="BE121" s="49">
        <v>0</v>
      </c>
      <c r="BF121" s="50">
        <v>0</v>
      </c>
      <c r="BG121" s="49">
        <v>0</v>
      </c>
      <c r="BH121" s="50">
        <v>0</v>
      </c>
      <c r="BI121" s="49">
        <v>39</v>
      </c>
      <c r="BJ121" s="50">
        <v>97.5</v>
      </c>
      <c r="BK121" s="49">
        <v>40</v>
      </c>
      <c r="BL121" s="49" t="s">
        <v>8948</v>
      </c>
      <c r="BM121" s="49" t="s">
        <v>8948</v>
      </c>
      <c r="BN121" s="49" t="s">
        <v>427</v>
      </c>
      <c r="BO121" s="49" t="s">
        <v>427</v>
      </c>
      <c r="BP121" s="49" t="s">
        <v>429</v>
      </c>
      <c r="BQ121" s="49" t="s">
        <v>429</v>
      </c>
      <c r="BR121" s="117" t="s">
        <v>9008</v>
      </c>
      <c r="BS121" s="117" t="s">
        <v>9008</v>
      </c>
      <c r="BT121" s="117" t="s">
        <v>9014</v>
      </c>
      <c r="BU121" s="117" t="s">
        <v>9014</v>
      </c>
      <c r="BV121" s="2"/>
      <c r="BW121" s="3"/>
      <c r="BX121" s="3"/>
      <c r="BY121" s="3"/>
      <c r="BZ121" s="3"/>
    </row>
    <row r="122" spans="1:78" ht="29" customHeight="1">
      <c r="A122" s="65" t="s">
        <v>351</v>
      </c>
      <c r="C122" s="66"/>
      <c r="D122" s="66" t="s">
        <v>64</v>
      </c>
      <c r="E122" s="67">
        <v>150</v>
      </c>
      <c r="F122" s="69"/>
      <c r="G122" s="104" t="str">
        <f>HYPERLINK("https://pbs.twimg.com/profile_images/1286413338658975744/7ZMx6rry_normal.jpg")</f>
        <v>https://pbs.twimg.com/profile_images/1286413338658975744/7ZMx6rry_normal.jpg</v>
      </c>
      <c r="H122" s="66"/>
      <c r="I122" s="70" t="s">
        <v>351</v>
      </c>
      <c r="J122" s="71"/>
      <c r="K122" s="71" t="s">
        <v>75</v>
      </c>
      <c r="L122" s="70" t="s">
        <v>1385</v>
      </c>
      <c r="M122" s="74">
        <v>1</v>
      </c>
      <c r="N122" s="75">
        <v>4031.03564453125</v>
      </c>
      <c r="O122" s="75">
        <v>7661.6650390625</v>
      </c>
      <c r="P122" s="76"/>
      <c r="Q122" s="77"/>
      <c r="R122" s="77"/>
      <c r="S122" s="90"/>
      <c r="T122" s="49">
        <v>0</v>
      </c>
      <c r="U122" s="49">
        <v>1</v>
      </c>
      <c r="V122" s="50">
        <v>0</v>
      </c>
      <c r="W122" s="50">
        <v>0.002681</v>
      </c>
      <c r="X122" s="50">
        <v>0.004971</v>
      </c>
      <c r="Y122" s="50">
        <v>0.541864</v>
      </c>
      <c r="Z122" s="50">
        <v>0</v>
      </c>
      <c r="AA122" s="50">
        <v>0</v>
      </c>
      <c r="AB122" s="72">
        <v>122</v>
      </c>
      <c r="AC122" s="72"/>
      <c r="AD122" s="73"/>
      <c r="AE122" s="80" t="s">
        <v>957</v>
      </c>
      <c r="AF122" s="88">
        <v>1.2860500197753E+18</v>
      </c>
      <c r="AG122" s="80">
        <v>215</v>
      </c>
      <c r="AH122" s="80">
        <v>225</v>
      </c>
      <c r="AI122" s="80">
        <v>3379</v>
      </c>
      <c r="AJ122" s="80">
        <v>1864</v>
      </c>
      <c r="AK122" s="80"/>
      <c r="AL122" s="80" t="s">
        <v>1116</v>
      </c>
      <c r="AM122" s="80" t="s">
        <v>1233</v>
      </c>
      <c r="AN122" s="84" t="str">
        <f>HYPERLINK("https://t.co/FKdNc7XMov")</f>
        <v>https://t.co/FKdNc7XMov</v>
      </c>
      <c r="AO122" s="80"/>
      <c r="AP122" s="82">
        <v>44034.89366898148</v>
      </c>
      <c r="AQ122" s="84" t="str">
        <f>HYPERLINK("https://pbs.twimg.com/profile_banners/1286050019775307784/1595453948")</f>
        <v>https://pbs.twimg.com/profile_banners/1286050019775307784/1595453948</v>
      </c>
      <c r="AR122" s="80" t="b">
        <v>1</v>
      </c>
      <c r="AS122" s="80" t="b">
        <v>0</v>
      </c>
      <c r="AT122" s="80" t="b">
        <v>0</v>
      </c>
      <c r="AU122" s="80"/>
      <c r="AV122" s="80">
        <v>0</v>
      </c>
      <c r="AW122" s="80"/>
      <c r="AX122" s="80" t="b">
        <v>0</v>
      </c>
      <c r="AY122" s="80" t="s">
        <v>1266</v>
      </c>
      <c r="AZ122" s="84" t="str">
        <f>HYPERLINK("https://twitter.com/hymatv")</f>
        <v>https://twitter.com/hymatv</v>
      </c>
      <c r="BA122" s="80" t="s">
        <v>66</v>
      </c>
      <c r="BB122" s="80" t="str">
        <f>REPLACE(INDEX(GroupVertices[Group],MATCH(Vertices[[#This Row],[Vertex]],GroupVertices[Vertex],0)),1,1,"")</f>
        <v>1</v>
      </c>
      <c r="BC122" s="49">
        <v>1</v>
      </c>
      <c r="BD122" s="50">
        <v>2.5</v>
      </c>
      <c r="BE122" s="49">
        <v>0</v>
      </c>
      <c r="BF122" s="50">
        <v>0</v>
      </c>
      <c r="BG122" s="49">
        <v>0</v>
      </c>
      <c r="BH122" s="50">
        <v>0</v>
      </c>
      <c r="BI122" s="49">
        <v>39</v>
      </c>
      <c r="BJ122" s="50">
        <v>97.5</v>
      </c>
      <c r="BK122" s="49">
        <v>40</v>
      </c>
      <c r="BL122" s="49" t="s">
        <v>8948</v>
      </c>
      <c r="BM122" s="49" t="s">
        <v>8948</v>
      </c>
      <c r="BN122" s="49" t="s">
        <v>427</v>
      </c>
      <c r="BO122" s="49" t="s">
        <v>427</v>
      </c>
      <c r="BP122" s="49" t="s">
        <v>429</v>
      </c>
      <c r="BQ122" s="49" t="s">
        <v>429</v>
      </c>
      <c r="BR122" s="117" t="s">
        <v>9008</v>
      </c>
      <c r="BS122" s="117" t="s">
        <v>9008</v>
      </c>
      <c r="BT122" s="117" t="s">
        <v>9014</v>
      </c>
      <c r="BU122" s="117" t="s">
        <v>9014</v>
      </c>
      <c r="BV122" s="2"/>
      <c r="BW122" s="3"/>
      <c r="BX122" s="3"/>
      <c r="BY122" s="3"/>
      <c r="BZ122" s="3"/>
    </row>
    <row r="123" spans="1:78" ht="29" customHeight="1">
      <c r="A123" s="65" t="s">
        <v>352</v>
      </c>
      <c r="C123" s="66"/>
      <c r="D123" s="66" t="s">
        <v>64</v>
      </c>
      <c r="E123" s="67">
        <v>150</v>
      </c>
      <c r="F123" s="69"/>
      <c r="G123" s="104" t="str">
        <f>HYPERLINK("https://pbs.twimg.com/profile_images/1310839308077629440/MFyAJbyu_normal.jpg")</f>
        <v>https://pbs.twimg.com/profile_images/1310839308077629440/MFyAJbyu_normal.jpg</v>
      </c>
      <c r="H123" s="66"/>
      <c r="I123" s="70" t="s">
        <v>352</v>
      </c>
      <c r="J123" s="71"/>
      <c r="K123" s="71" t="s">
        <v>75</v>
      </c>
      <c r="L123" s="70" t="s">
        <v>1386</v>
      </c>
      <c r="M123" s="74">
        <v>1</v>
      </c>
      <c r="N123" s="75">
        <v>3117.559814453125</v>
      </c>
      <c r="O123" s="75">
        <v>7930.6796875</v>
      </c>
      <c r="P123" s="76"/>
      <c r="Q123" s="77"/>
      <c r="R123" s="77"/>
      <c r="S123" s="90"/>
      <c r="T123" s="49">
        <v>0</v>
      </c>
      <c r="U123" s="49">
        <v>1</v>
      </c>
      <c r="V123" s="50">
        <v>0</v>
      </c>
      <c r="W123" s="50">
        <v>0.002681</v>
      </c>
      <c r="X123" s="50">
        <v>0.004971</v>
      </c>
      <c r="Y123" s="50">
        <v>0.541864</v>
      </c>
      <c r="Z123" s="50">
        <v>0</v>
      </c>
      <c r="AA123" s="50">
        <v>0</v>
      </c>
      <c r="AB123" s="72">
        <v>123</v>
      </c>
      <c r="AC123" s="72"/>
      <c r="AD123" s="73"/>
      <c r="AE123" s="80" t="s">
        <v>958</v>
      </c>
      <c r="AF123" s="88">
        <v>326908696</v>
      </c>
      <c r="AG123" s="80">
        <v>399</v>
      </c>
      <c r="AH123" s="80">
        <v>163</v>
      </c>
      <c r="AI123" s="80">
        <v>5298</v>
      </c>
      <c r="AJ123" s="80">
        <v>5159</v>
      </c>
      <c r="AK123" s="80"/>
      <c r="AL123" s="80" t="s">
        <v>1117</v>
      </c>
      <c r="AM123" s="80" t="s">
        <v>1224</v>
      </c>
      <c r="AN123" s="80"/>
      <c r="AO123" s="80"/>
      <c r="AP123" s="82">
        <v>40724.742430555554</v>
      </c>
      <c r="AQ123" s="84" t="str">
        <f>HYPERLINK("https://pbs.twimg.com/profile_banners/326908696/1491335813")</f>
        <v>https://pbs.twimg.com/profile_banners/326908696/1491335813</v>
      </c>
      <c r="AR123" s="80" t="b">
        <v>1</v>
      </c>
      <c r="AS123" s="80" t="b">
        <v>0</v>
      </c>
      <c r="AT123" s="80" t="b">
        <v>1</v>
      </c>
      <c r="AU123" s="80"/>
      <c r="AV123" s="80">
        <v>7</v>
      </c>
      <c r="AW123" s="84" t="str">
        <f>HYPERLINK("https://abs.twimg.com/images/themes/theme1/bg.png")</f>
        <v>https://abs.twimg.com/images/themes/theme1/bg.png</v>
      </c>
      <c r="AX123" s="80" t="b">
        <v>0</v>
      </c>
      <c r="AY123" s="80" t="s">
        <v>1266</v>
      </c>
      <c r="AZ123" s="84" t="str">
        <f>HYPERLINK("https://twitter.com/el_agas")</f>
        <v>https://twitter.com/el_agas</v>
      </c>
      <c r="BA123" s="80" t="s">
        <v>66</v>
      </c>
      <c r="BB123" s="80" t="str">
        <f>REPLACE(INDEX(GroupVertices[Group],MATCH(Vertices[[#This Row],[Vertex]],GroupVertices[Vertex],0)),1,1,"")</f>
        <v>1</v>
      </c>
      <c r="BC123" s="49">
        <v>1</v>
      </c>
      <c r="BD123" s="50">
        <v>2.5</v>
      </c>
      <c r="BE123" s="49">
        <v>0</v>
      </c>
      <c r="BF123" s="50">
        <v>0</v>
      </c>
      <c r="BG123" s="49">
        <v>0</v>
      </c>
      <c r="BH123" s="50">
        <v>0</v>
      </c>
      <c r="BI123" s="49">
        <v>39</v>
      </c>
      <c r="BJ123" s="50">
        <v>97.5</v>
      </c>
      <c r="BK123" s="49">
        <v>40</v>
      </c>
      <c r="BL123" s="49" t="s">
        <v>8948</v>
      </c>
      <c r="BM123" s="49" t="s">
        <v>8948</v>
      </c>
      <c r="BN123" s="49" t="s">
        <v>427</v>
      </c>
      <c r="BO123" s="49" t="s">
        <v>427</v>
      </c>
      <c r="BP123" s="49" t="s">
        <v>429</v>
      </c>
      <c r="BQ123" s="49" t="s">
        <v>429</v>
      </c>
      <c r="BR123" s="117" t="s">
        <v>9008</v>
      </c>
      <c r="BS123" s="117" t="s">
        <v>9008</v>
      </c>
      <c r="BT123" s="117" t="s">
        <v>9014</v>
      </c>
      <c r="BU123" s="117" t="s">
        <v>9014</v>
      </c>
      <c r="BV123" s="2"/>
      <c r="BW123" s="3"/>
      <c r="BX123" s="3"/>
      <c r="BY123" s="3"/>
      <c r="BZ123" s="3"/>
    </row>
    <row r="124" spans="1:78" ht="29" customHeight="1">
      <c r="A124" s="65" t="s">
        <v>353</v>
      </c>
      <c r="C124" s="66"/>
      <c r="D124" s="66" t="s">
        <v>64</v>
      </c>
      <c r="E124" s="67">
        <v>150</v>
      </c>
      <c r="F124" s="69"/>
      <c r="G124" s="104" t="str">
        <f>HYPERLINK("https://pbs.twimg.com/profile_images/1316034496999944192/s20aiTco_normal.jpg")</f>
        <v>https://pbs.twimg.com/profile_images/1316034496999944192/s20aiTco_normal.jpg</v>
      </c>
      <c r="H124" s="66"/>
      <c r="I124" s="70" t="s">
        <v>353</v>
      </c>
      <c r="J124" s="71"/>
      <c r="K124" s="71" t="s">
        <v>75</v>
      </c>
      <c r="L124" s="70" t="s">
        <v>1387</v>
      </c>
      <c r="M124" s="74">
        <v>1</v>
      </c>
      <c r="N124" s="75">
        <v>465.3520812988281</v>
      </c>
      <c r="O124" s="75">
        <v>6407.9931640625</v>
      </c>
      <c r="P124" s="76"/>
      <c r="Q124" s="77"/>
      <c r="R124" s="77"/>
      <c r="S124" s="90"/>
      <c r="T124" s="49">
        <v>0</v>
      </c>
      <c r="U124" s="49">
        <v>1</v>
      </c>
      <c r="V124" s="50">
        <v>0</v>
      </c>
      <c r="W124" s="50">
        <v>0.002681</v>
      </c>
      <c r="X124" s="50">
        <v>0.004971</v>
      </c>
      <c r="Y124" s="50">
        <v>0.541864</v>
      </c>
      <c r="Z124" s="50">
        <v>0</v>
      </c>
      <c r="AA124" s="50">
        <v>0</v>
      </c>
      <c r="AB124" s="72">
        <v>124</v>
      </c>
      <c r="AC124" s="72"/>
      <c r="AD124" s="73"/>
      <c r="AE124" s="80" t="s">
        <v>959</v>
      </c>
      <c r="AF124" s="88">
        <v>1.24356518626031E+18</v>
      </c>
      <c r="AG124" s="80">
        <v>628</v>
      </c>
      <c r="AH124" s="80">
        <v>639</v>
      </c>
      <c r="AI124" s="80">
        <v>1286</v>
      </c>
      <c r="AJ124" s="80">
        <v>6120</v>
      </c>
      <c r="AK124" s="80"/>
      <c r="AL124" s="80" t="s">
        <v>1118</v>
      </c>
      <c r="AM124" s="80"/>
      <c r="AN124" s="80"/>
      <c r="AO124" s="80"/>
      <c r="AP124" s="82">
        <v>43917.6577662037</v>
      </c>
      <c r="AQ124" s="84" t="str">
        <f>HYPERLINK("https://pbs.twimg.com/profile_banners/1243565186260316161/1589710733")</f>
        <v>https://pbs.twimg.com/profile_banners/1243565186260316161/1589710733</v>
      </c>
      <c r="AR124" s="80" t="b">
        <v>1</v>
      </c>
      <c r="AS124" s="80" t="b">
        <v>0</v>
      </c>
      <c r="AT124" s="80" t="b">
        <v>0</v>
      </c>
      <c r="AU124" s="80"/>
      <c r="AV124" s="80">
        <v>0</v>
      </c>
      <c r="AW124" s="80"/>
      <c r="AX124" s="80" t="b">
        <v>0</v>
      </c>
      <c r="AY124" s="80" t="s">
        <v>1266</v>
      </c>
      <c r="AZ124" s="84" t="str">
        <f>HYPERLINK("https://twitter.com/yo__maxx")</f>
        <v>https://twitter.com/yo__maxx</v>
      </c>
      <c r="BA124" s="80" t="s">
        <v>66</v>
      </c>
      <c r="BB124" s="80" t="str">
        <f>REPLACE(INDEX(GroupVertices[Group],MATCH(Vertices[[#This Row],[Vertex]],GroupVertices[Vertex],0)),1,1,"")</f>
        <v>1</v>
      </c>
      <c r="BC124" s="49">
        <v>1</v>
      </c>
      <c r="BD124" s="50">
        <v>2.5</v>
      </c>
      <c r="BE124" s="49">
        <v>0</v>
      </c>
      <c r="BF124" s="50">
        <v>0</v>
      </c>
      <c r="BG124" s="49">
        <v>0</v>
      </c>
      <c r="BH124" s="50">
        <v>0</v>
      </c>
      <c r="BI124" s="49">
        <v>39</v>
      </c>
      <c r="BJ124" s="50">
        <v>97.5</v>
      </c>
      <c r="BK124" s="49">
        <v>40</v>
      </c>
      <c r="BL124" s="49" t="s">
        <v>8948</v>
      </c>
      <c r="BM124" s="49" t="s">
        <v>8948</v>
      </c>
      <c r="BN124" s="49" t="s">
        <v>427</v>
      </c>
      <c r="BO124" s="49" t="s">
        <v>427</v>
      </c>
      <c r="BP124" s="49" t="s">
        <v>429</v>
      </c>
      <c r="BQ124" s="49" t="s">
        <v>429</v>
      </c>
      <c r="BR124" s="117" t="s">
        <v>9008</v>
      </c>
      <c r="BS124" s="117" t="s">
        <v>9008</v>
      </c>
      <c r="BT124" s="117" t="s">
        <v>9014</v>
      </c>
      <c r="BU124" s="117" t="s">
        <v>9014</v>
      </c>
      <c r="BV124" s="2"/>
      <c r="BW124" s="3"/>
      <c r="BX124" s="3"/>
      <c r="BY124" s="3"/>
      <c r="BZ124" s="3"/>
    </row>
    <row r="125" spans="1:78" ht="29" customHeight="1">
      <c r="A125" s="65" t="s">
        <v>354</v>
      </c>
      <c r="C125" s="66"/>
      <c r="D125" s="66" t="s">
        <v>64</v>
      </c>
      <c r="E125" s="67">
        <v>150</v>
      </c>
      <c r="F125" s="69"/>
      <c r="G125" s="104" t="str">
        <f>HYPERLINK("https://pbs.twimg.com/profile_images/1305747066396827649/6Gmq2spc_normal.jpg")</f>
        <v>https://pbs.twimg.com/profile_images/1305747066396827649/6Gmq2spc_normal.jpg</v>
      </c>
      <c r="H125" s="66"/>
      <c r="I125" s="70" t="s">
        <v>354</v>
      </c>
      <c r="J125" s="71"/>
      <c r="K125" s="71" t="s">
        <v>75</v>
      </c>
      <c r="L125" s="70" t="s">
        <v>1388</v>
      </c>
      <c r="M125" s="74">
        <v>1</v>
      </c>
      <c r="N125" s="75">
        <v>6615.150390625</v>
      </c>
      <c r="O125" s="75">
        <v>5040.12939453125</v>
      </c>
      <c r="P125" s="76"/>
      <c r="Q125" s="77"/>
      <c r="R125" s="77"/>
      <c r="S125" s="90"/>
      <c r="T125" s="49">
        <v>0</v>
      </c>
      <c r="U125" s="49">
        <v>1</v>
      </c>
      <c r="V125" s="50">
        <v>0</v>
      </c>
      <c r="W125" s="50">
        <v>0.002681</v>
      </c>
      <c r="X125" s="50">
        <v>0.004971</v>
      </c>
      <c r="Y125" s="50">
        <v>0.541864</v>
      </c>
      <c r="Z125" s="50">
        <v>0</v>
      </c>
      <c r="AA125" s="50">
        <v>0</v>
      </c>
      <c r="AB125" s="72">
        <v>125</v>
      </c>
      <c r="AC125" s="72"/>
      <c r="AD125" s="73"/>
      <c r="AE125" s="80" t="s">
        <v>960</v>
      </c>
      <c r="AF125" s="88">
        <v>1.30537782612482E+18</v>
      </c>
      <c r="AG125" s="80">
        <v>142</v>
      </c>
      <c r="AH125" s="80">
        <v>26</v>
      </c>
      <c r="AI125" s="80">
        <v>1188</v>
      </c>
      <c r="AJ125" s="80">
        <v>1301</v>
      </c>
      <c r="AK125" s="80"/>
      <c r="AL125" s="80"/>
      <c r="AM125" s="80" t="s">
        <v>1224</v>
      </c>
      <c r="AN125" s="80"/>
      <c r="AO125" s="80"/>
      <c r="AP125" s="82">
        <v>44088.22822916666</v>
      </c>
      <c r="AQ125" s="84" t="str">
        <f>HYPERLINK("https://pbs.twimg.com/profile_banners/1305377826124824576/1600149336")</f>
        <v>https://pbs.twimg.com/profile_banners/1305377826124824576/1600149336</v>
      </c>
      <c r="AR125" s="80" t="b">
        <v>1</v>
      </c>
      <c r="AS125" s="80" t="b">
        <v>0</v>
      </c>
      <c r="AT125" s="80" t="b">
        <v>0</v>
      </c>
      <c r="AU125" s="80"/>
      <c r="AV125" s="80">
        <v>0</v>
      </c>
      <c r="AW125" s="80"/>
      <c r="AX125" s="80" t="b">
        <v>0</v>
      </c>
      <c r="AY125" s="80" t="s">
        <v>1266</v>
      </c>
      <c r="AZ125" s="84" t="str">
        <f>HYPERLINK("https://twitter.com/ronaldo7575466")</f>
        <v>https://twitter.com/ronaldo7575466</v>
      </c>
      <c r="BA125" s="80" t="s">
        <v>66</v>
      </c>
      <c r="BB125" s="80" t="str">
        <f>REPLACE(INDEX(GroupVertices[Group],MATCH(Vertices[[#This Row],[Vertex]],GroupVertices[Vertex],0)),1,1,"")</f>
        <v>1</v>
      </c>
      <c r="BC125" s="49">
        <v>1</v>
      </c>
      <c r="BD125" s="50">
        <v>2.5</v>
      </c>
      <c r="BE125" s="49">
        <v>0</v>
      </c>
      <c r="BF125" s="50">
        <v>0</v>
      </c>
      <c r="BG125" s="49">
        <v>0</v>
      </c>
      <c r="BH125" s="50">
        <v>0</v>
      </c>
      <c r="BI125" s="49">
        <v>39</v>
      </c>
      <c r="BJ125" s="50">
        <v>97.5</v>
      </c>
      <c r="BK125" s="49">
        <v>40</v>
      </c>
      <c r="BL125" s="49" t="s">
        <v>8948</v>
      </c>
      <c r="BM125" s="49" t="s">
        <v>8948</v>
      </c>
      <c r="BN125" s="49" t="s">
        <v>427</v>
      </c>
      <c r="BO125" s="49" t="s">
        <v>427</v>
      </c>
      <c r="BP125" s="49" t="s">
        <v>429</v>
      </c>
      <c r="BQ125" s="49" t="s">
        <v>429</v>
      </c>
      <c r="BR125" s="117" t="s">
        <v>9008</v>
      </c>
      <c r="BS125" s="117" t="s">
        <v>9008</v>
      </c>
      <c r="BT125" s="117" t="s">
        <v>9014</v>
      </c>
      <c r="BU125" s="117" t="s">
        <v>9014</v>
      </c>
      <c r="BV125" s="2"/>
      <c r="BW125" s="3"/>
      <c r="BX125" s="3"/>
      <c r="BY125" s="3"/>
      <c r="BZ125" s="3"/>
    </row>
    <row r="126" spans="1:78" ht="29" customHeight="1">
      <c r="A126" s="65" t="s">
        <v>355</v>
      </c>
      <c r="C126" s="66"/>
      <c r="D126" s="66" t="s">
        <v>64</v>
      </c>
      <c r="E126" s="67">
        <v>150</v>
      </c>
      <c r="F126" s="69"/>
      <c r="G126" s="104" t="str">
        <f>HYPERLINK("https://pbs.twimg.com/profile_images/1289567896507686913/8OCuRXxw_normal.jpg")</f>
        <v>https://pbs.twimg.com/profile_images/1289567896507686913/8OCuRXxw_normal.jpg</v>
      </c>
      <c r="H126" s="66"/>
      <c r="I126" s="70" t="s">
        <v>355</v>
      </c>
      <c r="J126" s="71"/>
      <c r="K126" s="71" t="s">
        <v>75</v>
      </c>
      <c r="L126" s="70" t="s">
        <v>1389</v>
      </c>
      <c r="M126" s="74">
        <v>1</v>
      </c>
      <c r="N126" s="75">
        <v>2943.075439453125</v>
      </c>
      <c r="O126" s="75">
        <v>1392.6597900390625</v>
      </c>
      <c r="P126" s="76"/>
      <c r="Q126" s="77"/>
      <c r="R126" s="77"/>
      <c r="S126" s="90"/>
      <c r="T126" s="49">
        <v>0</v>
      </c>
      <c r="U126" s="49">
        <v>1</v>
      </c>
      <c r="V126" s="50">
        <v>0</v>
      </c>
      <c r="W126" s="50">
        <v>0.002681</v>
      </c>
      <c r="X126" s="50">
        <v>0.004971</v>
      </c>
      <c r="Y126" s="50">
        <v>0.541864</v>
      </c>
      <c r="Z126" s="50">
        <v>0</v>
      </c>
      <c r="AA126" s="50">
        <v>0</v>
      </c>
      <c r="AB126" s="72">
        <v>126</v>
      </c>
      <c r="AC126" s="72"/>
      <c r="AD126" s="73"/>
      <c r="AE126" s="80" t="s">
        <v>961</v>
      </c>
      <c r="AF126" s="88">
        <v>1.28932773348766E+18</v>
      </c>
      <c r="AG126" s="80">
        <v>713</v>
      </c>
      <c r="AH126" s="80">
        <v>35</v>
      </c>
      <c r="AI126" s="80">
        <v>123</v>
      </c>
      <c r="AJ126" s="80">
        <v>320</v>
      </c>
      <c r="AK126" s="80"/>
      <c r="AL126" s="80" t="s">
        <v>1119</v>
      </c>
      <c r="AM126" s="80"/>
      <c r="AN126" s="80"/>
      <c r="AO126" s="80"/>
      <c r="AP126" s="82">
        <v>44043.938310185185</v>
      </c>
      <c r="AQ126" s="80"/>
      <c r="AR126" s="80" t="b">
        <v>1</v>
      </c>
      <c r="AS126" s="80" t="b">
        <v>0</v>
      </c>
      <c r="AT126" s="80" t="b">
        <v>0</v>
      </c>
      <c r="AU126" s="80"/>
      <c r="AV126" s="80">
        <v>0</v>
      </c>
      <c r="AW126" s="80"/>
      <c r="AX126" s="80" t="b">
        <v>0</v>
      </c>
      <c r="AY126" s="80" t="s">
        <v>1266</v>
      </c>
      <c r="AZ126" s="84" t="str">
        <f>HYPERLINK("https://twitter.com/astrojunior6")</f>
        <v>https://twitter.com/astrojunior6</v>
      </c>
      <c r="BA126" s="80" t="s">
        <v>66</v>
      </c>
      <c r="BB126" s="80" t="str">
        <f>REPLACE(INDEX(GroupVertices[Group],MATCH(Vertices[[#This Row],[Vertex]],GroupVertices[Vertex],0)),1,1,"")</f>
        <v>1</v>
      </c>
      <c r="BC126" s="49">
        <v>1</v>
      </c>
      <c r="BD126" s="50">
        <v>2.5</v>
      </c>
      <c r="BE126" s="49">
        <v>0</v>
      </c>
      <c r="BF126" s="50">
        <v>0</v>
      </c>
      <c r="BG126" s="49">
        <v>0</v>
      </c>
      <c r="BH126" s="50">
        <v>0</v>
      </c>
      <c r="BI126" s="49">
        <v>39</v>
      </c>
      <c r="BJ126" s="50">
        <v>97.5</v>
      </c>
      <c r="BK126" s="49">
        <v>40</v>
      </c>
      <c r="BL126" s="49" t="s">
        <v>8948</v>
      </c>
      <c r="BM126" s="49" t="s">
        <v>8948</v>
      </c>
      <c r="BN126" s="49" t="s">
        <v>427</v>
      </c>
      <c r="BO126" s="49" t="s">
        <v>427</v>
      </c>
      <c r="BP126" s="49" t="s">
        <v>429</v>
      </c>
      <c r="BQ126" s="49" t="s">
        <v>429</v>
      </c>
      <c r="BR126" s="117" t="s">
        <v>9008</v>
      </c>
      <c r="BS126" s="117" t="s">
        <v>9008</v>
      </c>
      <c r="BT126" s="117" t="s">
        <v>9014</v>
      </c>
      <c r="BU126" s="117" t="s">
        <v>9014</v>
      </c>
      <c r="BV126" s="2"/>
      <c r="BW126" s="3"/>
      <c r="BX126" s="3"/>
      <c r="BY126" s="3"/>
      <c r="BZ126" s="3"/>
    </row>
    <row r="127" spans="1:78" ht="29" customHeight="1">
      <c r="A127" s="65" t="s">
        <v>356</v>
      </c>
      <c r="C127" s="66"/>
      <c r="D127" s="66" t="s">
        <v>64</v>
      </c>
      <c r="E127" s="67">
        <v>150</v>
      </c>
      <c r="F127" s="69"/>
      <c r="G127" s="104" t="str">
        <f>HYPERLINK("https://pbs.twimg.com/profile_images/1254700757389062145/swQpRHva_normal.jpg")</f>
        <v>https://pbs.twimg.com/profile_images/1254700757389062145/swQpRHva_normal.jpg</v>
      </c>
      <c r="H127" s="66"/>
      <c r="I127" s="70" t="s">
        <v>356</v>
      </c>
      <c r="J127" s="71"/>
      <c r="K127" s="71" t="s">
        <v>75</v>
      </c>
      <c r="L127" s="70" t="s">
        <v>1390</v>
      </c>
      <c r="M127" s="74">
        <v>1</v>
      </c>
      <c r="N127" s="75">
        <v>921.6251220703125</v>
      </c>
      <c r="O127" s="75">
        <v>5582.53857421875</v>
      </c>
      <c r="P127" s="76"/>
      <c r="Q127" s="77"/>
      <c r="R127" s="77"/>
      <c r="S127" s="90"/>
      <c r="T127" s="49">
        <v>0</v>
      </c>
      <c r="U127" s="49">
        <v>1</v>
      </c>
      <c r="V127" s="50">
        <v>0</v>
      </c>
      <c r="W127" s="50">
        <v>0.002681</v>
      </c>
      <c r="X127" s="50">
        <v>0.004971</v>
      </c>
      <c r="Y127" s="50">
        <v>0.541864</v>
      </c>
      <c r="Z127" s="50">
        <v>0</v>
      </c>
      <c r="AA127" s="50">
        <v>0</v>
      </c>
      <c r="AB127" s="72">
        <v>127</v>
      </c>
      <c r="AC127" s="72"/>
      <c r="AD127" s="73"/>
      <c r="AE127" s="80" t="s">
        <v>962</v>
      </c>
      <c r="AF127" s="88">
        <v>1.25470025060395E+18</v>
      </c>
      <c r="AG127" s="80">
        <v>305</v>
      </c>
      <c r="AH127" s="80">
        <v>81</v>
      </c>
      <c r="AI127" s="80">
        <v>13</v>
      </c>
      <c r="AJ127" s="80">
        <v>18</v>
      </c>
      <c r="AK127" s="80"/>
      <c r="AL127" s="80" t="s">
        <v>1120</v>
      </c>
      <c r="AM127" s="80"/>
      <c r="AN127" s="80"/>
      <c r="AO127" s="80"/>
      <c r="AP127" s="82">
        <v>43948.384722222225</v>
      </c>
      <c r="AQ127" s="84" t="str">
        <f>HYPERLINK("https://pbs.twimg.com/profile_banners/1254700250603958273/1587979659")</f>
        <v>https://pbs.twimg.com/profile_banners/1254700250603958273/1587979659</v>
      </c>
      <c r="AR127" s="80" t="b">
        <v>1</v>
      </c>
      <c r="AS127" s="80" t="b">
        <v>0</v>
      </c>
      <c r="AT127" s="80" t="b">
        <v>0</v>
      </c>
      <c r="AU127" s="80"/>
      <c r="AV127" s="80">
        <v>0</v>
      </c>
      <c r="AW127" s="80"/>
      <c r="AX127" s="80" t="b">
        <v>0</v>
      </c>
      <c r="AY127" s="80" t="s">
        <v>1266</v>
      </c>
      <c r="AZ127" s="84" t="str">
        <f>HYPERLINK("https://twitter.com/mililanijeremi1")</f>
        <v>https://twitter.com/mililanijeremi1</v>
      </c>
      <c r="BA127" s="80" t="s">
        <v>66</v>
      </c>
      <c r="BB127" s="80" t="str">
        <f>REPLACE(INDEX(GroupVertices[Group],MATCH(Vertices[[#This Row],[Vertex]],GroupVertices[Vertex],0)),1,1,"")</f>
        <v>1</v>
      </c>
      <c r="BC127" s="49">
        <v>1</v>
      </c>
      <c r="BD127" s="50">
        <v>2.5</v>
      </c>
      <c r="BE127" s="49">
        <v>0</v>
      </c>
      <c r="BF127" s="50">
        <v>0</v>
      </c>
      <c r="BG127" s="49">
        <v>0</v>
      </c>
      <c r="BH127" s="50">
        <v>0</v>
      </c>
      <c r="BI127" s="49">
        <v>39</v>
      </c>
      <c r="BJ127" s="50">
        <v>97.5</v>
      </c>
      <c r="BK127" s="49">
        <v>40</v>
      </c>
      <c r="BL127" s="49" t="s">
        <v>8948</v>
      </c>
      <c r="BM127" s="49" t="s">
        <v>8948</v>
      </c>
      <c r="BN127" s="49" t="s">
        <v>427</v>
      </c>
      <c r="BO127" s="49" t="s">
        <v>427</v>
      </c>
      <c r="BP127" s="49" t="s">
        <v>429</v>
      </c>
      <c r="BQ127" s="49" t="s">
        <v>429</v>
      </c>
      <c r="BR127" s="117" t="s">
        <v>9008</v>
      </c>
      <c r="BS127" s="117" t="s">
        <v>9008</v>
      </c>
      <c r="BT127" s="117" t="s">
        <v>9014</v>
      </c>
      <c r="BU127" s="117" t="s">
        <v>9014</v>
      </c>
      <c r="BV127" s="2"/>
      <c r="BW127" s="3"/>
      <c r="BX127" s="3"/>
      <c r="BY127" s="3"/>
      <c r="BZ127" s="3"/>
    </row>
    <row r="128" spans="1:78" ht="29" customHeight="1">
      <c r="A128" s="65" t="s">
        <v>357</v>
      </c>
      <c r="C128" s="66"/>
      <c r="D128" s="66" t="s">
        <v>64</v>
      </c>
      <c r="E128" s="67">
        <v>150</v>
      </c>
      <c r="F128" s="69"/>
      <c r="G128" s="104" t="str">
        <f>HYPERLINK("https://pbs.twimg.com/profile_images/1123836254309818368/qjMN50CQ_normal.jpg")</f>
        <v>https://pbs.twimg.com/profile_images/1123836254309818368/qjMN50CQ_normal.jpg</v>
      </c>
      <c r="H128" s="66"/>
      <c r="I128" s="70" t="s">
        <v>357</v>
      </c>
      <c r="J128" s="71"/>
      <c r="K128" s="71" t="s">
        <v>75</v>
      </c>
      <c r="L128" s="70" t="s">
        <v>1391</v>
      </c>
      <c r="M128" s="74">
        <v>1</v>
      </c>
      <c r="N128" s="75">
        <v>4843.4091796875</v>
      </c>
      <c r="O128" s="75">
        <v>8915.6513671875</v>
      </c>
      <c r="P128" s="76"/>
      <c r="Q128" s="77"/>
      <c r="R128" s="77"/>
      <c r="S128" s="90"/>
      <c r="T128" s="49">
        <v>0</v>
      </c>
      <c r="U128" s="49">
        <v>1</v>
      </c>
      <c r="V128" s="50">
        <v>0</v>
      </c>
      <c r="W128" s="50">
        <v>0.002681</v>
      </c>
      <c r="X128" s="50">
        <v>0.004971</v>
      </c>
      <c r="Y128" s="50">
        <v>0.541864</v>
      </c>
      <c r="Z128" s="50">
        <v>0</v>
      </c>
      <c r="AA128" s="50">
        <v>0</v>
      </c>
      <c r="AB128" s="72">
        <v>128</v>
      </c>
      <c r="AC128" s="72"/>
      <c r="AD128" s="73"/>
      <c r="AE128" s="80" t="s">
        <v>963</v>
      </c>
      <c r="AF128" s="88">
        <v>589867737</v>
      </c>
      <c r="AG128" s="80">
        <v>864</v>
      </c>
      <c r="AH128" s="80">
        <v>1131</v>
      </c>
      <c r="AI128" s="80">
        <v>22613</v>
      </c>
      <c r="AJ128" s="80">
        <v>8909</v>
      </c>
      <c r="AK128" s="80"/>
      <c r="AL128" s="80" t="s">
        <v>1121</v>
      </c>
      <c r="AM128" s="80"/>
      <c r="AN128" s="84" t="str">
        <f>HYPERLINK("https://t.co/riy4Pylh4E")</f>
        <v>https://t.co/riy4Pylh4E</v>
      </c>
      <c r="AO128" s="80"/>
      <c r="AP128" s="82">
        <v>41054.31773148148</v>
      </c>
      <c r="AQ128" s="84" t="str">
        <f>HYPERLINK("https://pbs.twimg.com/profile_banners/589867737/1580383882")</f>
        <v>https://pbs.twimg.com/profile_banners/589867737/1580383882</v>
      </c>
      <c r="AR128" s="80" t="b">
        <v>0</v>
      </c>
      <c r="AS128" s="80" t="b">
        <v>0</v>
      </c>
      <c r="AT128" s="80" t="b">
        <v>1</v>
      </c>
      <c r="AU128" s="80"/>
      <c r="AV128" s="80">
        <v>0</v>
      </c>
      <c r="AW128" s="84" t="str">
        <f>HYPERLINK("https://abs.twimg.com/images/themes/theme1/bg.png")</f>
        <v>https://abs.twimg.com/images/themes/theme1/bg.png</v>
      </c>
      <c r="AX128" s="80" t="b">
        <v>0</v>
      </c>
      <c r="AY128" s="80" t="s">
        <v>1266</v>
      </c>
      <c r="AZ128" s="84" t="str">
        <f>HYPERLINK("https://twitter.com/khobby_sosa")</f>
        <v>https://twitter.com/khobby_sosa</v>
      </c>
      <c r="BA128" s="80" t="s">
        <v>66</v>
      </c>
      <c r="BB128" s="80" t="str">
        <f>REPLACE(INDEX(GroupVertices[Group],MATCH(Vertices[[#This Row],[Vertex]],GroupVertices[Vertex],0)),1,1,"")</f>
        <v>1</v>
      </c>
      <c r="BC128" s="49">
        <v>1</v>
      </c>
      <c r="BD128" s="50">
        <v>2.5</v>
      </c>
      <c r="BE128" s="49">
        <v>0</v>
      </c>
      <c r="BF128" s="50">
        <v>0</v>
      </c>
      <c r="BG128" s="49">
        <v>0</v>
      </c>
      <c r="BH128" s="50">
        <v>0</v>
      </c>
      <c r="BI128" s="49">
        <v>39</v>
      </c>
      <c r="BJ128" s="50">
        <v>97.5</v>
      </c>
      <c r="BK128" s="49">
        <v>40</v>
      </c>
      <c r="BL128" s="49" t="s">
        <v>8948</v>
      </c>
      <c r="BM128" s="49" t="s">
        <v>8948</v>
      </c>
      <c r="BN128" s="49" t="s">
        <v>427</v>
      </c>
      <c r="BO128" s="49" t="s">
        <v>427</v>
      </c>
      <c r="BP128" s="49" t="s">
        <v>429</v>
      </c>
      <c r="BQ128" s="49" t="s">
        <v>429</v>
      </c>
      <c r="BR128" s="117" t="s">
        <v>9008</v>
      </c>
      <c r="BS128" s="117" t="s">
        <v>9008</v>
      </c>
      <c r="BT128" s="117" t="s">
        <v>9014</v>
      </c>
      <c r="BU128" s="117" t="s">
        <v>9014</v>
      </c>
      <c r="BV128" s="2"/>
      <c r="BW128" s="3"/>
      <c r="BX128" s="3"/>
      <c r="BY128" s="3"/>
      <c r="BZ128" s="3"/>
    </row>
    <row r="129" spans="1:78" ht="29" customHeight="1">
      <c r="A129" s="65" t="s">
        <v>358</v>
      </c>
      <c r="C129" s="66"/>
      <c r="D129" s="66" t="s">
        <v>64</v>
      </c>
      <c r="E129" s="67">
        <v>150</v>
      </c>
      <c r="F129" s="69"/>
      <c r="G129" s="104" t="str">
        <f>HYPERLINK("https://pbs.twimg.com/profile_images/1274898966937833474/xGaFBLt8_normal.jpg")</f>
        <v>https://pbs.twimg.com/profile_images/1274898966937833474/xGaFBLt8_normal.jpg</v>
      </c>
      <c r="H129" s="66"/>
      <c r="I129" s="70" t="s">
        <v>358</v>
      </c>
      <c r="J129" s="71"/>
      <c r="K129" s="71" t="s">
        <v>75</v>
      </c>
      <c r="L129" s="70" t="s">
        <v>1392</v>
      </c>
      <c r="M129" s="74">
        <v>1</v>
      </c>
      <c r="N129" s="75">
        <v>699.6167602539062</v>
      </c>
      <c r="O129" s="75">
        <v>3885.1064453125</v>
      </c>
      <c r="P129" s="76"/>
      <c r="Q129" s="77"/>
      <c r="R129" s="77"/>
      <c r="S129" s="90"/>
      <c r="T129" s="49">
        <v>0</v>
      </c>
      <c r="U129" s="49">
        <v>1</v>
      </c>
      <c r="V129" s="50">
        <v>0</v>
      </c>
      <c r="W129" s="50">
        <v>0.002681</v>
      </c>
      <c r="X129" s="50">
        <v>0.004971</v>
      </c>
      <c r="Y129" s="50">
        <v>0.541864</v>
      </c>
      <c r="Z129" s="50">
        <v>0</v>
      </c>
      <c r="AA129" s="50">
        <v>0</v>
      </c>
      <c r="AB129" s="72">
        <v>129</v>
      </c>
      <c r="AC129" s="72"/>
      <c r="AD129" s="73"/>
      <c r="AE129" s="80" t="s">
        <v>964</v>
      </c>
      <c r="AF129" s="88">
        <v>1.13112086558689E+18</v>
      </c>
      <c r="AG129" s="80">
        <v>30</v>
      </c>
      <c r="AH129" s="80">
        <v>28</v>
      </c>
      <c r="AI129" s="80">
        <v>1267</v>
      </c>
      <c r="AJ129" s="80">
        <v>728</v>
      </c>
      <c r="AK129" s="80"/>
      <c r="AL129" s="80"/>
      <c r="AM129" s="80"/>
      <c r="AN129" s="80"/>
      <c r="AO129" s="80"/>
      <c r="AP129" s="82">
        <v>43607.370416666665</v>
      </c>
      <c r="AQ129" s="84" t="str">
        <f>HYPERLINK("https://pbs.twimg.com/profile_banners/1131120865586892800/1582395598")</f>
        <v>https://pbs.twimg.com/profile_banners/1131120865586892800/1582395598</v>
      </c>
      <c r="AR129" s="80" t="b">
        <v>1</v>
      </c>
      <c r="AS129" s="80" t="b">
        <v>0</v>
      </c>
      <c r="AT129" s="80" t="b">
        <v>0</v>
      </c>
      <c r="AU129" s="80"/>
      <c r="AV129" s="80">
        <v>0</v>
      </c>
      <c r="AW129" s="80"/>
      <c r="AX129" s="80" t="b">
        <v>0</v>
      </c>
      <c r="AY129" s="80" t="s">
        <v>1266</v>
      </c>
      <c r="AZ129" s="84" t="str">
        <f>HYPERLINK("https://twitter.com/kituke_john")</f>
        <v>https://twitter.com/kituke_john</v>
      </c>
      <c r="BA129" s="80" t="s">
        <v>66</v>
      </c>
      <c r="BB129" s="80" t="str">
        <f>REPLACE(INDEX(GroupVertices[Group],MATCH(Vertices[[#This Row],[Vertex]],GroupVertices[Vertex],0)),1,1,"")</f>
        <v>1</v>
      </c>
      <c r="BC129" s="49">
        <v>1</v>
      </c>
      <c r="BD129" s="50">
        <v>2.5</v>
      </c>
      <c r="BE129" s="49">
        <v>0</v>
      </c>
      <c r="BF129" s="50">
        <v>0</v>
      </c>
      <c r="BG129" s="49">
        <v>0</v>
      </c>
      <c r="BH129" s="50">
        <v>0</v>
      </c>
      <c r="BI129" s="49">
        <v>39</v>
      </c>
      <c r="BJ129" s="50">
        <v>97.5</v>
      </c>
      <c r="BK129" s="49">
        <v>40</v>
      </c>
      <c r="BL129" s="49" t="s">
        <v>8948</v>
      </c>
      <c r="BM129" s="49" t="s">
        <v>8948</v>
      </c>
      <c r="BN129" s="49" t="s">
        <v>427</v>
      </c>
      <c r="BO129" s="49" t="s">
        <v>427</v>
      </c>
      <c r="BP129" s="49" t="s">
        <v>429</v>
      </c>
      <c r="BQ129" s="49" t="s">
        <v>429</v>
      </c>
      <c r="BR129" s="117" t="s">
        <v>9008</v>
      </c>
      <c r="BS129" s="117" t="s">
        <v>9008</v>
      </c>
      <c r="BT129" s="117" t="s">
        <v>9014</v>
      </c>
      <c r="BU129" s="117" t="s">
        <v>9014</v>
      </c>
      <c r="BV129" s="2"/>
      <c r="BW129" s="3"/>
      <c r="BX129" s="3"/>
      <c r="BY129" s="3"/>
      <c r="BZ129" s="3"/>
    </row>
    <row r="130" spans="1:78" ht="29" customHeight="1">
      <c r="A130" s="65" t="s">
        <v>359</v>
      </c>
      <c r="C130" s="66"/>
      <c r="D130" s="66" t="s">
        <v>64</v>
      </c>
      <c r="E130" s="67">
        <v>150</v>
      </c>
      <c r="F130" s="69"/>
      <c r="G130" s="104" t="str">
        <f>HYPERLINK("https://pbs.twimg.com/profile_images/1318831469595447296/sTXpJLAT_normal.jpg")</f>
        <v>https://pbs.twimg.com/profile_images/1318831469595447296/sTXpJLAT_normal.jpg</v>
      </c>
      <c r="H130" s="66"/>
      <c r="I130" s="70" t="s">
        <v>359</v>
      </c>
      <c r="J130" s="71"/>
      <c r="K130" s="71" t="s">
        <v>75</v>
      </c>
      <c r="L130" s="70" t="s">
        <v>1393</v>
      </c>
      <c r="M130" s="74">
        <v>1</v>
      </c>
      <c r="N130" s="75">
        <v>5453.22119140625</v>
      </c>
      <c r="O130" s="75">
        <v>9723.94140625</v>
      </c>
      <c r="P130" s="76"/>
      <c r="Q130" s="77"/>
      <c r="R130" s="77"/>
      <c r="S130" s="90"/>
      <c r="T130" s="49">
        <v>0</v>
      </c>
      <c r="U130" s="49">
        <v>1</v>
      </c>
      <c r="V130" s="50">
        <v>0</v>
      </c>
      <c r="W130" s="50">
        <v>0.002681</v>
      </c>
      <c r="X130" s="50">
        <v>0.004971</v>
      </c>
      <c r="Y130" s="50">
        <v>0.541864</v>
      </c>
      <c r="Z130" s="50">
        <v>0</v>
      </c>
      <c r="AA130" s="50">
        <v>0</v>
      </c>
      <c r="AB130" s="72">
        <v>130</v>
      </c>
      <c r="AC130" s="72"/>
      <c r="AD130" s="73"/>
      <c r="AE130" s="80" t="s">
        <v>965</v>
      </c>
      <c r="AF130" s="88">
        <v>1.21726851623314E+18</v>
      </c>
      <c r="AG130" s="80">
        <v>1920</v>
      </c>
      <c r="AH130" s="80">
        <v>2222</v>
      </c>
      <c r="AI130" s="80">
        <v>28762</v>
      </c>
      <c r="AJ130" s="80">
        <v>37133</v>
      </c>
      <c r="AK130" s="80"/>
      <c r="AL130" s="80" t="s">
        <v>1122</v>
      </c>
      <c r="AM130" s="80" t="s">
        <v>1234</v>
      </c>
      <c r="AN130" s="84" t="str">
        <f>HYPERLINK("https://t.co/MnXUZKxY58")</f>
        <v>https://t.co/MnXUZKxY58</v>
      </c>
      <c r="AO130" s="80"/>
      <c r="AP130" s="82">
        <v>43845.092835648145</v>
      </c>
      <c r="AQ130" s="84" t="str">
        <f>HYPERLINK("https://pbs.twimg.com/profile_banners/1217268516233142282/1580149843")</f>
        <v>https://pbs.twimg.com/profile_banners/1217268516233142282/1580149843</v>
      </c>
      <c r="AR130" s="80" t="b">
        <v>1</v>
      </c>
      <c r="AS130" s="80" t="b">
        <v>0</v>
      </c>
      <c r="AT130" s="80" t="b">
        <v>0</v>
      </c>
      <c r="AU130" s="80"/>
      <c r="AV130" s="80">
        <v>0</v>
      </c>
      <c r="AW130" s="80"/>
      <c r="AX130" s="80" t="b">
        <v>0</v>
      </c>
      <c r="AY130" s="80" t="s">
        <v>1266</v>
      </c>
      <c r="AZ130" s="84" t="str">
        <f>HYPERLINK("https://twitter.com/opzyhush01")</f>
        <v>https://twitter.com/opzyhush01</v>
      </c>
      <c r="BA130" s="80" t="s">
        <v>66</v>
      </c>
      <c r="BB130" s="80" t="str">
        <f>REPLACE(INDEX(GroupVertices[Group],MATCH(Vertices[[#This Row],[Vertex]],GroupVertices[Vertex],0)),1,1,"")</f>
        <v>1</v>
      </c>
      <c r="BC130" s="49">
        <v>1</v>
      </c>
      <c r="BD130" s="50">
        <v>2.5</v>
      </c>
      <c r="BE130" s="49">
        <v>0</v>
      </c>
      <c r="BF130" s="50">
        <v>0</v>
      </c>
      <c r="BG130" s="49">
        <v>0</v>
      </c>
      <c r="BH130" s="50">
        <v>0</v>
      </c>
      <c r="BI130" s="49">
        <v>39</v>
      </c>
      <c r="BJ130" s="50">
        <v>97.5</v>
      </c>
      <c r="BK130" s="49">
        <v>40</v>
      </c>
      <c r="BL130" s="49" t="s">
        <v>8948</v>
      </c>
      <c r="BM130" s="49" t="s">
        <v>8948</v>
      </c>
      <c r="BN130" s="49" t="s">
        <v>427</v>
      </c>
      <c r="BO130" s="49" t="s">
        <v>427</v>
      </c>
      <c r="BP130" s="49" t="s">
        <v>429</v>
      </c>
      <c r="BQ130" s="49" t="s">
        <v>429</v>
      </c>
      <c r="BR130" s="117" t="s">
        <v>9008</v>
      </c>
      <c r="BS130" s="117" t="s">
        <v>9008</v>
      </c>
      <c r="BT130" s="117" t="s">
        <v>9014</v>
      </c>
      <c r="BU130" s="117" t="s">
        <v>9014</v>
      </c>
      <c r="BV130" s="2"/>
      <c r="BW130" s="3"/>
      <c r="BX130" s="3"/>
      <c r="BY130" s="3"/>
      <c r="BZ130" s="3"/>
    </row>
    <row r="131" spans="1:78" ht="29" customHeight="1">
      <c r="A131" s="65" t="s">
        <v>360</v>
      </c>
      <c r="C131" s="66"/>
      <c r="D131" s="66" t="s">
        <v>64</v>
      </c>
      <c r="E131" s="67">
        <v>150</v>
      </c>
      <c r="F131" s="69"/>
      <c r="G131" s="104" t="str">
        <f>HYPERLINK("https://pbs.twimg.com/profile_images/1293411205051228161/DB6FrPFF_normal.jpg")</f>
        <v>https://pbs.twimg.com/profile_images/1293411205051228161/DB6FrPFF_normal.jpg</v>
      </c>
      <c r="H131" s="66"/>
      <c r="I131" s="70" t="s">
        <v>360</v>
      </c>
      <c r="J131" s="71"/>
      <c r="K131" s="71" t="s">
        <v>75</v>
      </c>
      <c r="L131" s="70" t="s">
        <v>1394</v>
      </c>
      <c r="M131" s="74">
        <v>1</v>
      </c>
      <c r="N131" s="75">
        <v>1768.5924072265625</v>
      </c>
      <c r="O131" s="75">
        <v>5902.8662109375</v>
      </c>
      <c r="P131" s="76"/>
      <c r="Q131" s="77"/>
      <c r="R131" s="77"/>
      <c r="S131" s="90"/>
      <c r="T131" s="49">
        <v>0</v>
      </c>
      <c r="U131" s="49">
        <v>1</v>
      </c>
      <c r="V131" s="50">
        <v>0</v>
      </c>
      <c r="W131" s="50">
        <v>0.002681</v>
      </c>
      <c r="X131" s="50">
        <v>0.004971</v>
      </c>
      <c r="Y131" s="50">
        <v>0.541864</v>
      </c>
      <c r="Z131" s="50">
        <v>0</v>
      </c>
      <c r="AA131" s="50">
        <v>0</v>
      </c>
      <c r="AB131" s="72">
        <v>131</v>
      </c>
      <c r="AC131" s="72"/>
      <c r="AD131" s="73"/>
      <c r="AE131" s="80" t="s">
        <v>966</v>
      </c>
      <c r="AF131" s="88">
        <v>1.28928451917922E+18</v>
      </c>
      <c r="AG131" s="80">
        <v>518</v>
      </c>
      <c r="AH131" s="80">
        <v>36</v>
      </c>
      <c r="AI131" s="80">
        <v>267</v>
      </c>
      <c r="AJ131" s="80">
        <v>135</v>
      </c>
      <c r="AK131" s="80"/>
      <c r="AL131" s="80" t="s">
        <v>1123</v>
      </c>
      <c r="AM131" s="80" t="s">
        <v>1206</v>
      </c>
      <c r="AN131" s="80"/>
      <c r="AO131" s="80"/>
      <c r="AP131" s="82">
        <v>44043.81936342592</v>
      </c>
      <c r="AQ131" s="80"/>
      <c r="AR131" s="80" t="b">
        <v>1</v>
      </c>
      <c r="AS131" s="80" t="b">
        <v>0</v>
      </c>
      <c r="AT131" s="80" t="b">
        <v>1</v>
      </c>
      <c r="AU131" s="80"/>
      <c r="AV131" s="80">
        <v>0</v>
      </c>
      <c r="AW131" s="80"/>
      <c r="AX131" s="80" t="b">
        <v>0</v>
      </c>
      <c r="AY131" s="80" t="s">
        <v>1266</v>
      </c>
      <c r="AZ131" s="84" t="str">
        <f>HYPERLINK("https://twitter.com/abiscom2013")</f>
        <v>https://twitter.com/abiscom2013</v>
      </c>
      <c r="BA131" s="80" t="s">
        <v>66</v>
      </c>
      <c r="BB131" s="80" t="str">
        <f>REPLACE(INDEX(GroupVertices[Group],MATCH(Vertices[[#This Row],[Vertex]],GroupVertices[Vertex],0)),1,1,"")</f>
        <v>1</v>
      </c>
      <c r="BC131" s="49">
        <v>1</v>
      </c>
      <c r="BD131" s="50">
        <v>2.5</v>
      </c>
      <c r="BE131" s="49">
        <v>0</v>
      </c>
      <c r="BF131" s="50">
        <v>0</v>
      </c>
      <c r="BG131" s="49">
        <v>0</v>
      </c>
      <c r="BH131" s="50">
        <v>0</v>
      </c>
      <c r="BI131" s="49">
        <v>39</v>
      </c>
      <c r="BJ131" s="50">
        <v>97.5</v>
      </c>
      <c r="BK131" s="49">
        <v>40</v>
      </c>
      <c r="BL131" s="49" t="s">
        <v>8948</v>
      </c>
      <c r="BM131" s="49" t="s">
        <v>8948</v>
      </c>
      <c r="BN131" s="49" t="s">
        <v>427</v>
      </c>
      <c r="BO131" s="49" t="s">
        <v>427</v>
      </c>
      <c r="BP131" s="49" t="s">
        <v>429</v>
      </c>
      <c r="BQ131" s="49" t="s">
        <v>429</v>
      </c>
      <c r="BR131" s="117" t="s">
        <v>9008</v>
      </c>
      <c r="BS131" s="117" t="s">
        <v>9008</v>
      </c>
      <c r="BT131" s="117" t="s">
        <v>9014</v>
      </c>
      <c r="BU131" s="117" t="s">
        <v>9014</v>
      </c>
      <c r="BV131" s="2"/>
      <c r="BW131" s="3"/>
      <c r="BX131" s="3"/>
      <c r="BY131" s="3"/>
      <c r="BZ131" s="3"/>
    </row>
    <row r="132" spans="1:78" ht="29" customHeight="1">
      <c r="A132" s="65" t="s">
        <v>361</v>
      </c>
      <c r="C132" s="66"/>
      <c r="D132" s="66" t="s">
        <v>64</v>
      </c>
      <c r="E132" s="67">
        <v>150</v>
      </c>
      <c r="F132" s="69"/>
      <c r="G132" s="104" t="str">
        <f>HYPERLINK("https://pbs.twimg.com/profile_images/1318526232150089734/ZlwTRIGL_normal.jpg")</f>
        <v>https://pbs.twimg.com/profile_images/1318526232150089734/ZlwTRIGL_normal.jpg</v>
      </c>
      <c r="H132" s="66"/>
      <c r="I132" s="70" t="s">
        <v>361</v>
      </c>
      <c r="J132" s="71"/>
      <c r="K132" s="71" t="s">
        <v>75</v>
      </c>
      <c r="L132" s="70" t="s">
        <v>1395</v>
      </c>
      <c r="M132" s="74">
        <v>1</v>
      </c>
      <c r="N132" s="75">
        <v>1757.725830078125</v>
      </c>
      <c r="O132" s="75">
        <v>1566.9560546875</v>
      </c>
      <c r="P132" s="76"/>
      <c r="Q132" s="77"/>
      <c r="R132" s="77"/>
      <c r="S132" s="90"/>
      <c r="T132" s="49">
        <v>0</v>
      </c>
      <c r="U132" s="49">
        <v>1</v>
      </c>
      <c r="V132" s="50">
        <v>0</v>
      </c>
      <c r="W132" s="50">
        <v>0.002681</v>
      </c>
      <c r="X132" s="50">
        <v>0.004971</v>
      </c>
      <c r="Y132" s="50">
        <v>0.541864</v>
      </c>
      <c r="Z132" s="50">
        <v>0</v>
      </c>
      <c r="AA132" s="50">
        <v>0</v>
      </c>
      <c r="AB132" s="72">
        <v>132</v>
      </c>
      <c r="AC132" s="72"/>
      <c r="AD132" s="73"/>
      <c r="AE132" s="80" t="s">
        <v>967</v>
      </c>
      <c r="AF132" s="88">
        <v>1.25773038493627E+18</v>
      </c>
      <c r="AG132" s="80">
        <v>1601</v>
      </c>
      <c r="AH132" s="80">
        <v>1264</v>
      </c>
      <c r="AI132" s="80">
        <v>1592</v>
      </c>
      <c r="AJ132" s="80">
        <v>2259</v>
      </c>
      <c r="AK132" s="80"/>
      <c r="AL132" s="80" t="s">
        <v>1124</v>
      </c>
      <c r="AM132" s="80" t="s">
        <v>1235</v>
      </c>
      <c r="AN132" s="80"/>
      <c r="AO132" s="80"/>
      <c r="AP132" s="82">
        <v>43956.74626157407</v>
      </c>
      <c r="AQ132" s="84" t="str">
        <f>HYPERLINK("https://pbs.twimg.com/profile_banners/1257730384936271872/1597423902")</f>
        <v>https://pbs.twimg.com/profile_banners/1257730384936271872/1597423902</v>
      </c>
      <c r="AR132" s="80" t="b">
        <v>1</v>
      </c>
      <c r="AS132" s="80" t="b">
        <v>0</v>
      </c>
      <c r="AT132" s="80" t="b">
        <v>0</v>
      </c>
      <c r="AU132" s="80"/>
      <c r="AV132" s="80">
        <v>0</v>
      </c>
      <c r="AW132" s="80"/>
      <c r="AX132" s="80" t="b">
        <v>0</v>
      </c>
      <c r="AY132" s="80" t="s">
        <v>1266</v>
      </c>
      <c r="AZ132" s="84" t="str">
        <f>HYPERLINK("https://twitter.com/rock58220002")</f>
        <v>https://twitter.com/rock58220002</v>
      </c>
      <c r="BA132" s="80" t="s">
        <v>66</v>
      </c>
      <c r="BB132" s="80" t="str">
        <f>REPLACE(INDEX(GroupVertices[Group],MATCH(Vertices[[#This Row],[Vertex]],GroupVertices[Vertex],0)),1,1,"")</f>
        <v>1</v>
      </c>
      <c r="BC132" s="49">
        <v>1</v>
      </c>
      <c r="BD132" s="50">
        <v>2.5</v>
      </c>
      <c r="BE132" s="49">
        <v>0</v>
      </c>
      <c r="BF132" s="50">
        <v>0</v>
      </c>
      <c r="BG132" s="49">
        <v>0</v>
      </c>
      <c r="BH132" s="50">
        <v>0</v>
      </c>
      <c r="BI132" s="49">
        <v>39</v>
      </c>
      <c r="BJ132" s="50">
        <v>97.5</v>
      </c>
      <c r="BK132" s="49">
        <v>40</v>
      </c>
      <c r="BL132" s="49" t="s">
        <v>8948</v>
      </c>
      <c r="BM132" s="49" t="s">
        <v>8948</v>
      </c>
      <c r="BN132" s="49" t="s">
        <v>427</v>
      </c>
      <c r="BO132" s="49" t="s">
        <v>427</v>
      </c>
      <c r="BP132" s="49" t="s">
        <v>429</v>
      </c>
      <c r="BQ132" s="49" t="s">
        <v>429</v>
      </c>
      <c r="BR132" s="117" t="s">
        <v>9008</v>
      </c>
      <c r="BS132" s="117" t="s">
        <v>9008</v>
      </c>
      <c r="BT132" s="117" t="s">
        <v>9014</v>
      </c>
      <c r="BU132" s="117" t="s">
        <v>9014</v>
      </c>
      <c r="BV132" s="2"/>
      <c r="BW132" s="3"/>
      <c r="BX132" s="3"/>
      <c r="BY132" s="3"/>
      <c r="BZ132" s="3"/>
    </row>
    <row r="133" spans="1:78" ht="29" customHeight="1">
      <c r="A133" s="65" t="s">
        <v>362</v>
      </c>
      <c r="C133" s="66"/>
      <c r="D133" s="66" t="s">
        <v>64</v>
      </c>
      <c r="E133" s="67">
        <v>150</v>
      </c>
      <c r="F133" s="69"/>
      <c r="G133" s="104" t="str">
        <f>HYPERLINK("https://pbs.twimg.com/profile_images/1286431563652247554/WHKqukMm_normal.jpg")</f>
        <v>https://pbs.twimg.com/profile_images/1286431563652247554/WHKqukMm_normal.jpg</v>
      </c>
      <c r="H133" s="66"/>
      <c r="I133" s="70" t="s">
        <v>362</v>
      </c>
      <c r="J133" s="71"/>
      <c r="K133" s="71" t="s">
        <v>75</v>
      </c>
      <c r="L133" s="70" t="s">
        <v>1396</v>
      </c>
      <c r="M133" s="74">
        <v>1</v>
      </c>
      <c r="N133" s="75">
        <v>2850.72021484375</v>
      </c>
      <c r="O133" s="75">
        <v>9037.265625</v>
      </c>
      <c r="P133" s="76"/>
      <c r="Q133" s="77"/>
      <c r="R133" s="77"/>
      <c r="S133" s="90"/>
      <c r="T133" s="49">
        <v>0</v>
      </c>
      <c r="U133" s="49">
        <v>1</v>
      </c>
      <c r="V133" s="50">
        <v>0</v>
      </c>
      <c r="W133" s="50">
        <v>0.002681</v>
      </c>
      <c r="X133" s="50">
        <v>0.004971</v>
      </c>
      <c r="Y133" s="50">
        <v>0.541864</v>
      </c>
      <c r="Z133" s="50">
        <v>0</v>
      </c>
      <c r="AA133" s="50">
        <v>0</v>
      </c>
      <c r="AB133" s="72">
        <v>133</v>
      </c>
      <c r="AC133" s="72"/>
      <c r="AD133" s="73"/>
      <c r="AE133" s="80" t="s">
        <v>968</v>
      </c>
      <c r="AF133" s="88">
        <v>1.08334411678683E+18</v>
      </c>
      <c r="AG133" s="80">
        <v>1673</v>
      </c>
      <c r="AH133" s="80">
        <v>536</v>
      </c>
      <c r="AI133" s="80">
        <v>37298</v>
      </c>
      <c r="AJ133" s="80">
        <v>40658</v>
      </c>
      <c r="AK133" s="80"/>
      <c r="AL133" s="80" t="s">
        <v>1125</v>
      </c>
      <c r="AM133" s="80">
        <v>777</v>
      </c>
      <c r="AN133" s="84" t="str">
        <f>HYPERLINK("https://t.co/WbVad0aHHu")</f>
        <v>https://t.co/WbVad0aHHu</v>
      </c>
      <c r="AO133" s="80"/>
      <c r="AP133" s="82">
        <v>43475.531701388885</v>
      </c>
      <c r="AQ133" s="84" t="str">
        <f>HYPERLINK("https://pbs.twimg.com/profile_banners/1083344116786831360/1602589064")</f>
        <v>https://pbs.twimg.com/profile_banners/1083344116786831360/1602589064</v>
      </c>
      <c r="AR133" s="80" t="b">
        <v>1</v>
      </c>
      <c r="AS133" s="80" t="b">
        <v>0</v>
      </c>
      <c r="AT133" s="80" t="b">
        <v>0</v>
      </c>
      <c r="AU133" s="80"/>
      <c r="AV133" s="80">
        <v>2</v>
      </c>
      <c r="AW133" s="80"/>
      <c r="AX133" s="80" t="b">
        <v>0</v>
      </c>
      <c r="AY133" s="80" t="s">
        <v>1266</v>
      </c>
      <c r="AZ133" s="84" t="str">
        <f>HYPERLINK("https://twitter.com/jtettey77")</f>
        <v>https://twitter.com/jtettey77</v>
      </c>
      <c r="BA133" s="80" t="s">
        <v>66</v>
      </c>
      <c r="BB133" s="80" t="str">
        <f>REPLACE(INDEX(GroupVertices[Group],MATCH(Vertices[[#This Row],[Vertex]],GroupVertices[Vertex],0)),1,1,"")</f>
        <v>1</v>
      </c>
      <c r="BC133" s="49">
        <v>1</v>
      </c>
      <c r="BD133" s="50">
        <v>2.5</v>
      </c>
      <c r="BE133" s="49">
        <v>0</v>
      </c>
      <c r="BF133" s="50">
        <v>0</v>
      </c>
      <c r="BG133" s="49">
        <v>0</v>
      </c>
      <c r="BH133" s="50">
        <v>0</v>
      </c>
      <c r="BI133" s="49">
        <v>39</v>
      </c>
      <c r="BJ133" s="50">
        <v>97.5</v>
      </c>
      <c r="BK133" s="49">
        <v>40</v>
      </c>
      <c r="BL133" s="49" t="s">
        <v>8948</v>
      </c>
      <c r="BM133" s="49" t="s">
        <v>8948</v>
      </c>
      <c r="BN133" s="49" t="s">
        <v>427</v>
      </c>
      <c r="BO133" s="49" t="s">
        <v>427</v>
      </c>
      <c r="BP133" s="49" t="s">
        <v>429</v>
      </c>
      <c r="BQ133" s="49" t="s">
        <v>429</v>
      </c>
      <c r="BR133" s="117" t="s">
        <v>9008</v>
      </c>
      <c r="BS133" s="117" t="s">
        <v>9008</v>
      </c>
      <c r="BT133" s="117" t="s">
        <v>9014</v>
      </c>
      <c r="BU133" s="117" t="s">
        <v>9014</v>
      </c>
      <c r="BV133" s="2"/>
      <c r="BW133" s="3"/>
      <c r="BX133" s="3"/>
      <c r="BY133" s="3"/>
      <c r="BZ133" s="3"/>
    </row>
    <row r="134" spans="1:78" ht="29" customHeight="1">
      <c r="A134" s="65" t="s">
        <v>363</v>
      </c>
      <c r="C134" s="66"/>
      <c r="D134" s="66" t="s">
        <v>64</v>
      </c>
      <c r="E134" s="67">
        <v>150</v>
      </c>
      <c r="F134" s="69"/>
      <c r="G134" s="104" t="str">
        <f>HYPERLINK("https://pbs.twimg.com/profile_images/1294740072818974720/kQW_MUy8_normal.jpg")</f>
        <v>https://pbs.twimg.com/profile_images/1294740072818974720/kQW_MUy8_normal.jpg</v>
      </c>
      <c r="H134" s="66"/>
      <c r="I134" s="70" t="s">
        <v>363</v>
      </c>
      <c r="J134" s="71"/>
      <c r="K134" s="71" t="s">
        <v>75</v>
      </c>
      <c r="L134" s="70" t="s">
        <v>1397</v>
      </c>
      <c r="M134" s="74">
        <v>1</v>
      </c>
      <c r="N134" s="75">
        <v>3968.8291015625</v>
      </c>
      <c r="O134" s="75">
        <v>379.56011962890625</v>
      </c>
      <c r="P134" s="76"/>
      <c r="Q134" s="77"/>
      <c r="R134" s="77"/>
      <c r="S134" s="90"/>
      <c r="T134" s="49">
        <v>0</v>
      </c>
      <c r="U134" s="49">
        <v>1</v>
      </c>
      <c r="V134" s="50">
        <v>0</v>
      </c>
      <c r="W134" s="50">
        <v>0.002681</v>
      </c>
      <c r="X134" s="50">
        <v>0.004971</v>
      </c>
      <c r="Y134" s="50">
        <v>0.541864</v>
      </c>
      <c r="Z134" s="50">
        <v>0</v>
      </c>
      <c r="AA134" s="50">
        <v>0</v>
      </c>
      <c r="AB134" s="72">
        <v>134</v>
      </c>
      <c r="AC134" s="72"/>
      <c r="AD134" s="73"/>
      <c r="AE134" s="80" t="s">
        <v>969</v>
      </c>
      <c r="AF134" s="88">
        <v>1.29473499770701E+18</v>
      </c>
      <c r="AG134" s="80">
        <v>3</v>
      </c>
      <c r="AH134" s="80">
        <v>1</v>
      </c>
      <c r="AI134" s="80">
        <v>50</v>
      </c>
      <c r="AJ134" s="80">
        <v>0</v>
      </c>
      <c r="AK134" s="80"/>
      <c r="AL134" s="80" t="s">
        <v>1126</v>
      </c>
      <c r="AM134" s="80"/>
      <c r="AN134" s="80"/>
      <c r="AO134" s="80"/>
      <c r="AP134" s="82">
        <v>44058.859976851854</v>
      </c>
      <c r="AQ134" s="80"/>
      <c r="AR134" s="80" t="b">
        <v>1</v>
      </c>
      <c r="AS134" s="80" t="b">
        <v>0</v>
      </c>
      <c r="AT134" s="80" t="b">
        <v>0</v>
      </c>
      <c r="AU134" s="80"/>
      <c r="AV134" s="80">
        <v>0</v>
      </c>
      <c r="AW134" s="80"/>
      <c r="AX134" s="80" t="b">
        <v>0</v>
      </c>
      <c r="AY134" s="80" t="s">
        <v>1266</v>
      </c>
      <c r="AZ134" s="84" t="str">
        <f>HYPERLINK("https://twitter.com/maziifeanyichu6")</f>
        <v>https://twitter.com/maziifeanyichu6</v>
      </c>
      <c r="BA134" s="80" t="s">
        <v>66</v>
      </c>
      <c r="BB134" s="80" t="str">
        <f>REPLACE(INDEX(GroupVertices[Group],MATCH(Vertices[[#This Row],[Vertex]],GroupVertices[Vertex],0)),1,1,"")</f>
        <v>1</v>
      </c>
      <c r="BC134" s="49">
        <v>1</v>
      </c>
      <c r="BD134" s="50">
        <v>2.5</v>
      </c>
      <c r="BE134" s="49">
        <v>0</v>
      </c>
      <c r="BF134" s="50">
        <v>0</v>
      </c>
      <c r="BG134" s="49">
        <v>0</v>
      </c>
      <c r="BH134" s="50">
        <v>0</v>
      </c>
      <c r="BI134" s="49">
        <v>39</v>
      </c>
      <c r="BJ134" s="50">
        <v>97.5</v>
      </c>
      <c r="BK134" s="49">
        <v>40</v>
      </c>
      <c r="BL134" s="49" t="s">
        <v>8948</v>
      </c>
      <c r="BM134" s="49" t="s">
        <v>8948</v>
      </c>
      <c r="BN134" s="49" t="s">
        <v>427</v>
      </c>
      <c r="BO134" s="49" t="s">
        <v>427</v>
      </c>
      <c r="BP134" s="49" t="s">
        <v>429</v>
      </c>
      <c r="BQ134" s="49" t="s">
        <v>429</v>
      </c>
      <c r="BR134" s="117" t="s">
        <v>9008</v>
      </c>
      <c r="BS134" s="117" t="s">
        <v>9008</v>
      </c>
      <c r="BT134" s="117" t="s">
        <v>9014</v>
      </c>
      <c r="BU134" s="117" t="s">
        <v>9014</v>
      </c>
      <c r="BV134" s="2"/>
      <c r="BW134" s="3"/>
      <c r="BX134" s="3"/>
      <c r="BY134" s="3"/>
      <c r="BZ134" s="3"/>
    </row>
    <row r="135" spans="1:78" ht="29" customHeight="1">
      <c r="A135" s="65" t="s">
        <v>364</v>
      </c>
      <c r="C135" s="66"/>
      <c r="D135" s="66" t="s">
        <v>64</v>
      </c>
      <c r="E135" s="67">
        <v>150</v>
      </c>
      <c r="F135" s="69"/>
      <c r="G135" s="104" t="str">
        <f>HYPERLINK("https://pbs.twimg.com/profile_images/1284299430905159683/E7yfxUae_normal.jpg")</f>
        <v>https://pbs.twimg.com/profile_images/1284299430905159683/E7yfxUae_normal.jpg</v>
      </c>
      <c r="H135" s="66"/>
      <c r="I135" s="70" t="s">
        <v>364</v>
      </c>
      <c r="J135" s="71"/>
      <c r="K135" s="71" t="s">
        <v>75</v>
      </c>
      <c r="L135" s="70" t="s">
        <v>1398</v>
      </c>
      <c r="M135" s="74">
        <v>1</v>
      </c>
      <c r="N135" s="75">
        <v>1687.4149169921875</v>
      </c>
      <c r="O135" s="75">
        <v>7761.5439453125</v>
      </c>
      <c r="P135" s="76"/>
      <c r="Q135" s="77"/>
      <c r="R135" s="77"/>
      <c r="S135" s="90"/>
      <c r="T135" s="49">
        <v>0</v>
      </c>
      <c r="U135" s="49">
        <v>1</v>
      </c>
      <c r="V135" s="50">
        <v>0</v>
      </c>
      <c r="W135" s="50">
        <v>0.002681</v>
      </c>
      <c r="X135" s="50">
        <v>0.004971</v>
      </c>
      <c r="Y135" s="50">
        <v>0.541864</v>
      </c>
      <c r="Z135" s="50">
        <v>0</v>
      </c>
      <c r="AA135" s="50">
        <v>0</v>
      </c>
      <c r="AB135" s="72">
        <v>135</v>
      </c>
      <c r="AC135" s="72"/>
      <c r="AD135" s="73"/>
      <c r="AE135" s="80" t="s">
        <v>970</v>
      </c>
      <c r="AF135" s="88">
        <v>1.28429917459963E+18</v>
      </c>
      <c r="AG135" s="80">
        <v>90</v>
      </c>
      <c r="AH135" s="80">
        <v>56</v>
      </c>
      <c r="AI135" s="80">
        <v>737</v>
      </c>
      <c r="AJ135" s="80">
        <v>2071</v>
      </c>
      <c r="AK135" s="80"/>
      <c r="AL135" s="80" t="s">
        <v>1127</v>
      </c>
      <c r="AM135" s="80"/>
      <c r="AN135" s="80"/>
      <c r="AO135" s="80"/>
      <c r="AP135" s="82">
        <v>44030.06228009259</v>
      </c>
      <c r="AQ135" s="80"/>
      <c r="AR135" s="80" t="b">
        <v>1</v>
      </c>
      <c r="AS135" s="80" t="b">
        <v>0</v>
      </c>
      <c r="AT135" s="80" t="b">
        <v>0</v>
      </c>
      <c r="AU135" s="80"/>
      <c r="AV135" s="80">
        <v>0</v>
      </c>
      <c r="AW135" s="80"/>
      <c r="AX135" s="80" t="b">
        <v>0</v>
      </c>
      <c r="AY135" s="80" t="s">
        <v>1266</v>
      </c>
      <c r="AZ135" s="84" t="str">
        <f>HYPERLINK("https://twitter.com/abdul99323764")</f>
        <v>https://twitter.com/abdul99323764</v>
      </c>
      <c r="BA135" s="80" t="s">
        <v>66</v>
      </c>
      <c r="BB135" s="80" t="str">
        <f>REPLACE(INDEX(GroupVertices[Group],MATCH(Vertices[[#This Row],[Vertex]],GroupVertices[Vertex],0)),1,1,"")</f>
        <v>1</v>
      </c>
      <c r="BC135" s="49">
        <v>1</v>
      </c>
      <c r="BD135" s="50">
        <v>2.5</v>
      </c>
      <c r="BE135" s="49">
        <v>0</v>
      </c>
      <c r="BF135" s="50">
        <v>0</v>
      </c>
      <c r="BG135" s="49">
        <v>0</v>
      </c>
      <c r="BH135" s="50">
        <v>0</v>
      </c>
      <c r="BI135" s="49">
        <v>39</v>
      </c>
      <c r="BJ135" s="50">
        <v>97.5</v>
      </c>
      <c r="BK135" s="49">
        <v>40</v>
      </c>
      <c r="BL135" s="49" t="s">
        <v>8948</v>
      </c>
      <c r="BM135" s="49" t="s">
        <v>8948</v>
      </c>
      <c r="BN135" s="49" t="s">
        <v>427</v>
      </c>
      <c r="BO135" s="49" t="s">
        <v>427</v>
      </c>
      <c r="BP135" s="49" t="s">
        <v>429</v>
      </c>
      <c r="BQ135" s="49" t="s">
        <v>429</v>
      </c>
      <c r="BR135" s="117" t="s">
        <v>9008</v>
      </c>
      <c r="BS135" s="117" t="s">
        <v>9008</v>
      </c>
      <c r="BT135" s="117" t="s">
        <v>9014</v>
      </c>
      <c r="BU135" s="117" t="s">
        <v>9014</v>
      </c>
      <c r="BV135" s="2"/>
      <c r="BW135" s="3"/>
      <c r="BX135" s="3"/>
      <c r="BY135" s="3"/>
      <c r="BZ135" s="3"/>
    </row>
    <row r="136" spans="1:78" ht="29" customHeight="1">
      <c r="A136" s="65" t="s">
        <v>365</v>
      </c>
      <c r="C136" s="66"/>
      <c r="D136" s="66" t="s">
        <v>64</v>
      </c>
      <c r="E136" s="67">
        <v>150</v>
      </c>
      <c r="F136" s="69"/>
      <c r="G136" s="104" t="str">
        <f>HYPERLINK("https://pbs.twimg.com/profile_images/1220475313345441794/7ZPlMdCu_normal.jpg")</f>
        <v>https://pbs.twimg.com/profile_images/1220475313345441794/7ZPlMdCu_normal.jpg</v>
      </c>
      <c r="H136" s="66"/>
      <c r="I136" s="70" t="s">
        <v>365</v>
      </c>
      <c r="J136" s="71"/>
      <c r="K136" s="71" t="s">
        <v>75</v>
      </c>
      <c r="L136" s="70" t="s">
        <v>1399</v>
      </c>
      <c r="M136" s="74">
        <v>1</v>
      </c>
      <c r="N136" s="75">
        <v>1901.3468017578125</v>
      </c>
      <c r="O136" s="75">
        <v>960.8150634765625</v>
      </c>
      <c r="P136" s="76"/>
      <c r="Q136" s="77"/>
      <c r="R136" s="77"/>
      <c r="S136" s="90"/>
      <c r="T136" s="49">
        <v>0</v>
      </c>
      <c r="U136" s="49">
        <v>1</v>
      </c>
      <c r="V136" s="50">
        <v>0</v>
      </c>
      <c r="W136" s="50">
        <v>0.002681</v>
      </c>
      <c r="X136" s="50">
        <v>0.004971</v>
      </c>
      <c r="Y136" s="50">
        <v>0.541864</v>
      </c>
      <c r="Z136" s="50">
        <v>0</v>
      </c>
      <c r="AA136" s="50">
        <v>0</v>
      </c>
      <c r="AB136" s="72">
        <v>136</v>
      </c>
      <c r="AC136" s="72"/>
      <c r="AD136" s="73"/>
      <c r="AE136" s="80" t="s">
        <v>971</v>
      </c>
      <c r="AF136" s="88">
        <v>1.21565271998325E+18</v>
      </c>
      <c r="AG136" s="80">
        <v>466</v>
      </c>
      <c r="AH136" s="80">
        <v>83</v>
      </c>
      <c r="AI136" s="80">
        <v>2532</v>
      </c>
      <c r="AJ136" s="80">
        <v>234</v>
      </c>
      <c r="AK136" s="80"/>
      <c r="AL136" s="80" t="s">
        <v>1128</v>
      </c>
      <c r="AM136" s="80"/>
      <c r="AN136" s="80"/>
      <c r="AO136" s="80"/>
      <c r="AP136" s="82">
        <v>43840.634201388886</v>
      </c>
      <c r="AQ136" s="80"/>
      <c r="AR136" s="80" t="b">
        <v>1</v>
      </c>
      <c r="AS136" s="80" t="b">
        <v>0</v>
      </c>
      <c r="AT136" s="80" t="b">
        <v>0</v>
      </c>
      <c r="AU136" s="80"/>
      <c r="AV136" s="80">
        <v>0</v>
      </c>
      <c r="AW136" s="80"/>
      <c r="AX136" s="80" t="b">
        <v>0</v>
      </c>
      <c r="AY136" s="80" t="s">
        <v>1266</v>
      </c>
      <c r="AZ136" s="84" t="str">
        <f>HYPERLINK("https://twitter.com/choicee19")</f>
        <v>https://twitter.com/choicee19</v>
      </c>
      <c r="BA136" s="80" t="s">
        <v>66</v>
      </c>
      <c r="BB136" s="80" t="str">
        <f>REPLACE(INDEX(GroupVertices[Group],MATCH(Vertices[[#This Row],[Vertex]],GroupVertices[Vertex],0)),1,1,"")</f>
        <v>1</v>
      </c>
      <c r="BC136" s="49">
        <v>1</v>
      </c>
      <c r="BD136" s="50">
        <v>2.5</v>
      </c>
      <c r="BE136" s="49">
        <v>0</v>
      </c>
      <c r="BF136" s="50">
        <v>0</v>
      </c>
      <c r="BG136" s="49">
        <v>0</v>
      </c>
      <c r="BH136" s="50">
        <v>0</v>
      </c>
      <c r="BI136" s="49">
        <v>39</v>
      </c>
      <c r="BJ136" s="50">
        <v>97.5</v>
      </c>
      <c r="BK136" s="49">
        <v>40</v>
      </c>
      <c r="BL136" s="49" t="s">
        <v>8948</v>
      </c>
      <c r="BM136" s="49" t="s">
        <v>8948</v>
      </c>
      <c r="BN136" s="49" t="s">
        <v>427</v>
      </c>
      <c r="BO136" s="49" t="s">
        <v>427</v>
      </c>
      <c r="BP136" s="49" t="s">
        <v>429</v>
      </c>
      <c r="BQ136" s="49" t="s">
        <v>429</v>
      </c>
      <c r="BR136" s="117" t="s">
        <v>9008</v>
      </c>
      <c r="BS136" s="117" t="s">
        <v>9008</v>
      </c>
      <c r="BT136" s="117" t="s">
        <v>9014</v>
      </c>
      <c r="BU136" s="117" t="s">
        <v>9014</v>
      </c>
      <c r="BV136" s="2"/>
      <c r="BW136" s="3"/>
      <c r="BX136" s="3"/>
      <c r="BY136" s="3"/>
      <c r="BZ136" s="3"/>
    </row>
    <row r="137" spans="1:78" ht="29" customHeight="1">
      <c r="A137" s="65" t="s">
        <v>366</v>
      </c>
      <c r="C137" s="66"/>
      <c r="D137" s="66" t="s">
        <v>64</v>
      </c>
      <c r="E137" s="67">
        <v>150</v>
      </c>
      <c r="F137" s="69"/>
      <c r="G137" s="104" t="str">
        <f>HYPERLINK("https://pbs.twimg.com/profile_images/1227954268050685952/Wyhuvd8s_normal.jpg")</f>
        <v>https://pbs.twimg.com/profile_images/1227954268050685952/Wyhuvd8s_normal.jpg</v>
      </c>
      <c r="H137" s="66"/>
      <c r="I137" s="70" t="s">
        <v>366</v>
      </c>
      <c r="J137" s="71"/>
      <c r="K137" s="71" t="s">
        <v>75</v>
      </c>
      <c r="L137" s="70" t="s">
        <v>1400</v>
      </c>
      <c r="M137" s="74">
        <v>1</v>
      </c>
      <c r="N137" s="75">
        <v>8350.5205078125</v>
      </c>
      <c r="O137" s="75">
        <v>6214.595703125</v>
      </c>
      <c r="P137" s="76"/>
      <c r="Q137" s="77"/>
      <c r="R137" s="77"/>
      <c r="S137" s="90"/>
      <c r="T137" s="49">
        <v>0</v>
      </c>
      <c r="U137" s="49">
        <v>1</v>
      </c>
      <c r="V137" s="50">
        <v>0</v>
      </c>
      <c r="W137" s="50">
        <v>0.002681</v>
      </c>
      <c r="X137" s="50">
        <v>0.004971</v>
      </c>
      <c r="Y137" s="50">
        <v>0.541864</v>
      </c>
      <c r="Z137" s="50">
        <v>0</v>
      </c>
      <c r="AA137" s="50">
        <v>0</v>
      </c>
      <c r="AB137" s="72">
        <v>137</v>
      </c>
      <c r="AC137" s="72"/>
      <c r="AD137" s="73"/>
      <c r="AE137" s="80" t="s">
        <v>972</v>
      </c>
      <c r="AF137" s="88">
        <v>9.82349665655054E+17</v>
      </c>
      <c r="AG137" s="80">
        <v>4902</v>
      </c>
      <c r="AH137" s="80">
        <v>2292</v>
      </c>
      <c r="AI137" s="80">
        <v>45455</v>
      </c>
      <c r="AJ137" s="80">
        <v>59204</v>
      </c>
      <c r="AK137" s="80"/>
      <c r="AL137" s="80" t="s">
        <v>1129</v>
      </c>
      <c r="AM137" s="80"/>
      <c r="AN137" s="80"/>
      <c r="AO137" s="80"/>
      <c r="AP137" s="82">
        <v>43196.84011574074</v>
      </c>
      <c r="AQ137" s="84" t="str">
        <f>HYPERLINK("https://pbs.twimg.com/profile_banners/982349665655054336/1581602087")</f>
        <v>https://pbs.twimg.com/profile_banners/982349665655054336/1581602087</v>
      </c>
      <c r="AR137" s="80" t="b">
        <v>1</v>
      </c>
      <c r="AS137" s="80" t="b">
        <v>0</v>
      </c>
      <c r="AT137" s="80" t="b">
        <v>0</v>
      </c>
      <c r="AU137" s="80"/>
      <c r="AV137" s="80">
        <v>1</v>
      </c>
      <c r="AW137" s="80"/>
      <c r="AX137" s="80" t="b">
        <v>0</v>
      </c>
      <c r="AY137" s="80" t="s">
        <v>1266</v>
      </c>
      <c r="AZ137" s="84" t="str">
        <f>HYPERLINK("https://twitter.com/iamkaka3")</f>
        <v>https://twitter.com/iamkaka3</v>
      </c>
      <c r="BA137" s="80" t="s">
        <v>66</v>
      </c>
      <c r="BB137" s="80" t="str">
        <f>REPLACE(INDEX(GroupVertices[Group],MATCH(Vertices[[#This Row],[Vertex]],GroupVertices[Vertex],0)),1,1,"")</f>
        <v>1</v>
      </c>
      <c r="BC137" s="49">
        <v>1</v>
      </c>
      <c r="BD137" s="50">
        <v>2.5</v>
      </c>
      <c r="BE137" s="49">
        <v>0</v>
      </c>
      <c r="BF137" s="50">
        <v>0</v>
      </c>
      <c r="BG137" s="49">
        <v>0</v>
      </c>
      <c r="BH137" s="50">
        <v>0</v>
      </c>
      <c r="BI137" s="49">
        <v>39</v>
      </c>
      <c r="BJ137" s="50">
        <v>97.5</v>
      </c>
      <c r="BK137" s="49">
        <v>40</v>
      </c>
      <c r="BL137" s="49" t="s">
        <v>8948</v>
      </c>
      <c r="BM137" s="49" t="s">
        <v>8948</v>
      </c>
      <c r="BN137" s="49" t="s">
        <v>427</v>
      </c>
      <c r="BO137" s="49" t="s">
        <v>427</v>
      </c>
      <c r="BP137" s="49" t="s">
        <v>429</v>
      </c>
      <c r="BQ137" s="49" t="s">
        <v>429</v>
      </c>
      <c r="BR137" s="117" t="s">
        <v>9008</v>
      </c>
      <c r="BS137" s="117" t="s">
        <v>9008</v>
      </c>
      <c r="BT137" s="117" t="s">
        <v>9014</v>
      </c>
      <c r="BU137" s="117" t="s">
        <v>9014</v>
      </c>
      <c r="BV137" s="2"/>
      <c r="BW137" s="3"/>
      <c r="BX137" s="3"/>
      <c r="BY137" s="3"/>
      <c r="BZ137" s="3"/>
    </row>
    <row r="138" spans="1:78" ht="29" customHeight="1">
      <c r="A138" s="65" t="s">
        <v>367</v>
      </c>
      <c r="C138" s="66"/>
      <c r="D138" s="66" t="s">
        <v>64</v>
      </c>
      <c r="E138" s="67">
        <v>150</v>
      </c>
      <c r="F138" s="69"/>
      <c r="G138" s="104" t="str">
        <f>HYPERLINK("https://pbs.twimg.com/profile_images/1285540889218121728/pWLR-Qzf_normal.jpg")</f>
        <v>https://pbs.twimg.com/profile_images/1285540889218121728/pWLR-Qzf_normal.jpg</v>
      </c>
      <c r="H138" s="66"/>
      <c r="I138" s="70" t="s">
        <v>367</v>
      </c>
      <c r="J138" s="71"/>
      <c r="K138" s="71" t="s">
        <v>75</v>
      </c>
      <c r="L138" s="70" t="s">
        <v>1401</v>
      </c>
      <c r="M138" s="74">
        <v>1</v>
      </c>
      <c r="N138" s="75">
        <v>108.72905731201172</v>
      </c>
      <c r="O138" s="75">
        <v>6541.87646484375</v>
      </c>
      <c r="P138" s="76"/>
      <c r="Q138" s="77"/>
      <c r="R138" s="77"/>
      <c r="S138" s="90"/>
      <c r="T138" s="49">
        <v>0</v>
      </c>
      <c r="U138" s="49">
        <v>1</v>
      </c>
      <c r="V138" s="50">
        <v>0</v>
      </c>
      <c r="W138" s="50">
        <v>0.002681</v>
      </c>
      <c r="X138" s="50">
        <v>0.004971</v>
      </c>
      <c r="Y138" s="50">
        <v>0.541864</v>
      </c>
      <c r="Z138" s="50">
        <v>0</v>
      </c>
      <c r="AA138" s="50">
        <v>0</v>
      </c>
      <c r="AB138" s="72">
        <v>138</v>
      </c>
      <c r="AC138" s="72"/>
      <c r="AD138" s="73"/>
      <c r="AE138" s="80" t="s">
        <v>973</v>
      </c>
      <c r="AF138" s="88">
        <v>1.17581000424866E+18</v>
      </c>
      <c r="AG138" s="80">
        <v>46</v>
      </c>
      <c r="AH138" s="80">
        <v>465</v>
      </c>
      <c r="AI138" s="80">
        <v>47146</v>
      </c>
      <c r="AJ138" s="80">
        <v>28843</v>
      </c>
      <c r="AK138" s="80"/>
      <c r="AL138" s="80" t="s">
        <v>1130</v>
      </c>
      <c r="AM138" s="80" t="s">
        <v>1206</v>
      </c>
      <c r="AN138" s="80"/>
      <c r="AO138" s="80"/>
      <c r="AP138" s="82">
        <v>43730.68918981482</v>
      </c>
      <c r="AQ138" s="84" t="str">
        <f>HYPERLINK("https://pbs.twimg.com/profile_banners/1175810004248666112/1600472683")</f>
        <v>https://pbs.twimg.com/profile_banners/1175810004248666112/1600472683</v>
      </c>
      <c r="AR138" s="80" t="b">
        <v>1</v>
      </c>
      <c r="AS138" s="80" t="b">
        <v>0</v>
      </c>
      <c r="AT138" s="80" t="b">
        <v>1</v>
      </c>
      <c r="AU138" s="80"/>
      <c r="AV138" s="80">
        <v>0</v>
      </c>
      <c r="AW138" s="80"/>
      <c r="AX138" s="80" t="b">
        <v>0</v>
      </c>
      <c r="AY138" s="80" t="s">
        <v>1266</v>
      </c>
      <c r="AZ138" s="84" t="str">
        <f>HYPERLINK("https://twitter.com/ikechukwu_craig")</f>
        <v>https://twitter.com/ikechukwu_craig</v>
      </c>
      <c r="BA138" s="80" t="s">
        <v>66</v>
      </c>
      <c r="BB138" s="80" t="str">
        <f>REPLACE(INDEX(GroupVertices[Group],MATCH(Vertices[[#This Row],[Vertex]],GroupVertices[Vertex],0)),1,1,"")</f>
        <v>1</v>
      </c>
      <c r="BC138" s="49">
        <v>1</v>
      </c>
      <c r="BD138" s="50">
        <v>2.5</v>
      </c>
      <c r="BE138" s="49">
        <v>0</v>
      </c>
      <c r="BF138" s="50">
        <v>0</v>
      </c>
      <c r="BG138" s="49">
        <v>0</v>
      </c>
      <c r="BH138" s="50">
        <v>0</v>
      </c>
      <c r="BI138" s="49">
        <v>39</v>
      </c>
      <c r="BJ138" s="50">
        <v>97.5</v>
      </c>
      <c r="BK138" s="49">
        <v>40</v>
      </c>
      <c r="BL138" s="49" t="s">
        <v>8948</v>
      </c>
      <c r="BM138" s="49" t="s">
        <v>8948</v>
      </c>
      <c r="BN138" s="49" t="s">
        <v>427</v>
      </c>
      <c r="BO138" s="49" t="s">
        <v>427</v>
      </c>
      <c r="BP138" s="49" t="s">
        <v>429</v>
      </c>
      <c r="BQ138" s="49" t="s">
        <v>429</v>
      </c>
      <c r="BR138" s="117" t="s">
        <v>9008</v>
      </c>
      <c r="BS138" s="117" t="s">
        <v>9008</v>
      </c>
      <c r="BT138" s="117" t="s">
        <v>9014</v>
      </c>
      <c r="BU138" s="117" t="s">
        <v>9014</v>
      </c>
      <c r="BV138" s="2"/>
      <c r="BW138" s="3"/>
      <c r="BX138" s="3"/>
      <c r="BY138" s="3"/>
      <c r="BZ138" s="3"/>
    </row>
    <row r="139" spans="1:78" ht="29" customHeight="1">
      <c r="A139" s="65" t="s">
        <v>368</v>
      </c>
      <c r="C139" s="66"/>
      <c r="D139" s="66" t="s">
        <v>64</v>
      </c>
      <c r="E139" s="67">
        <v>150</v>
      </c>
      <c r="F139" s="69"/>
      <c r="G139" s="104" t="str">
        <f>HYPERLINK("https://pbs.twimg.com/profile_images/1313805929666707456/Z7YWBszG_normal.jpg")</f>
        <v>https://pbs.twimg.com/profile_images/1313805929666707456/Z7YWBszG_normal.jpg</v>
      </c>
      <c r="H139" s="66"/>
      <c r="I139" s="70" t="s">
        <v>368</v>
      </c>
      <c r="J139" s="71"/>
      <c r="K139" s="71" t="s">
        <v>75</v>
      </c>
      <c r="L139" s="70" t="s">
        <v>1402</v>
      </c>
      <c r="M139" s="74">
        <v>1</v>
      </c>
      <c r="N139" s="75">
        <v>7422.66748046875</v>
      </c>
      <c r="O139" s="75">
        <v>8392.0673828125</v>
      </c>
      <c r="P139" s="76"/>
      <c r="Q139" s="77"/>
      <c r="R139" s="77"/>
      <c r="S139" s="90"/>
      <c r="T139" s="49">
        <v>0</v>
      </c>
      <c r="U139" s="49">
        <v>1</v>
      </c>
      <c r="V139" s="50">
        <v>0</v>
      </c>
      <c r="W139" s="50">
        <v>0.002681</v>
      </c>
      <c r="X139" s="50">
        <v>0.004971</v>
      </c>
      <c r="Y139" s="50">
        <v>0.541864</v>
      </c>
      <c r="Z139" s="50">
        <v>0</v>
      </c>
      <c r="AA139" s="50">
        <v>0</v>
      </c>
      <c r="AB139" s="72">
        <v>139</v>
      </c>
      <c r="AC139" s="72"/>
      <c r="AD139" s="73"/>
      <c r="AE139" s="80" t="s">
        <v>974</v>
      </c>
      <c r="AF139" s="88">
        <v>1.03992994821825E+18</v>
      </c>
      <c r="AG139" s="80">
        <v>1690</v>
      </c>
      <c r="AH139" s="80">
        <v>1143</v>
      </c>
      <c r="AI139" s="80">
        <v>10660</v>
      </c>
      <c r="AJ139" s="80">
        <v>55221</v>
      </c>
      <c r="AK139" s="80"/>
      <c r="AL139" s="80" t="s">
        <v>1131</v>
      </c>
      <c r="AM139" s="80"/>
      <c r="AN139" s="84" t="str">
        <f>HYPERLINK("https://t.co/VUnUtsH7L9")</f>
        <v>https://t.co/VUnUtsH7L9</v>
      </c>
      <c r="AO139" s="80"/>
      <c r="AP139" s="82">
        <v>43355.73142361111</v>
      </c>
      <c r="AQ139" s="84" t="str">
        <f>HYPERLINK("https://pbs.twimg.com/profile_banners/1039929948218253312/1586989660")</f>
        <v>https://pbs.twimg.com/profile_banners/1039929948218253312/1586989660</v>
      </c>
      <c r="AR139" s="80" t="b">
        <v>1</v>
      </c>
      <c r="AS139" s="80" t="b">
        <v>0</v>
      </c>
      <c r="AT139" s="80" t="b">
        <v>0</v>
      </c>
      <c r="AU139" s="80"/>
      <c r="AV139" s="80">
        <v>1</v>
      </c>
      <c r="AW139" s="80"/>
      <c r="AX139" s="80" t="b">
        <v>0</v>
      </c>
      <c r="AY139" s="80" t="s">
        <v>1266</v>
      </c>
      <c r="AZ139" s="84" t="str">
        <f>HYPERLINK("https://twitter.com/oblacdaking")</f>
        <v>https://twitter.com/oblacdaking</v>
      </c>
      <c r="BA139" s="80" t="s">
        <v>66</v>
      </c>
      <c r="BB139" s="80" t="str">
        <f>REPLACE(INDEX(GroupVertices[Group],MATCH(Vertices[[#This Row],[Vertex]],GroupVertices[Vertex],0)),1,1,"")</f>
        <v>1</v>
      </c>
      <c r="BC139" s="49">
        <v>1</v>
      </c>
      <c r="BD139" s="50">
        <v>2.5</v>
      </c>
      <c r="BE139" s="49">
        <v>0</v>
      </c>
      <c r="BF139" s="50">
        <v>0</v>
      </c>
      <c r="BG139" s="49">
        <v>0</v>
      </c>
      <c r="BH139" s="50">
        <v>0</v>
      </c>
      <c r="BI139" s="49">
        <v>39</v>
      </c>
      <c r="BJ139" s="50">
        <v>97.5</v>
      </c>
      <c r="BK139" s="49">
        <v>40</v>
      </c>
      <c r="BL139" s="49" t="s">
        <v>8948</v>
      </c>
      <c r="BM139" s="49" t="s">
        <v>8948</v>
      </c>
      <c r="BN139" s="49" t="s">
        <v>427</v>
      </c>
      <c r="BO139" s="49" t="s">
        <v>427</v>
      </c>
      <c r="BP139" s="49" t="s">
        <v>429</v>
      </c>
      <c r="BQ139" s="49" t="s">
        <v>429</v>
      </c>
      <c r="BR139" s="117" t="s">
        <v>9008</v>
      </c>
      <c r="BS139" s="117" t="s">
        <v>9008</v>
      </c>
      <c r="BT139" s="117" t="s">
        <v>9014</v>
      </c>
      <c r="BU139" s="117" t="s">
        <v>9014</v>
      </c>
      <c r="BV139" s="2"/>
      <c r="BW139" s="3"/>
      <c r="BX139" s="3"/>
      <c r="BY139" s="3"/>
      <c r="BZ139" s="3"/>
    </row>
    <row r="140" spans="1:78" ht="29" customHeight="1">
      <c r="A140" s="65" t="s">
        <v>369</v>
      </c>
      <c r="C140" s="66"/>
      <c r="D140" s="66" t="s">
        <v>64</v>
      </c>
      <c r="E140" s="67">
        <v>150</v>
      </c>
      <c r="F140" s="69"/>
      <c r="G140" s="104" t="str">
        <f>HYPERLINK("https://pbs.twimg.com/profile_images/1316672903920922624/RR8wfqgw_normal.jpg")</f>
        <v>https://pbs.twimg.com/profile_images/1316672903920922624/RR8wfqgw_normal.jpg</v>
      </c>
      <c r="H140" s="66"/>
      <c r="I140" s="70" t="s">
        <v>369</v>
      </c>
      <c r="J140" s="71"/>
      <c r="K140" s="71" t="s">
        <v>75</v>
      </c>
      <c r="L140" s="70" t="s">
        <v>1403</v>
      </c>
      <c r="M140" s="74">
        <v>1</v>
      </c>
      <c r="N140" s="75">
        <v>8476.302734375</v>
      </c>
      <c r="O140" s="75">
        <v>5533.3525390625</v>
      </c>
      <c r="P140" s="76"/>
      <c r="Q140" s="77"/>
      <c r="R140" s="77"/>
      <c r="S140" s="90"/>
      <c r="T140" s="49">
        <v>0</v>
      </c>
      <c r="U140" s="49">
        <v>1</v>
      </c>
      <c r="V140" s="50">
        <v>0</v>
      </c>
      <c r="W140" s="50">
        <v>0.002681</v>
      </c>
      <c r="X140" s="50">
        <v>0.004971</v>
      </c>
      <c r="Y140" s="50">
        <v>0.541864</v>
      </c>
      <c r="Z140" s="50">
        <v>0</v>
      </c>
      <c r="AA140" s="50">
        <v>0</v>
      </c>
      <c r="AB140" s="72">
        <v>140</v>
      </c>
      <c r="AC140" s="72"/>
      <c r="AD140" s="73"/>
      <c r="AE140" s="80" t="s">
        <v>975</v>
      </c>
      <c r="AF140" s="88">
        <v>8.43348152371548E+17</v>
      </c>
      <c r="AG140" s="80">
        <v>1443</v>
      </c>
      <c r="AH140" s="80">
        <v>15679</v>
      </c>
      <c r="AI140" s="80">
        <v>77785</v>
      </c>
      <c r="AJ140" s="80">
        <v>4961</v>
      </c>
      <c r="AK140" s="80"/>
      <c r="AL140" s="80" t="s">
        <v>1132</v>
      </c>
      <c r="AM140" s="80" t="s">
        <v>1236</v>
      </c>
      <c r="AN140" s="80"/>
      <c r="AO140" s="80"/>
      <c r="AP140" s="82">
        <v>42813.26900462963</v>
      </c>
      <c r="AQ140" s="84" t="str">
        <f>HYPERLINK("https://pbs.twimg.com/profile_banners/843348152371548160/1602755917")</f>
        <v>https://pbs.twimg.com/profile_banners/843348152371548160/1602755917</v>
      </c>
      <c r="AR140" s="80" t="b">
        <v>0</v>
      </c>
      <c r="AS140" s="80" t="b">
        <v>0</v>
      </c>
      <c r="AT140" s="80" t="b">
        <v>1</v>
      </c>
      <c r="AU140" s="80"/>
      <c r="AV140" s="80">
        <v>5</v>
      </c>
      <c r="AW140" s="84" t="str">
        <f>HYPERLINK("https://abs.twimg.com/images/themes/theme1/bg.png")</f>
        <v>https://abs.twimg.com/images/themes/theme1/bg.png</v>
      </c>
      <c r="AX140" s="80" t="b">
        <v>0</v>
      </c>
      <c r="AY140" s="80" t="s">
        <v>1266</v>
      </c>
      <c r="AZ140" s="84" t="str">
        <f>HYPERLINK("https://twitter.com/_carryone")</f>
        <v>https://twitter.com/_carryone</v>
      </c>
      <c r="BA140" s="80" t="s">
        <v>66</v>
      </c>
      <c r="BB140" s="80" t="str">
        <f>REPLACE(INDEX(GroupVertices[Group],MATCH(Vertices[[#This Row],[Vertex]],GroupVertices[Vertex],0)),1,1,"")</f>
        <v>1</v>
      </c>
      <c r="BC140" s="49">
        <v>1</v>
      </c>
      <c r="BD140" s="50">
        <v>2.5</v>
      </c>
      <c r="BE140" s="49">
        <v>0</v>
      </c>
      <c r="BF140" s="50">
        <v>0</v>
      </c>
      <c r="BG140" s="49">
        <v>0</v>
      </c>
      <c r="BH140" s="50">
        <v>0</v>
      </c>
      <c r="BI140" s="49">
        <v>39</v>
      </c>
      <c r="BJ140" s="50">
        <v>97.5</v>
      </c>
      <c r="BK140" s="49">
        <v>40</v>
      </c>
      <c r="BL140" s="49" t="s">
        <v>8948</v>
      </c>
      <c r="BM140" s="49" t="s">
        <v>8948</v>
      </c>
      <c r="BN140" s="49" t="s">
        <v>427</v>
      </c>
      <c r="BO140" s="49" t="s">
        <v>427</v>
      </c>
      <c r="BP140" s="49" t="s">
        <v>429</v>
      </c>
      <c r="BQ140" s="49" t="s">
        <v>429</v>
      </c>
      <c r="BR140" s="117" t="s">
        <v>9008</v>
      </c>
      <c r="BS140" s="117" t="s">
        <v>9008</v>
      </c>
      <c r="BT140" s="117" t="s">
        <v>9014</v>
      </c>
      <c r="BU140" s="117" t="s">
        <v>9014</v>
      </c>
      <c r="BV140" s="2"/>
      <c r="BW140" s="3"/>
      <c r="BX140" s="3"/>
      <c r="BY140" s="3"/>
      <c r="BZ140" s="3"/>
    </row>
    <row r="141" spans="1:78" ht="29" customHeight="1">
      <c r="A141" s="65" t="s">
        <v>370</v>
      </c>
      <c r="C141" s="66"/>
      <c r="D141" s="66" t="s">
        <v>64</v>
      </c>
      <c r="E141" s="67">
        <v>150</v>
      </c>
      <c r="F141" s="69"/>
      <c r="G141" s="104" t="str">
        <f>HYPERLINK("https://abs.twimg.com/sticky/default_profile_images/default_profile_normal.png")</f>
        <v>https://abs.twimg.com/sticky/default_profile_images/default_profile_normal.png</v>
      </c>
      <c r="H141" s="66"/>
      <c r="I141" s="70" t="s">
        <v>370</v>
      </c>
      <c r="J141" s="71"/>
      <c r="K141" s="71" t="s">
        <v>75</v>
      </c>
      <c r="L141" s="70" t="s">
        <v>1404</v>
      </c>
      <c r="M141" s="74">
        <v>1</v>
      </c>
      <c r="N141" s="75">
        <v>7861.67138671875</v>
      </c>
      <c r="O141" s="75">
        <v>1769.9940185546875</v>
      </c>
      <c r="P141" s="76"/>
      <c r="Q141" s="77"/>
      <c r="R141" s="77"/>
      <c r="S141" s="90"/>
      <c r="T141" s="49">
        <v>0</v>
      </c>
      <c r="U141" s="49">
        <v>1</v>
      </c>
      <c r="V141" s="50">
        <v>0</v>
      </c>
      <c r="W141" s="50">
        <v>0.002681</v>
      </c>
      <c r="X141" s="50">
        <v>0.004971</v>
      </c>
      <c r="Y141" s="50">
        <v>0.541864</v>
      </c>
      <c r="Z141" s="50">
        <v>0</v>
      </c>
      <c r="AA141" s="50">
        <v>0</v>
      </c>
      <c r="AB141" s="72">
        <v>141</v>
      </c>
      <c r="AC141" s="72"/>
      <c r="AD141" s="73"/>
      <c r="AE141" s="80" t="s">
        <v>976</v>
      </c>
      <c r="AF141" s="88">
        <v>1.26645332321497E+18</v>
      </c>
      <c r="AG141" s="80">
        <v>14</v>
      </c>
      <c r="AH141" s="80">
        <v>5</v>
      </c>
      <c r="AI141" s="80">
        <v>1720</v>
      </c>
      <c r="AJ141" s="80">
        <v>302</v>
      </c>
      <c r="AK141" s="80"/>
      <c r="AL141" s="80"/>
      <c r="AM141" s="80"/>
      <c r="AN141" s="80"/>
      <c r="AO141" s="80"/>
      <c r="AP141" s="82">
        <v>43980.818020833336</v>
      </c>
      <c r="AQ141" s="80"/>
      <c r="AR141" s="80" t="b">
        <v>1</v>
      </c>
      <c r="AS141" s="80" t="b">
        <v>1</v>
      </c>
      <c r="AT141" s="80" t="b">
        <v>0</v>
      </c>
      <c r="AU141" s="80"/>
      <c r="AV141" s="80">
        <v>0</v>
      </c>
      <c r="AW141" s="80"/>
      <c r="AX141" s="80" t="b">
        <v>0</v>
      </c>
      <c r="AY141" s="80" t="s">
        <v>1266</v>
      </c>
      <c r="AZ141" s="84" t="str">
        <f>HYPERLINK("https://twitter.com/ifeanyi69200269")</f>
        <v>https://twitter.com/ifeanyi69200269</v>
      </c>
      <c r="BA141" s="80" t="s">
        <v>66</v>
      </c>
      <c r="BB141" s="80" t="str">
        <f>REPLACE(INDEX(GroupVertices[Group],MATCH(Vertices[[#This Row],[Vertex]],GroupVertices[Vertex],0)),1,1,"")</f>
        <v>1</v>
      </c>
      <c r="BC141" s="49">
        <v>1</v>
      </c>
      <c r="BD141" s="50">
        <v>2.5</v>
      </c>
      <c r="BE141" s="49">
        <v>0</v>
      </c>
      <c r="BF141" s="50">
        <v>0</v>
      </c>
      <c r="BG141" s="49">
        <v>0</v>
      </c>
      <c r="BH141" s="50">
        <v>0</v>
      </c>
      <c r="BI141" s="49">
        <v>39</v>
      </c>
      <c r="BJ141" s="50">
        <v>97.5</v>
      </c>
      <c r="BK141" s="49">
        <v>40</v>
      </c>
      <c r="BL141" s="49" t="s">
        <v>8948</v>
      </c>
      <c r="BM141" s="49" t="s">
        <v>8948</v>
      </c>
      <c r="BN141" s="49" t="s">
        <v>427</v>
      </c>
      <c r="BO141" s="49" t="s">
        <v>427</v>
      </c>
      <c r="BP141" s="49" t="s">
        <v>429</v>
      </c>
      <c r="BQ141" s="49" t="s">
        <v>429</v>
      </c>
      <c r="BR141" s="117" t="s">
        <v>9008</v>
      </c>
      <c r="BS141" s="117" t="s">
        <v>9008</v>
      </c>
      <c r="BT141" s="117" t="s">
        <v>9014</v>
      </c>
      <c r="BU141" s="117" t="s">
        <v>9014</v>
      </c>
      <c r="BV141" s="2"/>
      <c r="BW141" s="3"/>
      <c r="BX141" s="3"/>
      <c r="BY141" s="3"/>
      <c r="BZ141" s="3"/>
    </row>
    <row r="142" spans="1:78" ht="29" customHeight="1">
      <c r="A142" s="65" t="s">
        <v>371</v>
      </c>
      <c r="C142" s="66"/>
      <c r="D142" s="66" t="s">
        <v>64</v>
      </c>
      <c r="E142" s="67">
        <v>150</v>
      </c>
      <c r="F142" s="69"/>
      <c r="G142" s="104" t="str">
        <f>HYPERLINK("https://pbs.twimg.com/profile_images/1301984248530907136/-9qDjs4S_normal.jpg")</f>
        <v>https://pbs.twimg.com/profile_images/1301984248530907136/-9qDjs4S_normal.jpg</v>
      </c>
      <c r="H142" s="66"/>
      <c r="I142" s="70" t="s">
        <v>371</v>
      </c>
      <c r="J142" s="71"/>
      <c r="K142" s="71" t="s">
        <v>75</v>
      </c>
      <c r="L142" s="70" t="s">
        <v>1405</v>
      </c>
      <c r="M142" s="74">
        <v>1</v>
      </c>
      <c r="N142" s="75">
        <v>5775.42236328125</v>
      </c>
      <c r="O142" s="75">
        <v>9284.1396484375</v>
      </c>
      <c r="P142" s="76"/>
      <c r="Q142" s="77"/>
      <c r="R142" s="77"/>
      <c r="S142" s="90"/>
      <c r="T142" s="49">
        <v>0</v>
      </c>
      <c r="U142" s="49">
        <v>1</v>
      </c>
      <c r="V142" s="50">
        <v>0</v>
      </c>
      <c r="W142" s="50">
        <v>0.002681</v>
      </c>
      <c r="X142" s="50">
        <v>0.004971</v>
      </c>
      <c r="Y142" s="50">
        <v>0.541864</v>
      </c>
      <c r="Z142" s="50">
        <v>0</v>
      </c>
      <c r="AA142" s="50">
        <v>0</v>
      </c>
      <c r="AB142" s="72">
        <v>142</v>
      </c>
      <c r="AC142" s="72"/>
      <c r="AD142" s="73"/>
      <c r="AE142" s="80" t="s">
        <v>977</v>
      </c>
      <c r="AF142" s="88">
        <v>1.07914500075413E+18</v>
      </c>
      <c r="AG142" s="80">
        <v>202</v>
      </c>
      <c r="AH142" s="80">
        <v>233</v>
      </c>
      <c r="AI142" s="80">
        <v>79</v>
      </c>
      <c r="AJ142" s="80">
        <v>2193</v>
      </c>
      <c r="AK142" s="80"/>
      <c r="AL142" s="80" t="s">
        <v>1133</v>
      </c>
      <c r="AM142" s="80" t="s">
        <v>1237</v>
      </c>
      <c r="AN142" s="80"/>
      <c r="AO142" s="80"/>
      <c r="AP142" s="82">
        <v>43463.94435185185</v>
      </c>
      <c r="AQ142" s="84" t="str">
        <f>HYPERLINK("https://pbs.twimg.com/profile_banners/1079145000754139136/1598010408")</f>
        <v>https://pbs.twimg.com/profile_banners/1079145000754139136/1598010408</v>
      </c>
      <c r="AR142" s="80" t="b">
        <v>1</v>
      </c>
      <c r="AS142" s="80" t="b">
        <v>0</v>
      </c>
      <c r="AT142" s="80" t="b">
        <v>0</v>
      </c>
      <c r="AU142" s="80"/>
      <c r="AV142" s="80">
        <v>0</v>
      </c>
      <c r="AW142" s="80"/>
      <c r="AX142" s="80" t="b">
        <v>0</v>
      </c>
      <c r="AY142" s="80" t="s">
        <v>1266</v>
      </c>
      <c r="AZ142" s="84" t="str">
        <f>HYPERLINK("https://twitter.com/ch_sommie")</f>
        <v>https://twitter.com/ch_sommie</v>
      </c>
      <c r="BA142" s="80" t="s">
        <v>66</v>
      </c>
      <c r="BB142" s="80" t="str">
        <f>REPLACE(INDEX(GroupVertices[Group],MATCH(Vertices[[#This Row],[Vertex]],GroupVertices[Vertex],0)),1,1,"")</f>
        <v>1</v>
      </c>
      <c r="BC142" s="49">
        <v>1</v>
      </c>
      <c r="BD142" s="50">
        <v>2.5</v>
      </c>
      <c r="BE142" s="49">
        <v>0</v>
      </c>
      <c r="BF142" s="50">
        <v>0</v>
      </c>
      <c r="BG142" s="49">
        <v>0</v>
      </c>
      <c r="BH142" s="50">
        <v>0</v>
      </c>
      <c r="BI142" s="49">
        <v>39</v>
      </c>
      <c r="BJ142" s="50">
        <v>97.5</v>
      </c>
      <c r="BK142" s="49">
        <v>40</v>
      </c>
      <c r="BL142" s="49" t="s">
        <v>8948</v>
      </c>
      <c r="BM142" s="49" t="s">
        <v>8948</v>
      </c>
      <c r="BN142" s="49" t="s">
        <v>427</v>
      </c>
      <c r="BO142" s="49" t="s">
        <v>427</v>
      </c>
      <c r="BP142" s="49" t="s">
        <v>429</v>
      </c>
      <c r="BQ142" s="49" t="s">
        <v>429</v>
      </c>
      <c r="BR142" s="117" t="s">
        <v>9008</v>
      </c>
      <c r="BS142" s="117" t="s">
        <v>9008</v>
      </c>
      <c r="BT142" s="117" t="s">
        <v>9014</v>
      </c>
      <c r="BU142" s="117" t="s">
        <v>9014</v>
      </c>
      <c r="BV142" s="2"/>
      <c r="BW142" s="3"/>
      <c r="BX142" s="3"/>
      <c r="BY142" s="3"/>
      <c r="BZ142" s="3"/>
    </row>
    <row r="143" spans="1:78" ht="29" customHeight="1">
      <c r="A143" s="65" t="s">
        <v>372</v>
      </c>
      <c r="C143" s="66"/>
      <c r="D143" s="66" t="s">
        <v>64</v>
      </c>
      <c r="E143" s="67">
        <v>150</v>
      </c>
      <c r="F143" s="69"/>
      <c r="G143" s="104" t="str">
        <f>HYPERLINK("https://pbs.twimg.com/profile_images/1247634163722792961/k7U9Kusj_normal.jpg")</f>
        <v>https://pbs.twimg.com/profile_images/1247634163722792961/k7U9Kusj_normal.jpg</v>
      </c>
      <c r="H143" s="66"/>
      <c r="I143" s="70" t="s">
        <v>372</v>
      </c>
      <c r="J143" s="71"/>
      <c r="K143" s="71" t="s">
        <v>75</v>
      </c>
      <c r="L143" s="70" t="s">
        <v>1406</v>
      </c>
      <c r="M143" s="74">
        <v>1</v>
      </c>
      <c r="N143" s="75">
        <v>3573.85205078125</v>
      </c>
      <c r="O143" s="75">
        <v>9131.2744140625</v>
      </c>
      <c r="P143" s="76"/>
      <c r="Q143" s="77"/>
      <c r="R143" s="77"/>
      <c r="S143" s="90"/>
      <c r="T143" s="49">
        <v>0</v>
      </c>
      <c r="U143" s="49">
        <v>1</v>
      </c>
      <c r="V143" s="50">
        <v>0</v>
      </c>
      <c r="W143" s="50">
        <v>0.002681</v>
      </c>
      <c r="X143" s="50">
        <v>0.004971</v>
      </c>
      <c r="Y143" s="50">
        <v>0.541864</v>
      </c>
      <c r="Z143" s="50">
        <v>0</v>
      </c>
      <c r="AA143" s="50">
        <v>0</v>
      </c>
      <c r="AB143" s="72">
        <v>143</v>
      </c>
      <c r="AC143" s="72"/>
      <c r="AD143" s="73"/>
      <c r="AE143" s="80" t="s">
        <v>978</v>
      </c>
      <c r="AF143" s="88">
        <v>1.14474641887326E+18</v>
      </c>
      <c r="AG143" s="80">
        <v>536</v>
      </c>
      <c r="AH143" s="80">
        <v>319</v>
      </c>
      <c r="AI143" s="80">
        <v>140</v>
      </c>
      <c r="AJ143" s="80">
        <v>1455</v>
      </c>
      <c r="AK143" s="80"/>
      <c r="AL143" s="80" t="s">
        <v>1134</v>
      </c>
      <c r="AM143" s="80"/>
      <c r="AN143" s="80"/>
      <c r="AO143" s="80"/>
      <c r="AP143" s="82">
        <v>43644.96978009259</v>
      </c>
      <c r="AQ143" s="80"/>
      <c r="AR143" s="80" t="b">
        <v>1</v>
      </c>
      <c r="AS143" s="80" t="b">
        <v>0</v>
      </c>
      <c r="AT143" s="80" t="b">
        <v>0</v>
      </c>
      <c r="AU143" s="80"/>
      <c r="AV143" s="80">
        <v>0</v>
      </c>
      <c r="AW143" s="80"/>
      <c r="AX143" s="80" t="b">
        <v>0</v>
      </c>
      <c r="AY143" s="80" t="s">
        <v>1266</v>
      </c>
      <c r="AZ143" s="84" t="str">
        <f>HYPERLINK("https://twitter.com/imaobongekanem9")</f>
        <v>https://twitter.com/imaobongekanem9</v>
      </c>
      <c r="BA143" s="80" t="s">
        <v>66</v>
      </c>
      <c r="BB143" s="80" t="str">
        <f>REPLACE(INDEX(GroupVertices[Group],MATCH(Vertices[[#This Row],[Vertex]],GroupVertices[Vertex],0)),1,1,"")</f>
        <v>1</v>
      </c>
      <c r="BC143" s="49">
        <v>1</v>
      </c>
      <c r="BD143" s="50">
        <v>2.5</v>
      </c>
      <c r="BE143" s="49">
        <v>0</v>
      </c>
      <c r="BF143" s="50">
        <v>0</v>
      </c>
      <c r="BG143" s="49">
        <v>0</v>
      </c>
      <c r="BH143" s="50">
        <v>0</v>
      </c>
      <c r="BI143" s="49">
        <v>39</v>
      </c>
      <c r="BJ143" s="50">
        <v>97.5</v>
      </c>
      <c r="BK143" s="49">
        <v>40</v>
      </c>
      <c r="BL143" s="49" t="s">
        <v>8948</v>
      </c>
      <c r="BM143" s="49" t="s">
        <v>8948</v>
      </c>
      <c r="BN143" s="49" t="s">
        <v>427</v>
      </c>
      <c r="BO143" s="49" t="s">
        <v>427</v>
      </c>
      <c r="BP143" s="49" t="s">
        <v>429</v>
      </c>
      <c r="BQ143" s="49" t="s">
        <v>429</v>
      </c>
      <c r="BR143" s="117" t="s">
        <v>9008</v>
      </c>
      <c r="BS143" s="117" t="s">
        <v>9008</v>
      </c>
      <c r="BT143" s="117" t="s">
        <v>9014</v>
      </c>
      <c r="BU143" s="117" t="s">
        <v>9014</v>
      </c>
      <c r="BV143" s="2"/>
      <c r="BW143" s="3"/>
      <c r="BX143" s="3"/>
      <c r="BY143" s="3"/>
      <c r="BZ143" s="3"/>
    </row>
    <row r="144" spans="1:78" ht="29" customHeight="1">
      <c r="A144" s="65" t="s">
        <v>373</v>
      </c>
      <c r="C144" s="66"/>
      <c r="D144" s="66" t="s">
        <v>64</v>
      </c>
      <c r="E144" s="67">
        <v>150</v>
      </c>
      <c r="F144" s="69"/>
      <c r="G144" s="104" t="str">
        <f>HYPERLINK("https://pbs.twimg.com/profile_images/1285076463558045697/4khoXjv5_normal.jpg")</f>
        <v>https://pbs.twimg.com/profile_images/1285076463558045697/4khoXjv5_normal.jpg</v>
      </c>
      <c r="H144" s="66"/>
      <c r="I144" s="70" t="s">
        <v>373</v>
      </c>
      <c r="J144" s="71"/>
      <c r="K144" s="71" t="s">
        <v>75</v>
      </c>
      <c r="L144" s="70" t="s">
        <v>1407</v>
      </c>
      <c r="M144" s="74">
        <v>1</v>
      </c>
      <c r="N144" s="75">
        <v>8751.8994140625</v>
      </c>
      <c r="O144" s="75">
        <v>7838.099609375</v>
      </c>
      <c r="P144" s="76"/>
      <c r="Q144" s="77"/>
      <c r="R144" s="77"/>
      <c r="S144" s="90"/>
      <c r="T144" s="49">
        <v>0</v>
      </c>
      <c r="U144" s="49">
        <v>1</v>
      </c>
      <c r="V144" s="50">
        <v>0</v>
      </c>
      <c r="W144" s="50">
        <v>0.002681</v>
      </c>
      <c r="X144" s="50">
        <v>0.004971</v>
      </c>
      <c r="Y144" s="50">
        <v>0.541864</v>
      </c>
      <c r="Z144" s="50">
        <v>0</v>
      </c>
      <c r="AA144" s="50">
        <v>0</v>
      </c>
      <c r="AB144" s="72">
        <v>144</v>
      </c>
      <c r="AC144" s="72"/>
      <c r="AD144" s="73"/>
      <c r="AE144" s="80" t="s">
        <v>979</v>
      </c>
      <c r="AF144" s="88">
        <v>1.27648972488297E+18</v>
      </c>
      <c r="AG144" s="80">
        <v>648</v>
      </c>
      <c r="AH144" s="80">
        <v>141</v>
      </c>
      <c r="AI144" s="80">
        <v>36</v>
      </c>
      <c r="AJ144" s="80">
        <v>7</v>
      </c>
      <c r="AK144" s="80"/>
      <c r="AL144" s="80"/>
      <c r="AM144" s="80"/>
      <c r="AN144" s="80"/>
      <c r="AO144" s="80"/>
      <c r="AP144" s="82">
        <v>44008.51228009259</v>
      </c>
      <c r="AQ144" s="84" t="str">
        <f>HYPERLINK("https://pbs.twimg.com/profile_banners/1276489724882976773/1593173994")</f>
        <v>https://pbs.twimg.com/profile_banners/1276489724882976773/1593173994</v>
      </c>
      <c r="AR144" s="80" t="b">
        <v>1</v>
      </c>
      <c r="AS144" s="80" t="b">
        <v>0</v>
      </c>
      <c r="AT144" s="80" t="b">
        <v>0</v>
      </c>
      <c r="AU144" s="80"/>
      <c r="AV144" s="80">
        <v>0</v>
      </c>
      <c r="AW144" s="80"/>
      <c r="AX144" s="80" t="b">
        <v>0</v>
      </c>
      <c r="AY144" s="80" t="s">
        <v>1266</v>
      </c>
      <c r="AZ144" s="84" t="str">
        <f>HYPERLINK("https://twitter.com/sssseremba")</f>
        <v>https://twitter.com/sssseremba</v>
      </c>
      <c r="BA144" s="80" t="s">
        <v>66</v>
      </c>
      <c r="BB144" s="80" t="str">
        <f>REPLACE(INDEX(GroupVertices[Group],MATCH(Vertices[[#This Row],[Vertex]],GroupVertices[Vertex],0)),1,1,"")</f>
        <v>1</v>
      </c>
      <c r="BC144" s="49">
        <v>1</v>
      </c>
      <c r="BD144" s="50">
        <v>2.5</v>
      </c>
      <c r="BE144" s="49">
        <v>0</v>
      </c>
      <c r="BF144" s="50">
        <v>0</v>
      </c>
      <c r="BG144" s="49">
        <v>0</v>
      </c>
      <c r="BH144" s="50">
        <v>0</v>
      </c>
      <c r="BI144" s="49">
        <v>39</v>
      </c>
      <c r="BJ144" s="50">
        <v>97.5</v>
      </c>
      <c r="BK144" s="49">
        <v>40</v>
      </c>
      <c r="BL144" s="49" t="s">
        <v>8948</v>
      </c>
      <c r="BM144" s="49" t="s">
        <v>8948</v>
      </c>
      <c r="BN144" s="49" t="s">
        <v>427</v>
      </c>
      <c r="BO144" s="49" t="s">
        <v>427</v>
      </c>
      <c r="BP144" s="49" t="s">
        <v>429</v>
      </c>
      <c r="BQ144" s="49" t="s">
        <v>429</v>
      </c>
      <c r="BR144" s="117" t="s">
        <v>9008</v>
      </c>
      <c r="BS144" s="117" t="s">
        <v>9008</v>
      </c>
      <c r="BT144" s="117" t="s">
        <v>9014</v>
      </c>
      <c r="BU144" s="117" t="s">
        <v>9014</v>
      </c>
      <c r="BV144" s="2"/>
      <c r="BW144" s="3"/>
      <c r="BX144" s="3"/>
      <c r="BY144" s="3"/>
      <c r="BZ144" s="3"/>
    </row>
    <row r="145" spans="1:78" ht="29" customHeight="1">
      <c r="A145" s="65" t="s">
        <v>374</v>
      </c>
      <c r="C145" s="66"/>
      <c r="D145" s="66" t="s">
        <v>64</v>
      </c>
      <c r="E145" s="67">
        <v>150</v>
      </c>
      <c r="F145" s="69"/>
      <c r="G145" s="104" t="str">
        <f>HYPERLINK("https://pbs.twimg.com/profile_images/1319395110501687297/bI_aL2S__normal.jpg")</f>
        <v>https://pbs.twimg.com/profile_images/1319395110501687297/bI_aL2S__normal.jpg</v>
      </c>
      <c r="H145" s="66"/>
      <c r="I145" s="70" t="s">
        <v>374</v>
      </c>
      <c r="J145" s="71"/>
      <c r="K145" s="71" t="s">
        <v>75</v>
      </c>
      <c r="L145" s="70" t="s">
        <v>1408</v>
      </c>
      <c r="M145" s="74">
        <v>1</v>
      </c>
      <c r="N145" s="75">
        <v>312.253173828125</v>
      </c>
      <c r="O145" s="75">
        <v>6642.29150390625</v>
      </c>
      <c r="P145" s="76"/>
      <c r="Q145" s="77"/>
      <c r="R145" s="77"/>
      <c r="S145" s="90"/>
      <c r="T145" s="49">
        <v>0</v>
      </c>
      <c r="U145" s="49">
        <v>1</v>
      </c>
      <c r="V145" s="50">
        <v>0</v>
      </c>
      <c r="W145" s="50">
        <v>0.002681</v>
      </c>
      <c r="X145" s="50">
        <v>0.004971</v>
      </c>
      <c r="Y145" s="50">
        <v>0.541864</v>
      </c>
      <c r="Z145" s="50">
        <v>0</v>
      </c>
      <c r="AA145" s="50">
        <v>0</v>
      </c>
      <c r="AB145" s="72">
        <v>145</v>
      </c>
      <c r="AC145" s="72"/>
      <c r="AD145" s="73"/>
      <c r="AE145" s="80" t="s">
        <v>980</v>
      </c>
      <c r="AF145" s="88">
        <v>1562437495</v>
      </c>
      <c r="AG145" s="80">
        <v>1717</v>
      </c>
      <c r="AH145" s="80">
        <v>451</v>
      </c>
      <c r="AI145" s="80">
        <v>105491</v>
      </c>
      <c r="AJ145" s="80">
        <v>572</v>
      </c>
      <c r="AK145" s="80"/>
      <c r="AL145" s="80" t="s">
        <v>1135</v>
      </c>
      <c r="AM145" s="80" t="s">
        <v>1238</v>
      </c>
      <c r="AN145" s="84" t="str">
        <f>HYPERLINK("https://t.co/ZEKDw49eKo")</f>
        <v>https://t.co/ZEKDw49eKo</v>
      </c>
      <c r="AO145" s="80"/>
      <c r="AP145" s="82">
        <v>41457.27724537037</v>
      </c>
      <c r="AQ145" s="84" t="str">
        <f>HYPERLINK("https://pbs.twimg.com/profile_banners/1562437495/1581980739")</f>
        <v>https://pbs.twimg.com/profile_banners/1562437495/1581980739</v>
      </c>
      <c r="AR145" s="80" t="b">
        <v>1</v>
      </c>
      <c r="AS145" s="80" t="b">
        <v>0</v>
      </c>
      <c r="AT145" s="80" t="b">
        <v>1</v>
      </c>
      <c r="AU145" s="80"/>
      <c r="AV145" s="80">
        <v>4</v>
      </c>
      <c r="AW145" s="84" t="str">
        <f>HYPERLINK("https://abs.twimg.com/images/themes/theme1/bg.png")</f>
        <v>https://abs.twimg.com/images/themes/theme1/bg.png</v>
      </c>
      <c r="AX145" s="80" t="b">
        <v>0</v>
      </c>
      <c r="AY145" s="80" t="s">
        <v>1266</v>
      </c>
      <c r="AZ145" s="84" t="str">
        <f>HYPERLINK("https://twitter.com/rashlawq10")</f>
        <v>https://twitter.com/rashlawq10</v>
      </c>
      <c r="BA145" s="80" t="s">
        <v>66</v>
      </c>
      <c r="BB145" s="80" t="str">
        <f>REPLACE(INDEX(GroupVertices[Group],MATCH(Vertices[[#This Row],[Vertex]],GroupVertices[Vertex],0)),1,1,"")</f>
        <v>1</v>
      </c>
      <c r="BC145" s="49">
        <v>1</v>
      </c>
      <c r="BD145" s="50">
        <v>2.5</v>
      </c>
      <c r="BE145" s="49">
        <v>0</v>
      </c>
      <c r="BF145" s="50">
        <v>0</v>
      </c>
      <c r="BG145" s="49">
        <v>0</v>
      </c>
      <c r="BH145" s="50">
        <v>0</v>
      </c>
      <c r="BI145" s="49">
        <v>39</v>
      </c>
      <c r="BJ145" s="50">
        <v>97.5</v>
      </c>
      <c r="BK145" s="49">
        <v>40</v>
      </c>
      <c r="BL145" s="49" t="s">
        <v>8948</v>
      </c>
      <c r="BM145" s="49" t="s">
        <v>8948</v>
      </c>
      <c r="BN145" s="49" t="s">
        <v>427</v>
      </c>
      <c r="BO145" s="49" t="s">
        <v>427</v>
      </c>
      <c r="BP145" s="49" t="s">
        <v>429</v>
      </c>
      <c r="BQ145" s="49" t="s">
        <v>429</v>
      </c>
      <c r="BR145" s="117" t="s">
        <v>9008</v>
      </c>
      <c r="BS145" s="117" t="s">
        <v>9008</v>
      </c>
      <c r="BT145" s="117" t="s">
        <v>9014</v>
      </c>
      <c r="BU145" s="117" t="s">
        <v>9014</v>
      </c>
      <c r="BV145" s="2"/>
      <c r="BW145" s="3"/>
      <c r="BX145" s="3"/>
      <c r="BY145" s="3"/>
      <c r="BZ145" s="3"/>
    </row>
    <row r="146" spans="1:78" ht="29" customHeight="1">
      <c r="A146" s="65" t="s">
        <v>375</v>
      </c>
      <c r="C146" s="66"/>
      <c r="D146" s="66" t="s">
        <v>64</v>
      </c>
      <c r="E146" s="67">
        <v>150</v>
      </c>
      <c r="F146" s="69"/>
      <c r="G146" s="104" t="str">
        <f>HYPERLINK("https://pbs.twimg.com/profile_images/1217753749927727105/eJmMhahK_normal.jpg")</f>
        <v>https://pbs.twimg.com/profile_images/1217753749927727105/eJmMhahK_normal.jpg</v>
      </c>
      <c r="H146" s="66"/>
      <c r="I146" s="70" t="s">
        <v>375</v>
      </c>
      <c r="J146" s="71"/>
      <c r="K146" s="71" t="s">
        <v>75</v>
      </c>
      <c r="L146" s="70" t="s">
        <v>1409</v>
      </c>
      <c r="M146" s="74">
        <v>1</v>
      </c>
      <c r="N146" s="75">
        <v>7450.14990234375</v>
      </c>
      <c r="O146" s="75">
        <v>8568.3701171875</v>
      </c>
      <c r="P146" s="76"/>
      <c r="Q146" s="77"/>
      <c r="R146" s="77"/>
      <c r="S146" s="90"/>
      <c r="T146" s="49">
        <v>0</v>
      </c>
      <c r="U146" s="49">
        <v>1</v>
      </c>
      <c r="V146" s="50">
        <v>0</v>
      </c>
      <c r="W146" s="50">
        <v>0.002681</v>
      </c>
      <c r="X146" s="50">
        <v>0.004971</v>
      </c>
      <c r="Y146" s="50">
        <v>0.541864</v>
      </c>
      <c r="Z146" s="50">
        <v>0</v>
      </c>
      <c r="AA146" s="50">
        <v>0</v>
      </c>
      <c r="AB146" s="72">
        <v>146</v>
      </c>
      <c r="AC146" s="72"/>
      <c r="AD146" s="73"/>
      <c r="AE146" s="80" t="s">
        <v>981</v>
      </c>
      <c r="AF146" s="88">
        <v>1.21775241701147E+18</v>
      </c>
      <c r="AG146" s="80">
        <v>85</v>
      </c>
      <c r="AH146" s="80">
        <v>3</v>
      </c>
      <c r="AI146" s="80">
        <v>79</v>
      </c>
      <c r="AJ146" s="80">
        <v>171</v>
      </c>
      <c r="AK146" s="80"/>
      <c r="AL146" s="80" t="s">
        <v>1136</v>
      </c>
      <c r="AM146" s="80"/>
      <c r="AN146" s="80"/>
      <c r="AO146" s="80"/>
      <c r="AP146" s="82">
        <v>43846.4284837963</v>
      </c>
      <c r="AQ146" s="80"/>
      <c r="AR146" s="80" t="b">
        <v>1</v>
      </c>
      <c r="AS146" s="80" t="b">
        <v>0</v>
      </c>
      <c r="AT146" s="80" t="b">
        <v>0</v>
      </c>
      <c r="AU146" s="80"/>
      <c r="AV146" s="80">
        <v>0</v>
      </c>
      <c r="AW146" s="80"/>
      <c r="AX146" s="80" t="b">
        <v>0</v>
      </c>
      <c r="AY146" s="80" t="s">
        <v>1266</v>
      </c>
      <c r="AZ146" s="84" t="str">
        <f>HYPERLINK("https://twitter.com/labinnovative")</f>
        <v>https://twitter.com/labinnovative</v>
      </c>
      <c r="BA146" s="80" t="s">
        <v>66</v>
      </c>
      <c r="BB146" s="80" t="str">
        <f>REPLACE(INDEX(GroupVertices[Group],MATCH(Vertices[[#This Row],[Vertex]],GroupVertices[Vertex],0)),1,1,"")</f>
        <v>1</v>
      </c>
      <c r="BC146" s="49">
        <v>1</v>
      </c>
      <c r="BD146" s="50">
        <v>2.5</v>
      </c>
      <c r="BE146" s="49">
        <v>0</v>
      </c>
      <c r="BF146" s="50">
        <v>0</v>
      </c>
      <c r="BG146" s="49">
        <v>0</v>
      </c>
      <c r="BH146" s="50">
        <v>0</v>
      </c>
      <c r="BI146" s="49">
        <v>39</v>
      </c>
      <c r="BJ146" s="50">
        <v>97.5</v>
      </c>
      <c r="BK146" s="49">
        <v>40</v>
      </c>
      <c r="BL146" s="49" t="s">
        <v>8948</v>
      </c>
      <c r="BM146" s="49" t="s">
        <v>8948</v>
      </c>
      <c r="BN146" s="49" t="s">
        <v>427</v>
      </c>
      <c r="BO146" s="49" t="s">
        <v>427</v>
      </c>
      <c r="BP146" s="49" t="s">
        <v>429</v>
      </c>
      <c r="BQ146" s="49" t="s">
        <v>429</v>
      </c>
      <c r="BR146" s="117" t="s">
        <v>9008</v>
      </c>
      <c r="BS146" s="117" t="s">
        <v>9008</v>
      </c>
      <c r="BT146" s="117" t="s">
        <v>9014</v>
      </c>
      <c r="BU146" s="117" t="s">
        <v>9014</v>
      </c>
      <c r="BV146" s="2"/>
      <c r="BW146" s="3"/>
      <c r="BX146" s="3"/>
      <c r="BY146" s="3"/>
      <c r="BZ146" s="3"/>
    </row>
    <row r="147" spans="1:78" ht="29" customHeight="1">
      <c r="A147" s="65" t="s">
        <v>376</v>
      </c>
      <c r="C147" s="66"/>
      <c r="D147" s="66" t="s">
        <v>64</v>
      </c>
      <c r="E147" s="67">
        <v>150</v>
      </c>
      <c r="F147" s="69"/>
      <c r="G147" s="104" t="str">
        <f>HYPERLINK("https://pbs.twimg.com/profile_images/1286398723610861570/mD3xMHym_normal.jpg")</f>
        <v>https://pbs.twimg.com/profile_images/1286398723610861570/mD3xMHym_normal.jpg</v>
      </c>
      <c r="H147" s="66"/>
      <c r="I147" s="70" t="s">
        <v>376</v>
      </c>
      <c r="J147" s="71"/>
      <c r="K147" s="71" t="s">
        <v>75</v>
      </c>
      <c r="L147" s="70" t="s">
        <v>1410</v>
      </c>
      <c r="M147" s="74">
        <v>1</v>
      </c>
      <c r="N147" s="75">
        <v>1572.2486572265625</v>
      </c>
      <c r="O147" s="75">
        <v>8068.9267578125</v>
      </c>
      <c r="P147" s="76"/>
      <c r="Q147" s="77"/>
      <c r="R147" s="77"/>
      <c r="S147" s="90"/>
      <c r="T147" s="49">
        <v>0</v>
      </c>
      <c r="U147" s="49">
        <v>1</v>
      </c>
      <c r="V147" s="50">
        <v>0</v>
      </c>
      <c r="W147" s="50">
        <v>0.002681</v>
      </c>
      <c r="X147" s="50">
        <v>0.004971</v>
      </c>
      <c r="Y147" s="50">
        <v>0.541864</v>
      </c>
      <c r="Z147" s="50">
        <v>0</v>
      </c>
      <c r="AA147" s="50">
        <v>0</v>
      </c>
      <c r="AB147" s="72">
        <v>147</v>
      </c>
      <c r="AC147" s="72"/>
      <c r="AD147" s="73"/>
      <c r="AE147" s="80" t="s">
        <v>982</v>
      </c>
      <c r="AF147" s="88">
        <v>1.20467518543517E+18</v>
      </c>
      <c r="AG147" s="80">
        <v>290</v>
      </c>
      <c r="AH147" s="80">
        <v>214</v>
      </c>
      <c r="AI147" s="80">
        <v>1206</v>
      </c>
      <c r="AJ147" s="80">
        <v>20083</v>
      </c>
      <c r="AK147" s="80"/>
      <c r="AL147" s="80" t="s">
        <v>1137</v>
      </c>
      <c r="AM147" s="80"/>
      <c r="AN147" s="80"/>
      <c r="AO147" s="80"/>
      <c r="AP147" s="82">
        <v>43810.341886574075</v>
      </c>
      <c r="AQ147" s="84" t="str">
        <f>HYPERLINK("https://pbs.twimg.com/profile_banners/1204675185435172864/1595536305")</f>
        <v>https://pbs.twimg.com/profile_banners/1204675185435172864/1595536305</v>
      </c>
      <c r="AR147" s="80" t="b">
        <v>1</v>
      </c>
      <c r="AS147" s="80" t="b">
        <v>0</v>
      </c>
      <c r="AT147" s="80" t="b">
        <v>0</v>
      </c>
      <c r="AU147" s="80"/>
      <c r="AV147" s="80">
        <v>0</v>
      </c>
      <c r="AW147" s="80"/>
      <c r="AX147" s="80" t="b">
        <v>0</v>
      </c>
      <c r="AY147" s="80" t="s">
        <v>1266</v>
      </c>
      <c r="AZ147" s="84" t="str">
        <f>HYPERLINK("https://twitter.com/kwartjerry")</f>
        <v>https://twitter.com/kwartjerry</v>
      </c>
      <c r="BA147" s="80" t="s">
        <v>66</v>
      </c>
      <c r="BB147" s="80" t="str">
        <f>REPLACE(INDEX(GroupVertices[Group],MATCH(Vertices[[#This Row],[Vertex]],GroupVertices[Vertex],0)),1,1,"")</f>
        <v>1</v>
      </c>
      <c r="BC147" s="49">
        <v>1</v>
      </c>
      <c r="BD147" s="50">
        <v>2.5</v>
      </c>
      <c r="BE147" s="49">
        <v>0</v>
      </c>
      <c r="BF147" s="50">
        <v>0</v>
      </c>
      <c r="BG147" s="49">
        <v>0</v>
      </c>
      <c r="BH147" s="50">
        <v>0</v>
      </c>
      <c r="BI147" s="49">
        <v>39</v>
      </c>
      <c r="BJ147" s="50">
        <v>97.5</v>
      </c>
      <c r="BK147" s="49">
        <v>40</v>
      </c>
      <c r="BL147" s="49" t="s">
        <v>8948</v>
      </c>
      <c r="BM147" s="49" t="s">
        <v>8948</v>
      </c>
      <c r="BN147" s="49" t="s">
        <v>427</v>
      </c>
      <c r="BO147" s="49" t="s">
        <v>427</v>
      </c>
      <c r="BP147" s="49" t="s">
        <v>429</v>
      </c>
      <c r="BQ147" s="49" t="s">
        <v>429</v>
      </c>
      <c r="BR147" s="117" t="s">
        <v>9008</v>
      </c>
      <c r="BS147" s="117" t="s">
        <v>9008</v>
      </c>
      <c r="BT147" s="117" t="s">
        <v>9014</v>
      </c>
      <c r="BU147" s="117" t="s">
        <v>9014</v>
      </c>
      <c r="BV147" s="2"/>
      <c r="BW147" s="3"/>
      <c r="BX147" s="3"/>
      <c r="BY147" s="3"/>
      <c r="BZ147" s="3"/>
    </row>
    <row r="148" spans="1:78" ht="29" customHeight="1">
      <c r="A148" s="65" t="s">
        <v>377</v>
      </c>
      <c r="C148" s="66"/>
      <c r="D148" s="66" t="s">
        <v>64</v>
      </c>
      <c r="E148" s="67">
        <v>150</v>
      </c>
      <c r="F148" s="69"/>
      <c r="G148" s="104" t="str">
        <f>HYPERLINK("https://pbs.twimg.com/profile_images/973239007554367488/B7xWkXTg_normal.jpg")</f>
        <v>https://pbs.twimg.com/profile_images/973239007554367488/B7xWkXTg_normal.jpg</v>
      </c>
      <c r="H148" s="66"/>
      <c r="I148" s="70" t="s">
        <v>377</v>
      </c>
      <c r="J148" s="71"/>
      <c r="K148" s="71" t="s">
        <v>75</v>
      </c>
      <c r="L148" s="70" t="s">
        <v>1411</v>
      </c>
      <c r="M148" s="74">
        <v>1</v>
      </c>
      <c r="N148" s="75">
        <v>5899.18408203125</v>
      </c>
      <c r="O148" s="75">
        <v>8097.7578125</v>
      </c>
      <c r="P148" s="76"/>
      <c r="Q148" s="77"/>
      <c r="R148" s="77"/>
      <c r="S148" s="90"/>
      <c r="T148" s="49">
        <v>0</v>
      </c>
      <c r="U148" s="49">
        <v>1</v>
      </c>
      <c r="V148" s="50">
        <v>0</v>
      </c>
      <c r="W148" s="50">
        <v>0.002681</v>
      </c>
      <c r="X148" s="50">
        <v>0.004971</v>
      </c>
      <c r="Y148" s="50">
        <v>0.541864</v>
      </c>
      <c r="Z148" s="50">
        <v>0</v>
      </c>
      <c r="AA148" s="50">
        <v>0</v>
      </c>
      <c r="AB148" s="72">
        <v>148</v>
      </c>
      <c r="AC148" s="72"/>
      <c r="AD148" s="73"/>
      <c r="AE148" s="80" t="s">
        <v>983</v>
      </c>
      <c r="AF148" s="88">
        <v>113144585</v>
      </c>
      <c r="AG148" s="80">
        <v>3790</v>
      </c>
      <c r="AH148" s="80">
        <v>1168</v>
      </c>
      <c r="AI148" s="80">
        <v>73136</v>
      </c>
      <c r="AJ148" s="80">
        <v>10852</v>
      </c>
      <c r="AK148" s="80"/>
      <c r="AL148" s="80" t="s">
        <v>1138</v>
      </c>
      <c r="AM148" s="80" t="s">
        <v>1239</v>
      </c>
      <c r="AN148" s="84" t="str">
        <f>HYPERLINK("https://t.co/MFrqY1G2CF")</f>
        <v>https://t.co/MFrqY1G2CF</v>
      </c>
      <c r="AO148" s="80"/>
      <c r="AP148" s="82">
        <v>40219.886782407404</v>
      </c>
      <c r="AQ148" s="84" t="str">
        <f>HYPERLINK("https://pbs.twimg.com/profile_banners/113144585/1528386604")</f>
        <v>https://pbs.twimg.com/profile_banners/113144585/1528386604</v>
      </c>
      <c r="AR148" s="80" t="b">
        <v>0</v>
      </c>
      <c r="AS148" s="80" t="b">
        <v>0</v>
      </c>
      <c r="AT148" s="80" t="b">
        <v>1</v>
      </c>
      <c r="AU148" s="80"/>
      <c r="AV148" s="80">
        <v>221</v>
      </c>
      <c r="AW148" s="84" t="str">
        <f>HYPERLINK("https://abs.twimg.com/images/themes/theme1/bg.png")</f>
        <v>https://abs.twimg.com/images/themes/theme1/bg.png</v>
      </c>
      <c r="AX148" s="80" t="b">
        <v>0</v>
      </c>
      <c r="AY148" s="80" t="s">
        <v>1266</v>
      </c>
      <c r="AZ148" s="84" t="str">
        <f>HYPERLINK("https://twitter.com/molacc")</f>
        <v>https://twitter.com/molacc</v>
      </c>
      <c r="BA148" s="80" t="s">
        <v>66</v>
      </c>
      <c r="BB148" s="80" t="str">
        <f>REPLACE(INDEX(GroupVertices[Group],MATCH(Vertices[[#This Row],[Vertex]],GroupVertices[Vertex],0)),1,1,"")</f>
        <v>1</v>
      </c>
      <c r="BC148" s="49">
        <v>1</v>
      </c>
      <c r="BD148" s="50">
        <v>2.5</v>
      </c>
      <c r="BE148" s="49">
        <v>0</v>
      </c>
      <c r="BF148" s="50">
        <v>0</v>
      </c>
      <c r="BG148" s="49">
        <v>0</v>
      </c>
      <c r="BH148" s="50">
        <v>0</v>
      </c>
      <c r="BI148" s="49">
        <v>39</v>
      </c>
      <c r="BJ148" s="50">
        <v>97.5</v>
      </c>
      <c r="BK148" s="49">
        <v>40</v>
      </c>
      <c r="BL148" s="49" t="s">
        <v>8948</v>
      </c>
      <c r="BM148" s="49" t="s">
        <v>8948</v>
      </c>
      <c r="BN148" s="49" t="s">
        <v>427</v>
      </c>
      <c r="BO148" s="49" t="s">
        <v>427</v>
      </c>
      <c r="BP148" s="49" t="s">
        <v>429</v>
      </c>
      <c r="BQ148" s="49" t="s">
        <v>429</v>
      </c>
      <c r="BR148" s="117" t="s">
        <v>9008</v>
      </c>
      <c r="BS148" s="117" t="s">
        <v>9008</v>
      </c>
      <c r="BT148" s="117" t="s">
        <v>9014</v>
      </c>
      <c r="BU148" s="117" t="s">
        <v>9014</v>
      </c>
      <c r="BV148" s="2"/>
      <c r="BW148" s="3"/>
      <c r="BX148" s="3"/>
      <c r="BY148" s="3"/>
      <c r="BZ148" s="3"/>
    </row>
    <row r="149" spans="1:78" ht="29" customHeight="1">
      <c r="A149" s="65" t="s">
        <v>378</v>
      </c>
      <c r="C149" s="66"/>
      <c r="D149" s="66" t="s">
        <v>64</v>
      </c>
      <c r="E149" s="67">
        <v>150</v>
      </c>
      <c r="F149" s="69"/>
      <c r="G149" s="104" t="str">
        <f>HYPERLINK("https://pbs.twimg.com/profile_images/1307108128341753857/A0EAExdk_normal.jpg")</f>
        <v>https://pbs.twimg.com/profile_images/1307108128341753857/A0EAExdk_normal.jpg</v>
      </c>
      <c r="H149" s="66"/>
      <c r="I149" s="70" t="s">
        <v>378</v>
      </c>
      <c r="J149" s="71"/>
      <c r="K149" s="71" t="s">
        <v>75</v>
      </c>
      <c r="L149" s="70" t="s">
        <v>1412</v>
      </c>
      <c r="M149" s="74">
        <v>1</v>
      </c>
      <c r="N149" s="75">
        <v>6723.44091796875</v>
      </c>
      <c r="O149" s="75">
        <v>3623.432861328125</v>
      </c>
      <c r="P149" s="76"/>
      <c r="Q149" s="77"/>
      <c r="R149" s="77"/>
      <c r="S149" s="90"/>
      <c r="T149" s="49">
        <v>0</v>
      </c>
      <c r="U149" s="49">
        <v>1</v>
      </c>
      <c r="V149" s="50">
        <v>0</v>
      </c>
      <c r="W149" s="50">
        <v>0.002681</v>
      </c>
      <c r="X149" s="50">
        <v>0.004971</v>
      </c>
      <c r="Y149" s="50">
        <v>0.541864</v>
      </c>
      <c r="Z149" s="50">
        <v>0</v>
      </c>
      <c r="AA149" s="50">
        <v>0</v>
      </c>
      <c r="AB149" s="72">
        <v>149</v>
      </c>
      <c r="AC149" s="72"/>
      <c r="AD149" s="73"/>
      <c r="AE149" s="80" t="s">
        <v>984</v>
      </c>
      <c r="AF149" s="88">
        <v>1.18777399568648E+18</v>
      </c>
      <c r="AG149" s="80">
        <v>213</v>
      </c>
      <c r="AH149" s="80">
        <v>38</v>
      </c>
      <c r="AI149" s="80">
        <v>1578</v>
      </c>
      <c r="AJ149" s="80">
        <v>1801</v>
      </c>
      <c r="AK149" s="80"/>
      <c r="AL149" s="80" t="s">
        <v>1139</v>
      </c>
      <c r="AM149" s="80"/>
      <c r="AN149" s="80"/>
      <c r="AO149" s="80"/>
      <c r="AP149" s="82">
        <v>43763.703726851854</v>
      </c>
      <c r="AQ149" s="80"/>
      <c r="AR149" s="80" t="b">
        <v>1</v>
      </c>
      <c r="AS149" s="80" t="b">
        <v>0</v>
      </c>
      <c r="AT149" s="80" t="b">
        <v>0</v>
      </c>
      <c r="AU149" s="80"/>
      <c r="AV149" s="80">
        <v>0</v>
      </c>
      <c r="AW149" s="80"/>
      <c r="AX149" s="80" t="b">
        <v>0</v>
      </c>
      <c r="AY149" s="80" t="s">
        <v>1266</v>
      </c>
      <c r="AZ149" s="84" t="str">
        <f>HYPERLINK("https://twitter.com/felixsa13858019")</f>
        <v>https://twitter.com/felixsa13858019</v>
      </c>
      <c r="BA149" s="80" t="s">
        <v>66</v>
      </c>
      <c r="BB149" s="80" t="str">
        <f>REPLACE(INDEX(GroupVertices[Group],MATCH(Vertices[[#This Row],[Vertex]],GroupVertices[Vertex],0)),1,1,"")</f>
        <v>1</v>
      </c>
      <c r="BC149" s="49">
        <v>1</v>
      </c>
      <c r="BD149" s="50">
        <v>2.5</v>
      </c>
      <c r="BE149" s="49">
        <v>0</v>
      </c>
      <c r="BF149" s="50">
        <v>0</v>
      </c>
      <c r="BG149" s="49">
        <v>0</v>
      </c>
      <c r="BH149" s="50">
        <v>0</v>
      </c>
      <c r="BI149" s="49">
        <v>39</v>
      </c>
      <c r="BJ149" s="50">
        <v>97.5</v>
      </c>
      <c r="BK149" s="49">
        <v>40</v>
      </c>
      <c r="BL149" s="49" t="s">
        <v>8948</v>
      </c>
      <c r="BM149" s="49" t="s">
        <v>8948</v>
      </c>
      <c r="BN149" s="49" t="s">
        <v>427</v>
      </c>
      <c r="BO149" s="49" t="s">
        <v>427</v>
      </c>
      <c r="BP149" s="49" t="s">
        <v>429</v>
      </c>
      <c r="BQ149" s="49" t="s">
        <v>429</v>
      </c>
      <c r="BR149" s="117" t="s">
        <v>9008</v>
      </c>
      <c r="BS149" s="117" t="s">
        <v>9008</v>
      </c>
      <c r="BT149" s="117" t="s">
        <v>9014</v>
      </c>
      <c r="BU149" s="117" t="s">
        <v>9014</v>
      </c>
      <c r="BV149" s="2"/>
      <c r="BW149" s="3"/>
      <c r="BX149" s="3"/>
      <c r="BY149" s="3"/>
      <c r="BZ149" s="3"/>
    </row>
    <row r="150" spans="1:78" ht="29" customHeight="1">
      <c r="A150" s="65" t="s">
        <v>379</v>
      </c>
      <c r="C150" s="66"/>
      <c r="D150" s="66" t="s">
        <v>64</v>
      </c>
      <c r="E150" s="67">
        <v>150</v>
      </c>
      <c r="F150" s="69"/>
      <c r="G150" s="104" t="str">
        <f>HYPERLINK("https://pbs.twimg.com/profile_images/1305375738774851584/zfVZWZYv_normal.jpg")</f>
        <v>https://pbs.twimg.com/profile_images/1305375738774851584/zfVZWZYv_normal.jpg</v>
      </c>
      <c r="H150" s="66"/>
      <c r="I150" s="70" t="s">
        <v>379</v>
      </c>
      <c r="J150" s="71"/>
      <c r="K150" s="71" t="s">
        <v>75</v>
      </c>
      <c r="L150" s="70" t="s">
        <v>1413</v>
      </c>
      <c r="M150" s="74">
        <v>1</v>
      </c>
      <c r="N150" s="75">
        <v>739.8160400390625</v>
      </c>
      <c r="O150" s="75">
        <v>3951.032958984375</v>
      </c>
      <c r="P150" s="76"/>
      <c r="Q150" s="77"/>
      <c r="R150" s="77"/>
      <c r="S150" s="90"/>
      <c r="T150" s="49">
        <v>0</v>
      </c>
      <c r="U150" s="49">
        <v>1</v>
      </c>
      <c r="V150" s="50">
        <v>0</v>
      </c>
      <c r="W150" s="50">
        <v>0.002681</v>
      </c>
      <c r="X150" s="50">
        <v>0.004971</v>
      </c>
      <c r="Y150" s="50">
        <v>0.541864</v>
      </c>
      <c r="Z150" s="50">
        <v>0</v>
      </c>
      <c r="AA150" s="50">
        <v>0</v>
      </c>
      <c r="AB150" s="72">
        <v>150</v>
      </c>
      <c r="AC150" s="72"/>
      <c r="AD150" s="73"/>
      <c r="AE150" s="80" t="s">
        <v>985</v>
      </c>
      <c r="AF150" s="88">
        <v>1.20843556107529E+18</v>
      </c>
      <c r="AG150" s="80">
        <v>282</v>
      </c>
      <c r="AH150" s="80">
        <v>489</v>
      </c>
      <c r="AI150" s="80">
        <v>2292</v>
      </c>
      <c r="AJ150" s="80">
        <v>7344</v>
      </c>
      <c r="AK150" s="80"/>
      <c r="AL150" s="80" t="s">
        <v>1140</v>
      </c>
      <c r="AM150" s="80" t="s">
        <v>1232</v>
      </c>
      <c r="AN150" s="80"/>
      <c r="AO150" s="80"/>
      <c r="AP150" s="82">
        <v>43820.718564814815</v>
      </c>
      <c r="AQ150" s="84" t="str">
        <f>HYPERLINK("https://pbs.twimg.com/profile_banners/1208435561075298308/1600198217")</f>
        <v>https://pbs.twimg.com/profile_banners/1208435561075298308/1600198217</v>
      </c>
      <c r="AR150" s="80" t="b">
        <v>1</v>
      </c>
      <c r="AS150" s="80" t="b">
        <v>0</v>
      </c>
      <c r="AT150" s="80" t="b">
        <v>0</v>
      </c>
      <c r="AU150" s="80"/>
      <c r="AV150" s="80">
        <v>0</v>
      </c>
      <c r="AW150" s="80"/>
      <c r="AX150" s="80" t="b">
        <v>0</v>
      </c>
      <c r="AY150" s="80" t="s">
        <v>1266</v>
      </c>
      <c r="AZ150" s="84" t="str">
        <f>HYPERLINK("https://twitter.com/caktus_jacck")</f>
        <v>https://twitter.com/caktus_jacck</v>
      </c>
      <c r="BA150" s="80" t="s">
        <v>66</v>
      </c>
      <c r="BB150" s="80" t="str">
        <f>REPLACE(INDEX(GroupVertices[Group],MATCH(Vertices[[#This Row],[Vertex]],GroupVertices[Vertex],0)),1,1,"")</f>
        <v>1</v>
      </c>
      <c r="BC150" s="49">
        <v>1</v>
      </c>
      <c r="BD150" s="50">
        <v>2.5</v>
      </c>
      <c r="BE150" s="49">
        <v>0</v>
      </c>
      <c r="BF150" s="50">
        <v>0</v>
      </c>
      <c r="BG150" s="49">
        <v>0</v>
      </c>
      <c r="BH150" s="50">
        <v>0</v>
      </c>
      <c r="BI150" s="49">
        <v>39</v>
      </c>
      <c r="BJ150" s="50">
        <v>97.5</v>
      </c>
      <c r="BK150" s="49">
        <v>40</v>
      </c>
      <c r="BL150" s="49" t="s">
        <v>8948</v>
      </c>
      <c r="BM150" s="49" t="s">
        <v>8948</v>
      </c>
      <c r="BN150" s="49" t="s">
        <v>427</v>
      </c>
      <c r="BO150" s="49" t="s">
        <v>427</v>
      </c>
      <c r="BP150" s="49" t="s">
        <v>429</v>
      </c>
      <c r="BQ150" s="49" t="s">
        <v>429</v>
      </c>
      <c r="BR150" s="117" t="s">
        <v>9008</v>
      </c>
      <c r="BS150" s="117" t="s">
        <v>9008</v>
      </c>
      <c r="BT150" s="117" t="s">
        <v>9014</v>
      </c>
      <c r="BU150" s="117" t="s">
        <v>9014</v>
      </c>
      <c r="BV150" s="2"/>
      <c r="BW150" s="3"/>
      <c r="BX150" s="3"/>
      <c r="BY150" s="3"/>
      <c r="BZ150" s="3"/>
    </row>
    <row r="151" spans="1:78" ht="29" customHeight="1">
      <c r="A151" s="65" t="s">
        <v>380</v>
      </c>
      <c r="C151" s="66"/>
      <c r="D151" s="66" t="s">
        <v>64</v>
      </c>
      <c r="E151" s="67">
        <v>150</v>
      </c>
      <c r="F151" s="69"/>
      <c r="G151" s="104" t="str">
        <f>HYPERLINK("https://pbs.twimg.com/profile_images/1319644012941377536/rZz_Evyb_normal.jpg")</f>
        <v>https://pbs.twimg.com/profile_images/1319644012941377536/rZz_Evyb_normal.jpg</v>
      </c>
      <c r="H151" s="66"/>
      <c r="I151" s="70" t="s">
        <v>380</v>
      </c>
      <c r="J151" s="71"/>
      <c r="K151" s="71" t="s">
        <v>75</v>
      </c>
      <c r="L151" s="70" t="s">
        <v>1414</v>
      </c>
      <c r="M151" s="74">
        <v>1</v>
      </c>
      <c r="N151" s="75">
        <v>3612.89697265625</v>
      </c>
      <c r="O151" s="75">
        <v>1323.81787109375</v>
      </c>
      <c r="P151" s="76"/>
      <c r="Q151" s="77"/>
      <c r="R151" s="77"/>
      <c r="S151" s="90"/>
      <c r="T151" s="49">
        <v>0</v>
      </c>
      <c r="U151" s="49">
        <v>1</v>
      </c>
      <c r="V151" s="50">
        <v>0</v>
      </c>
      <c r="W151" s="50">
        <v>0.002681</v>
      </c>
      <c r="X151" s="50">
        <v>0.004971</v>
      </c>
      <c r="Y151" s="50">
        <v>0.541864</v>
      </c>
      <c r="Z151" s="50">
        <v>0</v>
      </c>
      <c r="AA151" s="50">
        <v>0</v>
      </c>
      <c r="AB151" s="72">
        <v>151</v>
      </c>
      <c r="AC151" s="72"/>
      <c r="AD151" s="73"/>
      <c r="AE151" s="80" t="s">
        <v>986</v>
      </c>
      <c r="AF151" s="88">
        <v>1.22711317537767E+18</v>
      </c>
      <c r="AG151" s="80">
        <v>626</v>
      </c>
      <c r="AH151" s="80">
        <v>429</v>
      </c>
      <c r="AI151" s="80">
        <v>455</v>
      </c>
      <c r="AJ151" s="80">
        <v>1994</v>
      </c>
      <c r="AK151" s="80"/>
      <c r="AL151" s="80" t="s">
        <v>1141</v>
      </c>
      <c r="AM151" s="80" t="s">
        <v>1240</v>
      </c>
      <c r="AN151" s="80"/>
      <c r="AO151" s="80"/>
      <c r="AP151" s="82">
        <v>43872.25890046296</v>
      </c>
      <c r="AQ151" s="84" t="str">
        <f>HYPERLINK("https://pbs.twimg.com/profile_banners/1227113175377678336/1595917591")</f>
        <v>https://pbs.twimg.com/profile_banners/1227113175377678336/1595917591</v>
      </c>
      <c r="AR151" s="80" t="b">
        <v>1</v>
      </c>
      <c r="AS151" s="80" t="b">
        <v>0</v>
      </c>
      <c r="AT151" s="80" t="b">
        <v>0</v>
      </c>
      <c r="AU151" s="80"/>
      <c r="AV151" s="80">
        <v>0</v>
      </c>
      <c r="AW151" s="80"/>
      <c r="AX151" s="80" t="b">
        <v>0</v>
      </c>
      <c r="AY151" s="80" t="s">
        <v>1266</v>
      </c>
      <c r="AZ151" s="84" t="str">
        <f>HYPERLINK("https://twitter.com/calabar001")</f>
        <v>https://twitter.com/calabar001</v>
      </c>
      <c r="BA151" s="80" t="s">
        <v>66</v>
      </c>
      <c r="BB151" s="80" t="str">
        <f>REPLACE(INDEX(GroupVertices[Group],MATCH(Vertices[[#This Row],[Vertex]],GroupVertices[Vertex],0)),1,1,"")</f>
        <v>1</v>
      </c>
      <c r="BC151" s="49">
        <v>1</v>
      </c>
      <c r="BD151" s="50">
        <v>2.5</v>
      </c>
      <c r="BE151" s="49">
        <v>0</v>
      </c>
      <c r="BF151" s="50">
        <v>0</v>
      </c>
      <c r="BG151" s="49">
        <v>0</v>
      </c>
      <c r="BH151" s="50">
        <v>0</v>
      </c>
      <c r="BI151" s="49">
        <v>39</v>
      </c>
      <c r="BJ151" s="50">
        <v>97.5</v>
      </c>
      <c r="BK151" s="49">
        <v>40</v>
      </c>
      <c r="BL151" s="49" t="s">
        <v>8948</v>
      </c>
      <c r="BM151" s="49" t="s">
        <v>8948</v>
      </c>
      <c r="BN151" s="49" t="s">
        <v>427</v>
      </c>
      <c r="BO151" s="49" t="s">
        <v>427</v>
      </c>
      <c r="BP151" s="49" t="s">
        <v>429</v>
      </c>
      <c r="BQ151" s="49" t="s">
        <v>429</v>
      </c>
      <c r="BR151" s="117" t="s">
        <v>9008</v>
      </c>
      <c r="BS151" s="117" t="s">
        <v>9008</v>
      </c>
      <c r="BT151" s="117" t="s">
        <v>9014</v>
      </c>
      <c r="BU151" s="117" t="s">
        <v>9014</v>
      </c>
      <c r="BV151" s="2"/>
      <c r="BW151" s="3"/>
      <c r="BX151" s="3"/>
      <c r="BY151" s="3"/>
      <c r="BZ151" s="3"/>
    </row>
    <row r="152" spans="1:78" ht="29" customHeight="1">
      <c r="A152" s="65" t="s">
        <v>381</v>
      </c>
      <c r="C152" s="66"/>
      <c r="D152" s="66" t="s">
        <v>64</v>
      </c>
      <c r="E152" s="67">
        <v>150</v>
      </c>
      <c r="F152" s="69"/>
      <c r="G152" s="104" t="str">
        <f>HYPERLINK("https://pbs.twimg.com/profile_images/552808258512367616/8cGgZE7U_normal.jpeg")</f>
        <v>https://pbs.twimg.com/profile_images/552808258512367616/8cGgZE7U_normal.jpeg</v>
      </c>
      <c r="H152" s="66"/>
      <c r="I152" s="70" t="s">
        <v>381</v>
      </c>
      <c r="J152" s="71"/>
      <c r="K152" s="71" t="s">
        <v>75</v>
      </c>
      <c r="L152" s="70" t="s">
        <v>1415</v>
      </c>
      <c r="M152" s="74">
        <v>1</v>
      </c>
      <c r="N152" s="75">
        <v>3417.000732421875</v>
      </c>
      <c r="O152" s="75">
        <v>650.9274291992188</v>
      </c>
      <c r="P152" s="76"/>
      <c r="Q152" s="77"/>
      <c r="R152" s="77"/>
      <c r="S152" s="90"/>
      <c r="T152" s="49">
        <v>0</v>
      </c>
      <c r="U152" s="49">
        <v>1</v>
      </c>
      <c r="V152" s="50">
        <v>0</v>
      </c>
      <c r="W152" s="50">
        <v>0.002681</v>
      </c>
      <c r="X152" s="50">
        <v>0.004971</v>
      </c>
      <c r="Y152" s="50">
        <v>0.541864</v>
      </c>
      <c r="Z152" s="50">
        <v>0</v>
      </c>
      <c r="AA152" s="50">
        <v>0</v>
      </c>
      <c r="AB152" s="72">
        <v>152</v>
      </c>
      <c r="AC152" s="72"/>
      <c r="AD152" s="73"/>
      <c r="AE152" s="80" t="s">
        <v>987</v>
      </c>
      <c r="AF152" s="88">
        <v>182348800</v>
      </c>
      <c r="AG152" s="80">
        <v>1501</v>
      </c>
      <c r="AH152" s="80">
        <v>1033</v>
      </c>
      <c r="AI152" s="80">
        <v>70855</v>
      </c>
      <c r="AJ152" s="80">
        <v>8839</v>
      </c>
      <c r="AK152" s="80"/>
      <c r="AL152" s="80" t="s">
        <v>1142</v>
      </c>
      <c r="AM152" s="80" t="s">
        <v>1241</v>
      </c>
      <c r="AN152" s="80"/>
      <c r="AO152" s="80"/>
      <c r="AP152" s="82">
        <v>40414.49071759259</v>
      </c>
      <c r="AQ152" s="84" t="str">
        <f>HYPERLINK("https://pbs.twimg.com/profile_banners/182348800/1390467884")</f>
        <v>https://pbs.twimg.com/profile_banners/182348800/1390467884</v>
      </c>
      <c r="AR152" s="80" t="b">
        <v>0</v>
      </c>
      <c r="AS152" s="80" t="b">
        <v>0</v>
      </c>
      <c r="AT152" s="80" t="b">
        <v>1</v>
      </c>
      <c r="AU152" s="80"/>
      <c r="AV152" s="80">
        <v>4</v>
      </c>
      <c r="AW152" s="84" t="str">
        <f>HYPERLINK("https://abs.twimg.com/images/themes/theme4/bg.gif")</f>
        <v>https://abs.twimg.com/images/themes/theme4/bg.gif</v>
      </c>
      <c r="AX152" s="80" t="b">
        <v>0</v>
      </c>
      <c r="AY152" s="80" t="s">
        <v>1266</v>
      </c>
      <c r="AZ152" s="84" t="str">
        <f>HYPERLINK("https://twitter.com/qwesi2131")</f>
        <v>https://twitter.com/qwesi2131</v>
      </c>
      <c r="BA152" s="80" t="s">
        <v>66</v>
      </c>
      <c r="BB152" s="80" t="str">
        <f>REPLACE(INDEX(GroupVertices[Group],MATCH(Vertices[[#This Row],[Vertex]],GroupVertices[Vertex],0)),1,1,"")</f>
        <v>1</v>
      </c>
      <c r="BC152" s="49">
        <v>1</v>
      </c>
      <c r="BD152" s="50">
        <v>2.5</v>
      </c>
      <c r="BE152" s="49">
        <v>0</v>
      </c>
      <c r="BF152" s="50">
        <v>0</v>
      </c>
      <c r="BG152" s="49">
        <v>0</v>
      </c>
      <c r="BH152" s="50">
        <v>0</v>
      </c>
      <c r="BI152" s="49">
        <v>39</v>
      </c>
      <c r="BJ152" s="50">
        <v>97.5</v>
      </c>
      <c r="BK152" s="49">
        <v>40</v>
      </c>
      <c r="BL152" s="49" t="s">
        <v>8948</v>
      </c>
      <c r="BM152" s="49" t="s">
        <v>8948</v>
      </c>
      <c r="BN152" s="49" t="s">
        <v>427</v>
      </c>
      <c r="BO152" s="49" t="s">
        <v>427</v>
      </c>
      <c r="BP152" s="49" t="s">
        <v>429</v>
      </c>
      <c r="BQ152" s="49" t="s">
        <v>429</v>
      </c>
      <c r="BR152" s="117" t="s">
        <v>9008</v>
      </c>
      <c r="BS152" s="117" t="s">
        <v>9008</v>
      </c>
      <c r="BT152" s="117" t="s">
        <v>9014</v>
      </c>
      <c r="BU152" s="117" t="s">
        <v>9014</v>
      </c>
      <c r="BV152" s="2"/>
      <c r="BW152" s="3"/>
      <c r="BX152" s="3"/>
      <c r="BY152" s="3"/>
      <c r="BZ152" s="3"/>
    </row>
    <row r="153" spans="1:78" ht="29" customHeight="1">
      <c r="A153" s="65" t="s">
        <v>382</v>
      </c>
      <c r="C153" s="66"/>
      <c r="D153" s="66" t="s">
        <v>64</v>
      </c>
      <c r="E153" s="67">
        <v>150</v>
      </c>
      <c r="F153" s="69"/>
      <c r="G153" s="104" t="str">
        <f>HYPERLINK("https://pbs.twimg.com/profile_images/1298993655408025606/8VeKTvnC_normal.jpg")</f>
        <v>https://pbs.twimg.com/profile_images/1298993655408025606/8VeKTvnC_normal.jpg</v>
      </c>
      <c r="H153" s="66"/>
      <c r="I153" s="70" t="s">
        <v>382</v>
      </c>
      <c r="J153" s="71"/>
      <c r="K153" s="71" t="s">
        <v>75</v>
      </c>
      <c r="L153" s="70" t="s">
        <v>1416</v>
      </c>
      <c r="M153" s="74">
        <v>1</v>
      </c>
      <c r="N153" s="75">
        <v>3395.144287109375</v>
      </c>
      <c r="O153" s="75">
        <v>9384.2626953125</v>
      </c>
      <c r="P153" s="76"/>
      <c r="Q153" s="77"/>
      <c r="R153" s="77"/>
      <c r="S153" s="90"/>
      <c r="T153" s="49">
        <v>0</v>
      </c>
      <c r="U153" s="49">
        <v>1</v>
      </c>
      <c r="V153" s="50">
        <v>0</v>
      </c>
      <c r="W153" s="50">
        <v>0.002681</v>
      </c>
      <c r="X153" s="50">
        <v>0.004971</v>
      </c>
      <c r="Y153" s="50">
        <v>0.541864</v>
      </c>
      <c r="Z153" s="50">
        <v>0</v>
      </c>
      <c r="AA153" s="50">
        <v>0</v>
      </c>
      <c r="AB153" s="72">
        <v>153</v>
      </c>
      <c r="AC153" s="72"/>
      <c r="AD153" s="73"/>
      <c r="AE153" s="80" t="s">
        <v>988</v>
      </c>
      <c r="AF153" s="88">
        <v>1.27355249762236E+18</v>
      </c>
      <c r="AG153" s="80">
        <v>82</v>
      </c>
      <c r="AH153" s="80">
        <v>24</v>
      </c>
      <c r="AI153" s="80">
        <v>901</v>
      </c>
      <c r="AJ153" s="80">
        <v>555</v>
      </c>
      <c r="AK153" s="80"/>
      <c r="AL153" s="80" t="s">
        <v>1143</v>
      </c>
      <c r="AM153" s="80"/>
      <c r="AN153" s="80"/>
      <c r="AO153" s="80"/>
      <c r="AP153" s="82">
        <v>44000.40696759259</v>
      </c>
      <c r="AQ153" s="84" t="str">
        <f>HYPERLINK("https://pbs.twimg.com/profile_banners/1273552497622364162/1598539196")</f>
        <v>https://pbs.twimg.com/profile_banners/1273552497622364162/1598539196</v>
      </c>
      <c r="AR153" s="80" t="b">
        <v>1</v>
      </c>
      <c r="AS153" s="80" t="b">
        <v>0</v>
      </c>
      <c r="AT153" s="80" t="b">
        <v>0</v>
      </c>
      <c r="AU153" s="80"/>
      <c r="AV153" s="80">
        <v>0</v>
      </c>
      <c r="AW153" s="80"/>
      <c r="AX153" s="80" t="b">
        <v>0</v>
      </c>
      <c r="AY153" s="80" t="s">
        <v>1266</v>
      </c>
      <c r="AZ153" s="84" t="str">
        <f>HYPERLINK("https://twitter.com/cruise95478552")</f>
        <v>https://twitter.com/cruise95478552</v>
      </c>
      <c r="BA153" s="80" t="s">
        <v>66</v>
      </c>
      <c r="BB153" s="80" t="str">
        <f>REPLACE(INDEX(GroupVertices[Group],MATCH(Vertices[[#This Row],[Vertex]],GroupVertices[Vertex],0)),1,1,"")</f>
        <v>1</v>
      </c>
      <c r="BC153" s="49">
        <v>1</v>
      </c>
      <c r="BD153" s="50">
        <v>2.5</v>
      </c>
      <c r="BE153" s="49">
        <v>0</v>
      </c>
      <c r="BF153" s="50">
        <v>0</v>
      </c>
      <c r="BG153" s="49">
        <v>0</v>
      </c>
      <c r="BH153" s="50">
        <v>0</v>
      </c>
      <c r="BI153" s="49">
        <v>39</v>
      </c>
      <c r="BJ153" s="50">
        <v>97.5</v>
      </c>
      <c r="BK153" s="49">
        <v>40</v>
      </c>
      <c r="BL153" s="49" t="s">
        <v>8948</v>
      </c>
      <c r="BM153" s="49" t="s">
        <v>8948</v>
      </c>
      <c r="BN153" s="49" t="s">
        <v>427</v>
      </c>
      <c r="BO153" s="49" t="s">
        <v>427</v>
      </c>
      <c r="BP153" s="49" t="s">
        <v>429</v>
      </c>
      <c r="BQ153" s="49" t="s">
        <v>429</v>
      </c>
      <c r="BR153" s="117" t="s">
        <v>9008</v>
      </c>
      <c r="BS153" s="117" t="s">
        <v>9008</v>
      </c>
      <c r="BT153" s="117" t="s">
        <v>9014</v>
      </c>
      <c r="BU153" s="117" t="s">
        <v>9014</v>
      </c>
      <c r="BV153" s="2"/>
      <c r="BW153" s="3"/>
      <c r="BX153" s="3"/>
      <c r="BY153" s="3"/>
      <c r="BZ153" s="3"/>
    </row>
    <row r="154" spans="1:78" ht="29" customHeight="1">
      <c r="A154" s="65" t="s">
        <v>383</v>
      </c>
      <c r="C154" s="66"/>
      <c r="D154" s="66" t="s">
        <v>64</v>
      </c>
      <c r="E154" s="67">
        <v>150</v>
      </c>
      <c r="F154" s="69"/>
      <c r="G154" s="104" t="str">
        <f>HYPERLINK("https://pbs.twimg.com/profile_images/1306172363516641280/xbgLfRfL_normal.jpg")</f>
        <v>https://pbs.twimg.com/profile_images/1306172363516641280/xbgLfRfL_normal.jpg</v>
      </c>
      <c r="H154" s="66"/>
      <c r="I154" s="70" t="s">
        <v>383</v>
      </c>
      <c r="J154" s="71"/>
      <c r="K154" s="71" t="s">
        <v>75</v>
      </c>
      <c r="L154" s="70" t="s">
        <v>1417</v>
      </c>
      <c r="M154" s="74">
        <v>1</v>
      </c>
      <c r="N154" s="75">
        <v>1176.4710693359375</v>
      </c>
      <c r="O154" s="75">
        <v>6675.54052734375</v>
      </c>
      <c r="P154" s="76"/>
      <c r="Q154" s="77"/>
      <c r="R154" s="77"/>
      <c r="S154" s="90"/>
      <c r="T154" s="49">
        <v>0</v>
      </c>
      <c r="U154" s="49">
        <v>1</v>
      </c>
      <c r="V154" s="50">
        <v>0</v>
      </c>
      <c r="W154" s="50">
        <v>0.002681</v>
      </c>
      <c r="X154" s="50">
        <v>0.004971</v>
      </c>
      <c r="Y154" s="50">
        <v>0.541864</v>
      </c>
      <c r="Z154" s="50">
        <v>0</v>
      </c>
      <c r="AA154" s="50">
        <v>0</v>
      </c>
      <c r="AB154" s="72">
        <v>154</v>
      </c>
      <c r="AC154" s="72"/>
      <c r="AD154" s="73"/>
      <c r="AE154" s="80" t="s">
        <v>989</v>
      </c>
      <c r="AF154" s="88">
        <v>1.30617159111872E+18</v>
      </c>
      <c r="AG154" s="80">
        <v>332</v>
      </c>
      <c r="AH154" s="80">
        <v>18</v>
      </c>
      <c r="AI154" s="80">
        <v>1859</v>
      </c>
      <c r="AJ154" s="80">
        <v>1806</v>
      </c>
      <c r="AK154" s="80"/>
      <c r="AL154" s="80" t="s">
        <v>1144</v>
      </c>
      <c r="AM154" s="80" t="s">
        <v>1242</v>
      </c>
      <c r="AN154" s="80"/>
      <c r="AO154" s="80"/>
      <c r="AP154" s="82">
        <v>44090.41857638889</v>
      </c>
      <c r="AQ154" s="84" t="str">
        <f>HYPERLINK("https://pbs.twimg.com/profile_banners/1306171591118721024/1600251784")</f>
        <v>https://pbs.twimg.com/profile_banners/1306171591118721024/1600251784</v>
      </c>
      <c r="AR154" s="80" t="b">
        <v>1</v>
      </c>
      <c r="AS154" s="80" t="b">
        <v>0</v>
      </c>
      <c r="AT154" s="80" t="b">
        <v>0</v>
      </c>
      <c r="AU154" s="80"/>
      <c r="AV154" s="80">
        <v>0</v>
      </c>
      <c r="AW154" s="80"/>
      <c r="AX154" s="80" t="b">
        <v>0</v>
      </c>
      <c r="AY154" s="80" t="s">
        <v>1266</v>
      </c>
      <c r="AZ154" s="84" t="str">
        <f>HYPERLINK("https://twitter.com/bellangelica4")</f>
        <v>https://twitter.com/bellangelica4</v>
      </c>
      <c r="BA154" s="80" t="s">
        <v>66</v>
      </c>
      <c r="BB154" s="80" t="str">
        <f>REPLACE(INDEX(GroupVertices[Group],MATCH(Vertices[[#This Row],[Vertex]],GroupVertices[Vertex],0)),1,1,"")</f>
        <v>1</v>
      </c>
      <c r="BC154" s="49">
        <v>1</v>
      </c>
      <c r="BD154" s="50">
        <v>2.5</v>
      </c>
      <c r="BE154" s="49">
        <v>0</v>
      </c>
      <c r="BF154" s="50">
        <v>0</v>
      </c>
      <c r="BG154" s="49">
        <v>0</v>
      </c>
      <c r="BH154" s="50">
        <v>0</v>
      </c>
      <c r="BI154" s="49">
        <v>39</v>
      </c>
      <c r="BJ154" s="50">
        <v>97.5</v>
      </c>
      <c r="BK154" s="49">
        <v>40</v>
      </c>
      <c r="BL154" s="49" t="s">
        <v>8948</v>
      </c>
      <c r="BM154" s="49" t="s">
        <v>8948</v>
      </c>
      <c r="BN154" s="49" t="s">
        <v>427</v>
      </c>
      <c r="BO154" s="49" t="s">
        <v>427</v>
      </c>
      <c r="BP154" s="49" t="s">
        <v>429</v>
      </c>
      <c r="BQ154" s="49" t="s">
        <v>429</v>
      </c>
      <c r="BR154" s="117" t="s">
        <v>9008</v>
      </c>
      <c r="BS154" s="117" t="s">
        <v>9008</v>
      </c>
      <c r="BT154" s="117" t="s">
        <v>9014</v>
      </c>
      <c r="BU154" s="117" t="s">
        <v>9014</v>
      </c>
      <c r="BV154" s="2"/>
      <c r="BW154" s="3"/>
      <c r="BX154" s="3"/>
      <c r="BY154" s="3"/>
      <c r="BZ154" s="3"/>
    </row>
    <row r="155" spans="1:78" ht="29" customHeight="1">
      <c r="A155" s="65" t="s">
        <v>384</v>
      </c>
      <c r="C155" s="66"/>
      <c r="D155" s="66" t="s">
        <v>64</v>
      </c>
      <c r="E155" s="67">
        <v>150</v>
      </c>
      <c r="F155" s="69"/>
      <c r="G155" s="104" t="str">
        <f>HYPERLINK("https://pbs.twimg.com/profile_images/1284120060701835266/H76HckWm_normal.jpg")</f>
        <v>https://pbs.twimg.com/profile_images/1284120060701835266/H76HckWm_normal.jpg</v>
      </c>
      <c r="H155" s="66"/>
      <c r="I155" s="70" t="s">
        <v>384</v>
      </c>
      <c r="J155" s="71"/>
      <c r="K155" s="71" t="s">
        <v>75</v>
      </c>
      <c r="L155" s="70" t="s">
        <v>1418</v>
      </c>
      <c r="M155" s="74">
        <v>1</v>
      </c>
      <c r="N155" s="75">
        <v>9479.9658203125</v>
      </c>
      <c r="O155" s="75">
        <v>5979.599609375</v>
      </c>
      <c r="P155" s="76"/>
      <c r="Q155" s="77"/>
      <c r="R155" s="77"/>
      <c r="S155" s="90"/>
      <c r="T155" s="49">
        <v>0</v>
      </c>
      <c r="U155" s="49">
        <v>1</v>
      </c>
      <c r="V155" s="50">
        <v>0</v>
      </c>
      <c r="W155" s="50">
        <v>0.002681</v>
      </c>
      <c r="X155" s="50">
        <v>0.004971</v>
      </c>
      <c r="Y155" s="50">
        <v>0.541864</v>
      </c>
      <c r="Z155" s="50">
        <v>0</v>
      </c>
      <c r="AA155" s="50">
        <v>0</v>
      </c>
      <c r="AB155" s="72">
        <v>155</v>
      </c>
      <c r="AC155" s="72"/>
      <c r="AD155" s="73"/>
      <c r="AE155" s="80" t="s">
        <v>990</v>
      </c>
      <c r="AF155" s="88">
        <v>1.24797726742018E+18</v>
      </c>
      <c r="AG155" s="80">
        <v>139</v>
      </c>
      <c r="AH155" s="80">
        <v>807</v>
      </c>
      <c r="AI155" s="80">
        <v>12546</v>
      </c>
      <c r="AJ155" s="80">
        <v>297</v>
      </c>
      <c r="AK155" s="80"/>
      <c r="AL155" s="80" t="s">
        <v>1145</v>
      </c>
      <c r="AM155" s="80" t="s">
        <v>1203</v>
      </c>
      <c r="AN155" s="84" t="str">
        <f>HYPERLINK("https://t.co/Qv3tAjcXCb")</f>
        <v>https://t.co/Qv3tAjcXCb</v>
      </c>
      <c r="AO155" s="80"/>
      <c r="AP155" s="82">
        <v>43929.83277777778</v>
      </c>
      <c r="AQ155" s="84" t="str">
        <f>HYPERLINK("https://pbs.twimg.com/profile_banners/1247977267420180483/1597301952")</f>
        <v>https://pbs.twimg.com/profile_banners/1247977267420180483/1597301952</v>
      </c>
      <c r="AR155" s="80" t="b">
        <v>1</v>
      </c>
      <c r="AS155" s="80" t="b">
        <v>0</v>
      </c>
      <c r="AT155" s="80" t="b">
        <v>0</v>
      </c>
      <c r="AU155" s="80"/>
      <c r="AV155" s="80">
        <v>2</v>
      </c>
      <c r="AW155" s="80"/>
      <c r="AX155" s="80" t="b">
        <v>0</v>
      </c>
      <c r="AY155" s="80" t="s">
        <v>1266</v>
      </c>
      <c r="AZ155" s="84" t="str">
        <f>HYPERLINK("https://twitter.com/realfm91")</f>
        <v>https://twitter.com/realfm91</v>
      </c>
      <c r="BA155" s="80" t="s">
        <v>66</v>
      </c>
      <c r="BB155" s="80" t="str">
        <f>REPLACE(INDEX(GroupVertices[Group],MATCH(Vertices[[#This Row],[Vertex]],GroupVertices[Vertex],0)),1,1,"")</f>
        <v>1</v>
      </c>
      <c r="BC155" s="49">
        <v>1</v>
      </c>
      <c r="BD155" s="50">
        <v>2.5</v>
      </c>
      <c r="BE155" s="49">
        <v>0</v>
      </c>
      <c r="BF155" s="50">
        <v>0</v>
      </c>
      <c r="BG155" s="49">
        <v>0</v>
      </c>
      <c r="BH155" s="50">
        <v>0</v>
      </c>
      <c r="BI155" s="49">
        <v>39</v>
      </c>
      <c r="BJ155" s="50">
        <v>97.5</v>
      </c>
      <c r="BK155" s="49">
        <v>40</v>
      </c>
      <c r="BL155" s="49" t="s">
        <v>8948</v>
      </c>
      <c r="BM155" s="49" t="s">
        <v>8948</v>
      </c>
      <c r="BN155" s="49" t="s">
        <v>427</v>
      </c>
      <c r="BO155" s="49" t="s">
        <v>427</v>
      </c>
      <c r="BP155" s="49" t="s">
        <v>429</v>
      </c>
      <c r="BQ155" s="49" t="s">
        <v>429</v>
      </c>
      <c r="BR155" s="117" t="s">
        <v>9008</v>
      </c>
      <c r="BS155" s="117" t="s">
        <v>9008</v>
      </c>
      <c r="BT155" s="117" t="s">
        <v>9014</v>
      </c>
      <c r="BU155" s="117" t="s">
        <v>9014</v>
      </c>
      <c r="BV155" s="2"/>
      <c r="BW155" s="3"/>
      <c r="BX155" s="3"/>
      <c r="BY155" s="3"/>
      <c r="BZ155" s="3"/>
    </row>
    <row r="156" spans="1:78" ht="29" customHeight="1">
      <c r="A156" s="65" t="s">
        <v>385</v>
      </c>
      <c r="C156" s="66"/>
      <c r="D156" s="66" t="s">
        <v>64</v>
      </c>
      <c r="E156" s="67">
        <v>150</v>
      </c>
      <c r="F156" s="69"/>
      <c r="G156" s="104" t="str">
        <f>HYPERLINK("https://pbs.twimg.com/profile_images/1286551725873168384/u9L2cwmz_normal.jpg")</f>
        <v>https://pbs.twimg.com/profile_images/1286551725873168384/u9L2cwmz_normal.jpg</v>
      </c>
      <c r="H156" s="66"/>
      <c r="I156" s="70" t="s">
        <v>385</v>
      </c>
      <c r="J156" s="71"/>
      <c r="K156" s="71" t="s">
        <v>75</v>
      </c>
      <c r="L156" s="70" t="s">
        <v>1419</v>
      </c>
      <c r="M156" s="74">
        <v>1</v>
      </c>
      <c r="N156" s="75">
        <v>6163.68310546875</v>
      </c>
      <c r="O156" s="75">
        <v>2700.552001953125</v>
      </c>
      <c r="P156" s="76"/>
      <c r="Q156" s="77"/>
      <c r="R156" s="77"/>
      <c r="S156" s="90"/>
      <c r="T156" s="49">
        <v>0</v>
      </c>
      <c r="U156" s="49">
        <v>1</v>
      </c>
      <c r="V156" s="50">
        <v>0</v>
      </c>
      <c r="W156" s="50">
        <v>0.002681</v>
      </c>
      <c r="X156" s="50">
        <v>0.004971</v>
      </c>
      <c r="Y156" s="50">
        <v>0.541864</v>
      </c>
      <c r="Z156" s="50">
        <v>0</v>
      </c>
      <c r="AA156" s="50">
        <v>0</v>
      </c>
      <c r="AB156" s="72">
        <v>156</v>
      </c>
      <c r="AC156" s="72"/>
      <c r="AD156" s="73"/>
      <c r="AE156" s="80" t="s">
        <v>991</v>
      </c>
      <c r="AF156" s="88">
        <v>1.2704558860966E+18</v>
      </c>
      <c r="AG156" s="80">
        <v>1024</v>
      </c>
      <c r="AH156" s="80">
        <v>120</v>
      </c>
      <c r="AI156" s="80">
        <v>54</v>
      </c>
      <c r="AJ156" s="80">
        <v>3</v>
      </c>
      <c r="AK156" s="80"/>
      <c r="AL156" s="80" t="s">
        <v>1146</v>
      </c>
      <c r="AM156" s="80" t="s">
        <v>1243</v>
      </c>
      <c r="AN156" s="80"/>
      <c r="AO156" s="80"/>
      <c r="AP156" s="82">
        <v>43991.86203703703</v>
      </c>
      <c r="AQ156" s="84" t="str">
        <f>HYPERLINK("https://pbs.twimg.com/profile_banners/1270455886096609280/1595572968")</f>
        <v>https://pbs.twimg.com/profile_banners/1270455886096609280/1595572968</v>
      </c>
      <c r="AR156" s="80" t="b">
        <v>1</v>
      </c>
      <c r="AS156" s="80" t="b">
        <v>0</v>
      </c>
      <c r="AT156" s="80" t="b">
        <v>0</v>
      </c>
      <c r="AU156" s="80"/>
      <c r="AV156" s="80">
        <v>0</v>
      </c>
      <c r="AW156" s="80"/>
      <c r="AX156" s="80" t="b">
        <v>0</v>
      </c>
      <c r="AY156" s="80" t="s">
        <v>1266</v>
      </c>
      <c r="AZ156" s="84" t="str">
        <f>HYPERLINK("https://twitter.com/buggsnow3")</f>
        <v>https://twitter.com/buggsnow3</v>
      </c>
      <c r="BA156" s="80" t="s">
        <v>66</v>
      </c>
      <c r="BB156" s="80" t="str">
        <f>REPLACE(INDEX(GroupVertices[Group],MATCH(Vertices[[#This Row],[Vertex]],GroupVertices[Vertex],0)),1,1,"")</f>
        <v>1</v>
      </c>
      <c r="BC156" s="49">
        <v>1</v>
      </c>
      <c r="BD156" s="50">
        <v>2.5</v>
      </c>
      <c r="BE156" s="49">
        <v>0</v>
      </c>
      <c r="BF156" s="50">
        <v>0</v>
      </c>
      <c r="BG156" s="49">
        <v>0</v>
      </c>
      <c r="BH156" s="50">
        <v>0</v>
      </c>
      <c r="BI156" s="49">
        <v>39</v>
      </c>
      <c r="BJ156" s="50">
        <v>97.5</v>
      </c>
      <c r="BK156" s="49">
        <v>40</v>
      </c>
      <c r="BL156" s="49" t="s">
        <v>8948</v>
      </c>
      <c r="BM156" s="49" t="s">
        <v>8948</v>
      </c>
      <c r="BN156" s="49" t="s">
        <v>427</v>
      </c>
      <c r="BO156" s="49" t="s">
        <v>427</v>
      </c>
      <c r="BP156" s="49" t="s">
        <v>429</v>
      </c>
      <c r="BQ156" s="49" t="s">
        <v>429</v>
      </c>
      <c r="BR156" s="117" t="s">
        <v>9008</v>
      </c>
      <c r="BS156" s="117" t="s">
        <v>9008</v>
      </c>
      <c r="BT156" s="117" t="s">
        <v>9014</v>
      </c>
      <c r="BU156" s="117" t="s">
        <v>9014</v>
      </c>
      <c r="BV156" s="2"/>
      <c r="BW156" s="3"/>
      <c r="BX156" s="3"/>
      <c r="BY156" s="3"/>
      <c r="BZ156" s="3"/>
    </row>
    <row r="157" spans="1:78" ht="29" customHeight="1">
      <c r="A157" s="65" t="s">
        <v>386</v>
      </c>
      <c r="C157" s="66"/>
      <c r="D157" s="66" t="s">
        <v>64</v>
      </c>
      <c r="E157" s="67">
        <v>150</v>
      </c>
      <c r="F157" s="69"/>
      <c r="G157" s="104" t="str">
        <f>HYPERLINK("https://pbs.twimg.com/profile_images/1262514108009766912/OydoMOUG_normal.jpg")</f>
        <v>https://pbs.twimg.com/profile_images/1262514108009766912/OydoMOUG_normal.jpg</v>
      </c>
      <c r="H157" s="66"/>
      <c r="I157" s="70" t="s">
        <v>386</v>
      </c>
      <c r="J157" s="71"/>
      <c r="K157" s="71" t="s">
        <v>75</v>
      </c>
      <c r="L157" s="70" t="s">
        <v>1420</v>
      </c>
      <c r="M157" s="74">
        <v>1</v>
      </c>
      <c r="N157" s="75">
        <v>2579.661865234375</v>
      </c>
      <c r="O157" s="75">
        <v>4527.62060546875</v>
      </c>
      <c r="P157" s="76"/>
      <c r="Q157" s="77"/>
      <c r="R157" s="77"/>
      <c r="S157" s="90"/>
      <c r="T157" s="49">
        <v>0</v>
      </c>
      <c r="U157" s="49">
        <v>1</v>
      </c>
      <c r="V157" s="50">
        <v>0</v>
      </c>
      <c r="W157" s="50">
        <v>0.002681</v>
      </c>
      <c r="X157" s="50">
        <v>0.004971</v>
      </c>
      <c r="Y157" s="50">
        <v>0.541864</v>
      </c>
      <c r="Z157" s="50">
        <v>0</v>
      </c>
      <c r="AA157" s="50">
        <v>0</v>
      </c>
      <c r="AB157" s="72">
        <v>157</v>
      </c>
      <c r="AC157" s="72"/>
      <c r="AD157" s="73"/>
      <c r="AE157" s="80" t="s">
        <v>992</v>
      </c>
      <c r="AF157" s="88">
        <v>9.2071208298267E+17</v>
      </c>
      <c r="AG157" s="80">
        <v>852</v>
      </c>
      <c r="AH157" s="80">
        <v>217</v>
      </c>
      <c r="AI157" s="80">
        <v>36021</v>
      </c>
      <c r="AJ157" s="80">
        <v>5968</v>
      </c>
      <c r="AK157" s="80"/>
      <c r="AL157" s="80" t="s">
        <v>1147</v>
      </c>
      <c r="AM157" s="80" t="s">
        <v>1226</v>
      </c>
      <c r="AN157" s="80"/>
      <c r="AO157" s="80"/>
      <c r="AP157" s="82">
        <v>43026.75278935185</v>
      </c>
      <c r="AQ157" s="84" t="str">
        <f>HYPERLINK("https://pbs.twimg.com/profile_banners/920712082982670337/1508431488")</f>
        <v>https://pbs.twimg.com/profile_banners/920712082982670337/1508431488</v>
      </c>
      <c r="AR157" s="80" t="b">
        <v>1</v>
      </c>
      <c r="AS157" s="80" t="b">
        <v>0</v>
      </c>
      <c r="AT157" s="80" t="b">
        <v>0</v>
      </c>
      <c r="AU157" s="80"/>
      <c r="AV157" s="80">
        <v>5</v>
      </c>
      <c r="AW157" s="80"/>
      <c r="AX157" s="80" t="b">
        <v>0</v>
      </c>
      <c r="AY157" s="80" t="s">
        <v>1266</v>
      </c>
      <c r="AZ157" s="84" t="str">
        <f>HYPERLINK("https://twitter.com/edwardtekpetey")</f>
        <v>https://twitter.com/edwardtekpetey</v>
      </c>
      <c r="BA157" s="80" t="s">
        <v>66</v>
      </c>
      <c r="BB157" s="80" t="str">
        <f>REPLACE(INDEX(GroupVertices[Group],MATCH(Vertices[[#This Row],[Vertex]],GroupVertices[Vertex],0)),1,1,"")</f>
        <v>1</v>
      </c>
      <c r="BC157" s="49">
        <v>1</v>
      </c>
      <c r="BD157" s="50">
        <v>2.5</v>
      </c>
      <c r="BE157" s="49">
        <v>0</v>
      </c>
      <c r="BF157" s="50">
        <v>0</v>
      </c>
      <c r="BG157" s="49">
        <v>0</v>
      </c>
      <c r="BH157" s="50">
        <v>0</v>
      </c>
      <c r="BI157" s="49">
        <v>39</v>
      </c>
      <c r="BJ157" s="50">
        <v>97.5</v>
      </c>
      <c r="BK157" s="49">
        <v>40</v>
      </c>
      <c r="BL157" s="49" t="s">
        <v>8948</v>
      </c>
      <c r="BM157" s="49" t="s">
        <v>8948</v>
      </c>
      <c r="BN157" s="49" t="s">
        <v>427</v>
      </c>
      <c r="BO157" s="49" t="s">
        <v>427</v>
      </c>
      <c r="BP157" s="49" t="s">
        <v>429</v>
      </c>
      <c r="BQ157" s="49" t="s">
        <v>429</v>
      </c>
      <c r="BR157" s="117" t="s">
        <v>9008</v>
      </c>
      <c r="BS157" s="117" t="s">
        <v>9008</v>
      </c>
      <c r="BT157" s="117" t="s">
        <v>9014</v>
      </c>
      <c r="BU157" s="117" t="s">
        <v>9014</v>
      </c>
      <c r="BV157" s="2"/>
      <c r="BW157" s="3"/>
      <c r="BX157" s="3"/>
      <c r="BY157" s="3"/>
      <c r="BZ157" s="3"/>
    </row>
    <row r="158" spans="1:78" ht="29" customHeight="1">
      <c r="A158" s="65" t="s">
        <v>387</v>
      </c>
      <c r="C158" s="66"/>
      <c r="D158" s="66" t="s">
        <v>64</v>
      </c>
      <c r="E158" s="67">
        <v>150</v>
      </c>
      <c r="F158" s="69"/>
      <c r="G158" s="104" t="str">
        <f>HYPERLINK("https://pbs.twimg.com/profile_images/1305590695294636033/WbdbSVFA_normal.jpg")</f>
        <v>https://pbs.twimg.com/profile_images/1305590695294636033/WbdbSVFA_normal.jpg</v>
      </c>
      <c r="H158" s="66"/>
      <c r="I158" s="70" t="s">
        <v>387</v>
      </c>
      <c r="J158" s="71"/>
      <c r="K158" s="71" t="s">
        <v>75</v>
      </c>
      <c r="L158" s="70" t="s">
        <v>1421</v>
      </c>
      <c r="M158" s="74">
        <v>1</v>
      </c>
      <c r="N158" s="75">
        <v>9274.212890625</v>
      </c>
      <c r="O158" s="75">
        <v>5570.4638671875</v>
      </c>
      <c r="P158" s="76"/>
      <c r="Q158" s="77"/>
      <c r="R158" s="77"/>
      <c r="S158" s="90"/>
      <c r="T158" s="49">
        <v>0</v>
      </c>
      <c r="U158" s="49">
        <v>1</v>
      </c>
      <c r="V158" s="50">
        <v>0</v>
      </c>
      <c r="W158" s="50">
        <v>0.002681</v>
      </c>
      <c r="X158" s="50">
        <v>0.004971</v>
      </c>
      <c r="Y158" s="50">
        <v>0.541864</v>
      </c>
      <c r="Z158" s="50">
        <v>0</v>
      </c>
      <c r="AA158" s="50">
        <v>0</v>
      </c>
      <c r="AB158" s="72">
        <v>158</v>
      </c>
      <c r="AC158" s="72"/>
      <c r="AD158" s="73"/>
      <c r="AE158" s="80" t="s">
        <v>993</v>
      </c>
      <c r="AF158" s="88">
        <v>1.04128005343316E+18</v>
      </c>
      <c r="AG158" s="80">
        <v>36</v>
      </c>
      <c r="AH158" s="80">
        <v>57</v>
      </c>
      <c r="AI158" s="80">
        <v>1749</v>
      </c>
      <c r="AJ158" s="80">
        <v>1557</v>
      </c>
      <c r="AK158" s="80"/>
      <c r="AL158" s="80" t="s">
        <v>1148</v>
      </c>
      <c r="AM158" s="80" t="s">
        <v>1244</v>
      </c>
      <c r="AN158" s="80"/>
      <c r="AO158" s="80"/>
      <c r="AP158" s="82">
        <v>43359.45700231481</v>
      </c>
      <c r="AQ158" s="84" t="str">
        <f>HYPERLINK("https://pbs.twimg.com/profile_banners/1041280053433163776/1600112054")</f>
        <v>https://pbs.twimg.com/profile_banners/1041280053433163776/1600112054</v>
      </c>
      <c r="AR158" s="80" t="b">
        <v>1</v>
      </c>
      <c r="AS158" s="80" t="b">
        <v>0</v>
      </c>
      <c r="AT158" s="80" t="b">
        <v>0</v>
      </c>
      <c r="AU158" s="80"/>
      <c r="AV158" s="80">
        <v>0</v>
      </c>
      <c r="AW158" s="80"/>
      <c r="AX158" s="80" t="b">
        <v>0</v>
      </c>
      <c r="AY158" s="80" t="s">
        <v>1266</v>
      </c>
      <c r="AZ158" s="84" t="str">
        <f>HYPERLINK("https://twitter.com/jaxon102__")</f>
        <v>https://twitter.com/jaxon102__</v>
      </c>
      <c r="BA158" s="80" t="s">
        <v>66</v>
      </c>
      <c r="BB158" s="80" t="str">
        <f>REPLACE(INDEX(GroupVertices[Group],MATCH(Vertices[[#This Row],[Vertex]],GroupVertices[Vertex],0)),1,1,"")</f>
        <v>1</v>
      </c>
      <c r="BC158" s="49">
        <v>1</v>
      </c>
      <c r="BD158" s="50">
        <v>2.5</v>
      </c>
      <c r="BE158" s="49">
        <v>0</v>
      </c>
      <c r="BF158" s="50">
        <v>0</v>
      </c>
      <c r="BG158" s="49">
        <v>0</v>
      </c>
      <c r="BH158" s="50">
        <v>0</v>
      </c>
      <c r="BI158" s="49">
        <v>39</v>
      </c>
      <c r="BJ158" s="50">
        <v>97.5</v>
      </c>
      <c r="BK158" s="49">
        <v>40</v>
      </c>
      <c r="BL158" s="49" t="s">
        <v>8948</v>
      </c>
      <c r="BM158" s="49" t="s">
        <v>8948</v>
      </c>
      <c r="BN158" s="49" t="s">
        <v>427</v>
      </c>
      <c r="BO158" s="49" t="s">
        <v>427</v>
      </c>
      <c r="BP158" s="49" t="s">
        <v>429</v>
      </c>
      <c r="BQ158" s="49" t="s">
        <v>429</v>
      </c>
      <c r="BR158" s="117" t="s">
        <v>9008</v>
      </c>
      <c r="BS158" s="117" t="s">
        <v>9008</v>
      </c>
      <c r="BT158" s="117" t="s">
        <v>9014</v>
      </c>
      <c r="BU158" s="117" t="s">
        <v>9014</v>
      </c>
      <c r="BV158" s="2"/>
      <c r="BW158" s="3"/>
      <c r="BX158" s="3"/>
      <c r="BY158" s="3"/>
      <c r="BZ158" s="3"/>
    </row>
    <row r="159" spans="1:78" ht="29" customHeight="1">
      <c r="A159" s="65" t="s">
        <v>388</v>
      </c>
      <c r="C159" s="66"/>
      <c r="D159" s="66" t="s">
        <v>64</v>
      </c>
      <c r="E159" s="67">
        <v>150</v>
      </c>
      <c r="F159" s="69"/>
      <c r="G159" s="104" t="str">
        <f>HYPERLINK("https://pbs.twimg.com/profile_images/1301562180236718081/XbxjJ9wQ_normal.jpg")</f>
        <v>https://pbs.twimg.com/profile_images/1301562180236718081/XbxjJ9wQ_normal.jpg</v>
      </c>
      <c r="H159" s="66"/>
      <c r="I159" s="70" t="s">
        <v>388</v>
      </c>
      <c r="J159" s="71"/>
      <c r="K159" s="71" t="s">
        <v>75</v>
      </c>
      <c r="L159" s="70" t="s">
        <v>1422</v>
      </c>
      <c r="M159" s="74">
        <v>1</v>
      </c>
      <c r="N159" s="75">
        <v>5159.009765625</v>
      </c>
      <c r="O159" s="75">
        <v>2067.1259765625</v>
      </c>
      <c r="P159" s="76"/>
      <c r="Q159" s="77"/>
      <c r="R159" s="77"/>
      <c r="S159" s="90"/>
      <c r="T159" s="49">
        <v>0</v>
      </c>
      <c r="U159" s="49">
        <v>1</v>
      </c>
      <c r="V159" s="50">
        <v>0</v>
      </c>
      <c r="W159" s="50">
        <v>0.002681</v>
      </c>
      <c r="X159" s="50">
        <v>0.004971</v>
      </c>
      <c r="Y159" s="50">
        <v>0.541864</v>
      </c>
      <c r="Z159" s="50">
        <v>0</v>
      </c>
      <c r="AA159" s="50">
        <v>0</v>
      </c>
      <c r="AB159" s="72">
        <v>159</v>
      </c>
      <c r="AC159" s="72"/>
      <c r="AD159" s="73"/>
      <c r="AE159" s="80" t="s">
        <v>994</v>
      </c>
      <c r="AF159" s="88">
        <v>1.30156186851604E+18</v>
      </c>
      <c r="AG159" s="80">
        <v>59</v>
      </c>
      <c r="AH159" s="80">
        <v>5</v>
      </c>
      <c r="AI159" s="80">
        <v>13</v>
      </c>
      <c r="AJ159" s="80">
        <v>0</v>
      </c>
      <c r="AK159" s="80"/>
      <c r="AL159" s="80" t="s">
        <v>1149</v>
      </c>
      <c r="AM159" s="80" t="s">
        <v>1245</v>
      </c>
      <c r="AN159" s="80"/>
      <c r="AO159" s="80"/>
      <c r="AP159" s="82">
        <v>44077.69813657407</v>
      </c>
      <c r="AQ159" s="84" t="str">
        <f>HYPERLINK("https://pbs.twimg.com/profile_banners/1301561868516044801/1599151844")</f>
        <v>https://pbs.twimg.com/profile_banners/1301561868516044801/1599151844</v>
      </c>
      <c r="AR159" s="80" t="b">
        <v>1</v>
      </c>
      <c r="AS159" s="80" t="b">
        <v>0</v>
      </c>
      <c r="AT159" s="80" t="b">
        <v>0</v>
      </c>
      <c r="AU159" s="80"/>
      <c r="AV159" s="80">
        <v>0</v>
      </c>
      <c r="AW159" s="80"/>
      <c r="AX159" s="80" t="b">
        <v>0</v>
      </c>
      <c r="AY159" s="80" t="s">
        <v>1266</v>
      </c>
      <c r="AZ159" s="84" t="str">
        <f>HYPERLINK("https://twitter.com/isabell19600128")</f>
        <v>https://twitter.com/isabell19600128</v>
      </c>
      <c r="BA159" s="80" t="s">
        <v>66</v>
      </c>
      <c r="BB159" s="80" t="str">
        <f>REPLACE(INDEX(GroupVertices[Group],MATCH(Vertices[[#This Row],[Vertex]],GroupVertices[Vertex],0)),1,1,"")</f>
        <v>1</v>
      </c>
      <c r="BC159" s="49">
        <v>1</v>
      </c>
      <c r="BD159" s="50">
        <v>2.5</v>
      </c>
      <c r="BE159" s="49">
        <v>0</v>
      </c>
      <c r="BF159" s="50">
        <v>0</v>
      </c>
      <c r="BG159" s="49">
        <v>0</v>
      </c>
      <c r="BH159" s="50">
        <v>0</v>
      </c>
      <c r="BI159" s="49">
        <v>39</v>
      </c>
      <c r="BJ159" s="50">
        <v>97.5</v>
      </c>
      <c r="BK159" s="49">
        <v>40</v>
      </c>
      <c r="BL159" s="49" t="s">
        <v>8948</v>
      </c>
      <c r="BM159" s="49" t="s">
        <v>8948</v>
      </c>
      <c r="BN159" s="49" t="s">
        <v>427</v>
      </c>
      <c r="BO159" s="49" t="s">
        <v>427</v>
      </c>
      <c r="BP159" s="49" t="s">
        <v>429</v>
      </c>
      <c r="BQ159" s="49" t="s">
        <v>429</v>
      </c>
      <c r="BR159" s="117" t="s">
        <v>9008</v>
      </c>
      <c r="BS159" s="117" t="s">
        <v>9008</v>
      </c>
      <c r="BT159" s="117" t="s">
        <v>9014</v>
      </c>
      <c r="BU159" s="117" t="s">
        <v>9014</v>
      </c>
      <c r="BV159" s="2"/>
      <c r="BW159" s="3"/>
      <c r="BX159" s="3"/>
      <c r="BY159" s="3"/>
      <c r="BZ159" s="3"/>
    </row>
    <row r="160" spans="1:78" ht="29" customHeight="1">
      <c r="A160" s="65" t="s">
        <v>389</v>
      </c>
      <c r="C160" s="66"/>
      <c r="D160" s="66" t="s">
        <v>64</v>
      </c>
      <c r="E160" s="67">
        <v>150</v>
      </c>
      <c r="F160" s="69"/>
      <c r="G160" s="104" t="str">
        <f>HYPERLINK("https://pbs.twimg.com/profile_images/1306306200703770627/zC3IbBFE_normal.jpg")</f>
        <v>https://pbs.twimg.com/profile_images/1306306200703770627/zC3IbBFE_normal.jpg</v>
      </c>
      <c r="H160" s="66"/>
      <c r="I160" s="70" t="s">
        <v>389</v>
      </c>
      <c r="J160" s="71"/>
      <c r="K160" s="71" t="s">
        <v>75</v>
      </c>
      <c r="L160" s="70" t="s">
        <v>1423</v>
      </c>
      <c r="M160" s="74">
        <v>1</v>
      </c>
      <c r="N160" s="75">
        <v>1110.836181640625</v>
      </c>
      <c r="O160" s="75">
        <v>2104.402587890625</v>
      </c>
      <c r="P160" s="76"/>
      <c r="Q160" s="77"/>
      <c r="R160" s="77"/>
      <c r="S160" s="90"/>
      <c r="T160" s="49">
        <v>0</v>
      </c>
      <c r="U160" s="49">
        <v>1</v>
      </c>
      <c r="V160" s="50">
        <v>0</v>
      </c>
      <c r="W160" s="50">
        <v>0.002681</v>
      </c>
      <c r="X160" s="50">
        <v>0.004971</v>
      </c>
      <c r="Y160" s="50">
        <v>0.541864</v>
      </c>
      <c r="Z160" s="50">
        <v>0</v>
      </c>
      <c r="AA160" s="50">
        <v>0</v>
      </c>
      <c r="AB160" s="72">
        <v>160</v>
      </c>
      <c r="AC160" s="72"/>
      <c r="AD160" s="73"/>
      <c r="AE160" s="80" t="s">
        <v>389</v>
      </c>
      <c r="AF160" s="88">
        <v>1.30548639522658E+18</v>
      </c>
      <c r="AG160" s="80">
        <v>110</v>
      </c>
      <c r="AH160" s="80">
        <v>14</v>
      </c>
      <c r="AI160" s="80">
        <v>261</v>
      </c>
      <c r="AJ160" s="80">
        <v>28</v>
      </c>
      <c r="AK160" s="80"/>
      <c r="AL160" s="80" t="s">
        <v>1150</v>
      </c>
      <c r="AM160" s="80"/>
      <c r="AN160" s="80"/>
      <c r="AO160" s="80"/>
      <c r="AP160" s="82">
        <v>44088.52775462963</v>
      </c>
      <c r="AQ160" s="80"/>
      <c r="AR160" s="80" t="b">
        <v>1</v>
      </c>
      <c r="AS160" s="80" t="b">
        <v>0</v>
      </c>
      <c r="AT160" s="80" t="b">
        <v>0</v>
      </c>
      <c r="AU160" s="80"/>
      <c r="AV160" s="80">
        <v>0</v>
      </c>
      <c r="AW160" s="80"/>
      <c r="AX160" s="80" t="b">
        <v>0</v>
      </c>
      <c r="AY160" s="80" t="s">
        <v>1266</v>
      </c>
      <c r="AZ160" s="84" t="str">
        <f>HYPERLINK("https://twitter.com/lesleypageme")</f>
        <v>https://twitter.com/lesleypageme</v>
      </c>
      <c r="BA160" s="80" t="s">
        <v>66</v>
      </c>
      <c r="BB160" s="80" t="str">
        <f>REPLACE(INDEX(GroupVertices[Group],MATCH(Vertices[[#This Row],[Vertex]],GroupVertices[Vertex],0)),1,1,"")</f>
        <v>1</v>
      </c>
      <c r="BC160" s="49">
        <v>1</v>
      </c>
      <c r="BD160" s="50">
        <v>2.5</v>
      </c>
      <c r="BE160" s="49">
        <v>0</v>
      </c>
      <c r="BF160" s="50">
        <v>0</v>
      </c>
      <c r="BG160" s="49">
        <v>0</v>
      </c>
      <c r="BH160" s="50">
        <v>0</v>
      </c>
      <c r="BI160" s="49">
        <v>39</v>
      </c>
      <c r="BJ160" s="50">
        <v>97.5</v>
      </c>
      <c r="BK160" s="49">
        <v>40</v>
      </c>
      <c r="BL160" s="49" t="s">
        <v>8948</v>
      </c>
      <c r="BM160" s="49" t="s">
        <v>8948</v>
      </c>
      <c r="BN160" s="49" t="s">
        <v>427</v>
      </c>
      <c r="BO160" s="49" t="s">
        <v>427</v>
      </c>
      <c r="BP160" s="49" t="s">
        <v>429</v>
      </c>
      <c r="BQ160" s="49" t="s">
        <v>429</v>
      </c>
      <c r="BR160" s="117" t="s">
        <v>9008</v>
      </c>
      <c r="BS160" s="117" t="s">
        <v>9008</v>
      </c>
      <c r="BT160" s="117" t="s">
        <v>9014</v>
      </c>
      <c r="BU160" s="117" t="s">
        <v>9014</v>
      </c>
      <c r="BV160" s="2"/>
      <c r="BW160" s="3"/>
      <c r="BX160" s="3"/>
      <c r="BY160" s="3"/>
      <c r="BZ160" s="3"/>
    </row>
    <row r="161" spans="1:78" ht="29" customHeight="1">
      <c r="A161" s="65" t="s">
        <v>390</v>
      </c>
      <c r="C161" s="66"/>
      <c r="D161" s="66" t="s">
        <v>64</v>
      </c>
      <c r="E161" s="67">
        <v>150</v>
      </c>
      <c r="F161" s="69"/>
      <c r="G161" s="104" t="str">
        <f>HYPERLINK("https://pbs.twimg.com/profile_images/1312527706739924993/hqe11B-H_normal.jpg")</f>
        <v>https://pbs.twimg.com/profile_images/1312527706739924993/hqe11B-H_normal.jpg</v>
      </c>
      <c r="H161" s="66"/>
      <c r="I161" s="70" t="s">
        <v>390</v>
      </c>
      <c r="J161" s="71"/>
      <c r="K161" s="71" t="s">
        <v>75</v>
      </c>
      <c r="L161" s="70" t="s">
        <v>1424</v>
      </c>
      <c r="M161" s="74">
        <v>1</v>
      </c>
      <c r="N161" s="75">
        <v>3979.633056640625</v>
      </c>
      <c r="O161" s="75">
        <v>8672.4521484375</v>
      </c>
      <c r="P161" s="76"/>
      <c r="Q161" s="77"/>
      <c r="R161" s="77"/>
      <c r="S161" s="90"/>
      <c r="T161" s="49">
        <v>0</v>
      </c>
      <c r="U161" s="49">
        <v>1</v>
      </c>
      <c r="V161" s="50">
        <v>0</v>
      </c>
      <c r="W161" s="50">
        <v>0.002681</v>
      </c>
      <c r="X161" s="50">
        <v>0.004971</v>
      </c>
      <c r="Y161" s="50">
        <v>0.541864</v>
      </c>
      <c r="Z161" s="50">
        <v>0</v>
      </c>
      <c r="AA161" s="50">
        <v>0</v>
      </c>
      <c r="AB161" s="72">
        <v>161</v>
      </c>
      <c r="AC161" s="72"/>
      <c r="AD161" s="73"/>
      <c r="AE161" s="80" t="s">
        <v>995</v>
      </c>
      <c r="AF161" s="88">
        <v>9.76359626861137E+17</v>
      </c>
      <c r="AG161" s="80">
        <v>6246</v>
      </c>
      <c r="AH161" s="80">
        <v>13731</v>
      </c>
      <c r="AI161" s="80">
        <v>216232</v>
      </c>
      <c r="AJ161" s="80">
        <v>226094</v>
      </c>
      <c r="AK161" s="80"/>
      <c r="AL161" s="80"/>
      <c r="AM161" s="80"/>
      <c r="AN161" s="80"/>
      <c r="AO161" s="80"/>
      <c r="AP161" s="82">
        <v>43180.310752314814</v>
      </c>
      <c r="AQ161" s="84" t="str">
        <f>HYPERLINK("https://pbs.twimg.com/profile_banners/976359626861137920/1601765964")</f>
        <v>https://pbs.twimg.com/profile_banners/976359626861137920/1601765964</v>
      </c>
      <c r="AR161" s="80" t="b">
        <v>1</v>
      </c>
      <c r="AS161" s="80" t="b">
        <v>0</v>
      </c>
      <c r="AT161" s="80" t="b">
        <v>0</v>
      </c>
      <c r="AU161" s="80"/>
      <c r="AV161" s="80">
        <v>1</v>
      </c>
      <c r="AW161" s="80"/>
      <c r="AX161" s="80" t="b">
        <v>0</v>
      </c>
      <c r="AY161" s="80" t="s">
        <v>1266</v>
      </c>
      <c r="AZ161" s="84" t="str">
        <f>HYPERLINK("https://twitter.com/ycampbell_m")</f>
        <v>https://twitter.com/ycampbell_m</v>
      </c>
      <c r="BA161" s="80" t="s">
        <v>66</v>
      </c>
      <c r="BB161" s="80" t="str">
        <f>REPLACE(INDEX(GroupVertices[Group],MATCH(Vertices[[#This Row],[Vertex]],GroupVertices[Vertex],0)),1,1,"")</f>
        <v>1</v>
      </c>
      <c r="BC161" s="49">
        <v>1</v>
      </c>
      <c r="BD161" s="50">
        <v>2.5</v>
      </c>
      <c r="BE161" s="49">
        <v>0</v>
      </c>
      <c r="BF161" s="50">
        <v>0</v>
      </c>
      <c r="BG161" s="49">
        <v>0</v>
      </c>
      <c r="BH161" s="50">
        <v>0</v>
      </c>
      <c r="BI161" s="49">
        <v>39</v>
      </c>
      <c r="BJ161" s="50">
        <v>97.5</v>
      </c>
      <c r="BK161" s="49">
        <v>40</v>
      </c>
      <c r="BL161" s="49" t="s">
        <v>8948</v>
      </c>
      <c r="BM161" s="49" t="s">
        <v>8948</v>
      </c>
      <c r="BN161" s="49" t="s">
        <v>427</v>
      </c>
      <c r="BO161" s="49" t="s">
        <v>427</v>
      </c>
      <c r="BP161" s="49" t="s">
        <v>429</v>
      </c>
      <c r="BQ161" s="49" t="s">
        <v>429</v>
      </c>
      <c r="BR161" s="117" t="s">
        <v>9008</v>
      </c>
      <c r="BS161" s="117" t="s">
        <v>9008</v>
      </c>
      <c r="BT161" s="117" t="s">
        <v>9014</v>
      </c>
      <c r="BU161" s="117" t="s">
        <v>9014</v>
      </c>
      <c r="BV161" s="2"/>
      <c r="BW161" s="3"/>
      <c r="BX161" s="3"/>
      <c r="BY161" s="3"/>
      <c r="BZ161" s="3"/>
    </row>
    <row r="162" spans="1:78" ht="29" customHeight="1">
      <c r="A162" s="65" t="s">
        <v>391</v>
      </c>
      <c r="C162" s="66"/>
      <c r="D162" s="66" t="s">
        <v>64</v>
      </c>
      <c r="E162" s="67">
        <v>150</v>
      </c>
      <c r="F162" s="69"/>
      <c r="G162" s="104" t="str">
        <f>HYPERLINK("https://pbs.twimg.com/profile_images/1315014446578839557/1pXzpx6d_normal.jpg")</f>
        <v>https://pbs.twimg.com/profile_images/1315014446578839557/1pXzpx6d_normal.jpg</v>
      </c>
      <c r="H162" s="66"/>
      <c r="I162" s="70" t="s">
        <v>391</v>
      </c>
      <c r="J162" s="71"/>
      <c r="K162" s="71" t="s">
        <v>75</v>
      </c>
      <c r="L162" s="70" t="s">
        <v>1425</v>
      </c>
      <c r="M162" s="74">
        <v>1</v>
      </c>
      <c r="N162" s="75">
        <v>4998.0703125</v>
      </c>
      <c r="O162" s="75">
        <v>6670.90380859375</v>
      </c>
      <c r="P162" s="76"/>
      <c r="Q162" s="77"/>
      <c r="R162" s="77"/>
      <c r="S162" s="90"/>
      <c r="T162" s="49">
        <v>0</v>
      </c>
      <c r="U162" s="49">
        <v>1</v>
      </c>
      <c r="V162" s="50">
        <v>0</v>
      </c>
      <c r="W162" s="50">
        <v>0.002681</v>
      </c>
      <c r="X162" s="50">
        <v>0.004971</v>
      </c>
      <c r="Y162" s="50">
        <v>0.541864</v>
      </c>
      <c r="Z162" s="50">
        <v>0</v>
      </c>
      <c r="AA162" s="50">
        <v>0</v>
      </c>
      <c r="AB162" s="72">
        <v>162</v>
      </c>
      <c r="AC162" s="72"/>
      <c r="AD162" s="73"/>
      <c r="AE162" s="80" t="s">
        <v>996</v>
      </c>
      <c r="AF162" s="88">
        <v>8.13723113938681E+17</v>
      </c>
      <c r="AG162" s="80">
        <v>134</v>
      </c>
      <c r="AH162" s="80">
        <v>86</v>
      </c>
      <c r="AI162" s="80">
        <v>10221</v>
      </c>
      <c r="AJ162" s="80">
        <v>2042</v>
      </c>
      <c r="AK162" s="80"/>
      <c r="AL162" s="80" t="s">
        <v>1151</v>
      </c>
      <c r="AM162" s="80" t="s">
        <v>1206</v>
      </c>
      <c r="AN162" s="80"/>
      <c r="AO162" s="80"/>
      <c r="AP162" s="82">
        <v>42731.519479166665</v>
      </c>
      <c r="AQ162" s="84" t="str">
        <f>HYPERLINK("https://pbs.twimg.com/profile_banners/813723113938681856/1564649326")</f>
        <v>https://pbs.twimg.com/profile_banners/813723113938681856/1564649326</v>
      </c>
      <c r="AR162" s="80" t="b">
        <v>1</v>
      </c>
      <c r="AS162" s="80" t="b">
        <v>0</v>
      </c>
      <c r="AT162" s="80" t="b">
        <v>1</v>
      </c>
      <c r="AU162" s="80"/>
      <c r="AV162" s="80">
        <v>0</v>
      </c>
      <c r="AW162" s="80"/>
      <c r="AX162" s="80" t="b">
        <v>0</v>
      </c>
      <c r="AY162" s="80" t="s">
        <v>1266</v>
      </c>
      <c r="AZ162" s="84" t="str">
        <f>HYPERLINK("https://twitter.com/endlessred1")</f>
        <v>https://twitter.com/endlessred1</v>
      </c>
      <c r="BA162" s="80" t="s">
        <v>66</v>
      </c>
      <c r="BB162" s="80" t="str">
        <f>REPLACE(INDEX(GroupVertices[Group],MATCH(Vertices[[#This Row],[Vertex]],GroupVertices[Vertex],0)),1,1,"")</f>
        <v>1</v>
      </c>
      <c r="BC162" s="49">
        <v>1</v>
      </c>
      <c r="BD162" s="50">
        <v>2.5</v>
      </c>
      <c r="BE162" s="49">
        <v>0</v>
      </c>
      <c r="BF162" s="50">
        <v>0</v>
      </c>
      <c r="BG162" s="49">
        <v>0</v>
      </c>
      <c r="BH162" s="50">
        <v>0</v>
      </c>
      <c r="BI162" s="49">
        <v>39</v>
      </c>
      <c r="BJ162" s="50">
        <v>97.5</v>
      </c>
      <c r="BK162" s="49">
        <v>40</v>
      </c>
      <c r="BL162" s="49" t="s">
        <v>8948</v>
      </c>
      <c r="BM162" s="49" t="s">
        <v>8948</v>
      </c>
      <c r="BN162" s="49" t="s">
        <v>427</v>
      </c>
      <c r="BO162" s="49" t="s">
        <v>427</v>
      </c>
      <c r="BP162" s="49" t="s">
        <v>429</v>
      </c>
      <c r="BQ162" s="49" t="s">
        <v>429</v>
      </c>
      <c r="BR162" s="117" t="s">
        <v>9008</v>
      </c>
      <c r="BS162" s="117" t="s">
        <v>9008</v>
      </c>
      <c r="BT162" s="117" t="s">
        <v>9014</v>
      </c>
      <c r="BU162" s="117" t="s">
        <v>9014</v>
      </c>
      <c r="BV162" s="2"/>
      <c r="BW162" s="3"/>
      <c r="BX162" s="3"/>
      <c r="BY162" s="3"/>
      <c r="BZ162" s="3"/>
    </row>
    <row r="163" spans="1:78" ht="29" customHeight="1">
      <c r="A163" s="65" t="s">
        <v>392</v>
      </c>
      <c r="C163" s="66"/>
      <c r="D163" s="66" t="s">
        <v>64</v>
      </c>
      <c r="E163" s="67">
        <v>150</v>
      </c>
      <c r="F163" s="69"/>
      <c r="G163" s="104" t="str">
        <f>HYPERLINK("https://pbs.twimg.com/profile_images/1318210590310019073/BoEiGIjm_normal.jpg")</f>
        <v>https://pbs.twimg.com/profile_images/1318210590310019073/BoEiGIjm_normal.jpg</v>
      </c>
      <c r="H163" s="66"/>
      <c r="I163" s="70" t="s">
        <v>392</v>
      </c>
      <c r="J163" s="71"/>
      <c r="K163" s="71" t="s">
        <v>75</v>
      </c>
      <c r="L163" s="70" t="s">
        <v>1426</v>
      </c>
      <c r="M163" s="74">
        <v>1</v>
      </c>
      <c r="N163" s="75">
        <v>9519.185546875</v>
      </c>
      <c r="O163" s="75">
        <v>3420.699462890625</v>
      </c>
      <c r="P163" s="76"/>
      <c r="Q163" s="77"/>
      <c r="R163" s="77"/>
      <c r="S163" s="90"/>
      <c r="T163" s="49">
        <v>0</v>
      </c>
      <c r="U163" s="49">
        <v>1</v>
      </c>
      <c r="V163" s="50">
        <v>0</v>
      </c>
      <c r="W163" s="50">
        <v>0.002681</v>
      </c>
      <c r="X163" s="50">
        <v>0.004971</v>
      </c>
      <c r="Y163" s="50">
        <v>0.541864</v>
      </c>
      <c r="Z163" s="50">
        <v>0</v>
      </c>
      <c r="AA163" s="50">
        <v>0</v>
      </c>
      <c r="AB163" s="72">
        <v>163</v>
      </c>
      <c r="AC163" s="72"/>
      <c r="AD163" s="73"/>
      <c r="AE163" s="80" t="s">
        <v>997</v>
      </c>
      <c r="AF163" s="88">
        <v>1.26639693456836E+18</v>
      </c>
      <c r="AG163" s="80">
        <v>502</v>
      </c>
      <c r="AH163" s="80">
        <v>404</v>
      </c>
      <c r="AI163" s="80">
        <v>3451</v>
      </c>
      <c r="AJ163" s="80">
        <v>24249</v>
      </c>
      <c r="AK163" s="80"/>
      <c r="AL163" s="80" t="s">
        <v>1152</v>
      </c>
      <c r="AM163" s="80" t="s">
        <v>1246</v>
      </c>
      <c r="AN163" s="80"/>
      <c r="AO163" s="80"/>
      <c r="AP163" s="82">
        <v>43980.661990740744</v>
      </c>
      <c r="AQ163" s="84" t="str">
        <f>HYPERLINK("https://pbs.twimg.com/profile_banners/1266396934568361984/1600290667")</f>
        <v>https://pbs.twimg.com/profile_banners/1266396934568361984/1600290667</v>
      </c>
      <c r="AR163" s="80" t="b">
        <v>1</v>
      </c>
      <c r="AS163" s="80" t="b">
        <v>0</v>
      </c>
      <c r="AT163" s="80" t="b">
        <v>0</v>
      </c>
      <c r="AU163" s="80"/>
      <c r="AV163" s="80">
        <v>0</v>
      </c>
      <c r="AW163" s="80"/>
      <c r="AX163" s="80" t="b">
        <v>0</v>
      </c>
      <c r="AY163" s="80" t="s">
        <v>1266</v>
      </c>
      <c r="AZ163" s="84" t="str">
        <f>HYPERLINK("https://twitter.com/mellyjcephas")</f>
        <v>https://twitter.com/mellyjcephas</v>
      </c>
      <c r="BA163" s="80" t="s">
        <v>66</v>
      </c>
      <c r="BB163" s="80" t="str">
        <f>REPLACE(INDEX(GroupVertices[Group],MATCH(Vertices[[#This Row],[Vertex]],GroupVertices[Vertex],0)),1,1,"")</f>
        <v>1</v>
      </c>
      <c r="BC163" s="49">
        <v>1</v>
      </c>
      <c r="BD163" s="50">
        <v>2.5</v>
      </c>
      <c r="BE163" s="49">
        <v>0</v>
      </c>
      <c r="BF163" s="50">
        <v>0</v>
      </c>
      <c r="BG163" s="49">
        <v>0</v>
      </c>
      <c r="BH163" s="50">
        <v>0</v>
      </c>
      <c r="BI163" s="49">
        <v>39</v>
      </c>
      <c r="BJ163" s="50">
        <v>97.5</v>
      </c>
      <c r="BK163" s="49">
        <v>40</v>
      </c>
      <c r="BL163" s="49" t="s">
        <v>8948</v>
      </c>
      <c r="BM163" s="49" t="s">
        <v>8948</v>
      </c>
      <c r="BN163" s="49" t="s">
        <v>427</v>
      </c>
      <c r="BO163" s="49" t="s">
        <v>427</v>
      </c>
      <c r="BP163" s="49" t="s">
        <v>429</v>
      </c>
      <c r="BQ163" s="49" t="s">
        <v>429</v>
      </c>
      <c r="BR163" s="117" t="s">
        <v>9008</v>
      </c>
      <c r="BS163" s="117" t="s">
        <v>9008</v>
      </c>
      <c r="BT163" s="117" t="s">
        <v>9014</v>
      </c>
      <c r="BU163" s="117" t="s">
        <v>9014</v>
      </c>
      <c r="BV163" s="2"/>
      <c r="BW163" s="3"/>
      <c r="BX163" s="3"/>
      <c r="BY163" s="3"/>
      <c r="BZ163" s="3"/>
    </row>
    <row r="164" spans="1:78" ht="29" customHeight="1">
      <c r="A164" s="65" t="s">
        <v>393</v>
      </c>
      <c r="C164" s="66"/>
      <c r="D164" s="66" t="s">
        <v>64</v>
      </c>
      <c r="E164" s="67">
        <v>150</v>
      </c>
      <c r="F164" s="69"/>
      <c r="G164" s="104" t="str">
        <f>HYPERLINK("https://pbs.twimg.com/profile_images/650313092170027008/x6UaQqH-_normal.jpg")</f>
        <v>https://pbs.twimg.com/profile_images/650313092170027008/x6UaQqH-_normal.jpg</v>
      </c>
      <c r="H164" s="66"/>
      <c r="I164" s="70" t="s">
        <v>393</v>
      </c>
      <c r="J164" s="71"/>
      <c r="K164" s="71" t="s">
        <v>75</v>
      </c>
      <c r="L164" s="70" t="s">
        <v>1427</v>
      </c>
      <c r="M164" s="74">
        <v>1</v>
      </c>
      <c r="N164" s="75">
        <v>6290.16796875</v>
      </c>
      <c r="O164" s="75">
        <v>9699.3505859375</v>
      </c>
      <c r="P164" s="76"/>
      <c r="Q164" s="77"/>
      <c r="R164" s="77"/>
      <c r="S164" s="90"/>
      <c r="T164" s="49">
        <v>0</v>
      </c>
      <c r="U164" s="49">
        <v>1</v>
      </c>
      <c r="V164" s="50">
        <v>0</v>
      </c>
      <c r="W164" s="50">
        <v>0.002681</v>
      </c>
      <c r="X164" s="50">
        <v>0.004971</v>
      </c>
      <c r="Y164" s="50">
        <v>0.541864</v>
      </c>
      <c r="Z164" s="50">
        <v>0</v>
      </c>
      <c r="AA164" s="50">
        <v>0</v>
      </c>
      <c r="AB164" s="72">
        <v>164</v>
      </c>
      <c r="AC164" s="72"/>
      <c r="AD164" s="73"/>
      <c r="AE164" s="80" t="s">
        <v>998</v>
      </c>
      <c r="AF164" s="88">
        <v>624589092</v>
      </c>
      <c r="AG164" s="80">
        <v>341</v>
      </c>
      <c r="AH164" s="80">
        <v>1341</v>
      </c>
      <c r="AI164" s="80">
        <v>2047</v>
      </c>
      <c r="AJ164" s="80">
        <v>1471</v>
      </c>
      <c r="AK164" s="80"/>
      <c r="AL164" s="80" t="s">
        <v>1153</v>
      </c>
      <c r="AM164" s="80" t="s">
        <v>1247</v>
      </c>
      <c r="AN164" s="84" t="str">
        <f>HYPERLINK("https://t.co/8zIzbJAi3P")</f>
        <v>https://t.co/8zIzbJAi3P</v>
      </c>
      <c r="AO164" s="80"/>
      <c r="AP164" s="82">
        <v>41092.381377314814</v>
      </c>
      <c r="AQ164" s="84" t="str">
        <f>HYPERLINK("https://pbs.twimg.com/profile_banners/624589092/1501245458")</f>
        <v>https://pbs.twimg.com/profile_banners/624589092/1501245458</v>
      </c>
      <c r="AR164" s="80" t="b">
        <v>0</v>
      </c>
      <c r="AS164" s="80" t="b">
        <v>0</v>
      </c>
      <c r="AT164" s="80" t="b">
        <v>1</v>
      </c>
      <c r="AU164" s="80"/>
      <c r="AV164" s="80">
        <v>22</v>
      </c>
      <c r="AW164" s="84" t="str">
        <f>HYPERLINK("https://abs.twimg.com/images/themes/theme8/bg.gif")</f>
        <v>https://abs.twimg.com/images/themes/theme8/bg.gif</v>
      </c>
      <c r="AX164" s="80" t="b">
        <v>0</v>
      </c>
      <c r="AY164" s="80" t="s">
        <v>1266</v>
      </c>
      <c r="AZ164" s="84" t="str">
        <f>HYPERLINK("https://twitter.com/girlhypecode")</f>
        <v>https://twitter.com/girlhypecode</v>
      </c>
      <c r="BA164" s="80" t="s">
        <v>66</v>
      </c>
      <c r="BB164" s="80" t="str">
        <f>REPLACE(INDEX(GroupVertices[Group],MATCH(Vertices[[#This Row],[Vertex]],GroupVertices[Vertex],0)),1,1,"")</f>
        <v>1</v>
      </c>
      <c r="BC164" s="49">
        <v>1</v>
      </c>
      <c r="BD164" s="50">
        <v>2.5</v>
      </c>
      <c r="BE164" s="49">
        <v>0</v>
      </c>
      <c r="BF164" s="50">
        <v>0</v>
      </c>
      <c r="BG164" s="49">
        <v>0</v>
      </c>
      <c r="BH164" s="50">
        <v>0</v>
      </c>
      <c r="BI164" s="49">
        <v>39</v>
      </c>
      <c r="BJ164" s="50">
        <v>97.5</v>
      </c>
      <c r="BK164" s="49">
        <v>40</v>
      </c>
      <c r="BL164" s="49" t="s">
        <v>8948</v>
      </c>
      <c r="BM164" s="49" t="s">
        <v>8948</v>
      </c>
      <c r="BN164" s="49" t="s">
        <v>427</v>
      </c>
      <c r="BO164" s="49" t="s">
        <v>427</v>
      </c>
      <c r="BP164" s="49" t="s">
        <v>429</v>
      </c>
      <c r="BQ164" s="49" t="s">
        <v>429</v>
      </c>
      <c r="BR164" s="117" t="s">
        <v>9008</v>
      </c>
      <c r="BS164" s="117" t="s">
        <v>9008</v>
      </c>
      <c r="BT164" s="117" t="s">
        <v>9014</v>
      </c>
      <c r="BU164" s="117" t="s">
        <v>9014</v>
      </c>
      <c r="BV164" s="2"/>
      <c r="BW164" s="3"/>
      <c r="BX164" s="3"/>
      <c r="BY164" s="3"/>
      <c r="BZ164" s="3"/>
    </row>
    <row r="165" spans="1:78" ht="29" customHeight="1">
      <c r="A165" s="65" t="s">
        <v>394</v>
      </c>
      <c r="C165" s="66"/>
      <c r="D165" s="66" t="s">
        <v>64</v>
      </c>
      <c r="E165" s="67">
        <v>150</v>
      </c>
      <c r="F165" s="69"/>
      <c r="G165" s="104" t="str">
        <f>HYPERLINK("https://pbs.twimg.com/profile_images/1319332224127426560/idQEBnpR_normal.jpg")</f>
        <v>https://pbs.twimg.com/profile_images/1319332224127426560/idQEBnpR_normal.jpg</v>
      </c>
      <c r="H165" s="66"/>
      <c r="I165" s="70" t="s">
        <v>394</v>
      </c>
      <c r="J165" s="71"/>
      <c r="K165" s="71" t="s">
        <v>75</v>
      </c>
      <c r="L165" s="70" t="s">
        <v>1428</v>
      </c>
      <c r="M165" s="74">
        <v>1</v>
      </c>
      <c r="N165" s="75">
        <v>6590.96337890625</v>
      </c>
      <c r="O165" s="75">
        <v>473.4902038574219</v>
      </c>
      <c r="P165" s="76"/>
      <c r="Q165" s="77"/>
      <c r="R165" s="77"/>
      <c r="S165" s="90"/>
      <c r="T165" s="49">
        <v>0</v>
      </c>
      <c r="U165" s="49">
        <v>1</v>
      </c>
      <c r="V165" s="50">
        <v>0</v>
      </c>
      <c r="W165" s="50">
        <v>0.002681</v>
      </c>
      <c r="X165" s="50">
        <v>0.004971</v>
      </c>
      <c r="Y165" s="50">
        <v>0.541864</v>
      </c>
      <c r="Z165" s="50">
        <v>0</v>
      </c>
      <c r="AA165" s="50">
        <v>0</v>
      </c>
      <c r="AB165" s="72">
        <v>165</v>
      </c>
      <c r="AC165" s="72"/>
      <c r="AD165" s="73"/>
      <c r="AE165" s="80" t="s">
        <v>999</v>
      </c>
      <c r="AF165" s="88">
        <v>7.01794742011465E+17</v>
      </c>
      <c r="AG165" s="80">
        <v>628</v>
      </c>
      <c r="AH165" s="80">
        <v>2222</v>
      </c>
      <c r="AI165" s="80">
        <v>24727</v>
      </c>
      <c r="AJ165" s="80">
        <v>88285</v>
      </c>
      <c r="AK165" s="80"/>
      <c r="AL165" s="80" t="s">
        <v>1154</v>
      </c>
      <c r="AM165" s="80" t="s">
        <v>1248</v>
      </c>
      <c r="AN165" s="80"/>
      <c r="AO165" s="80"/>
      <c r="AP165" s="82">
        <v>42422.656018518515</v>
      </c>
      <c r="AQ165" s="84" t="str">
        <f>HYPERLINK("https://pbs.twimg.com/profile_banners/701794742011465730/1602795480")</f>
        <v>https://pbs.twimg.com/profile_banners/701794742011465730/1602795480</v>
      </c>
      <c r="AR165" s="80" t="b">
        <v>1</v>
      </c>
      <c r="AS165" s="80" t="b">
        <v>0</v>
      </c>
      <c r="AT165" s="80" t="b">
        <v>1</v>
      </c>
      <c r="AU165" s="80"/>
      <c r="AV165" s="80">
        <v>1</v>
      </c>
      <c r="AW165" s="80"/>
      <c r="AX165" s="80" t="b">
        <v>0</v>
      </c>
      <c r="AY165" s="80" t="s">
        <v>1266</v>
      </c>
      <c r="AZ165" s="84" t="str">
        <f>HYPERLINK("https://twitter.com/muslimazu")</f>
        <v>https://twitter.com/muslimazu</v>
      </c>
      <c r="BA165" s="80" t="s">
        <v>66</v>
      </c>
      <c r="BB165" s="80" t="str">
        <f>REPLACE(INDEX(GroupVertices[Group],MATCH(Vertices[[#This Row],[Vertex]],GroupVertices[Vertex],0)),1,1,"")</f>
        <v>1</v>
      </c>
      <c r="BC165" s="49">
        <v>1</v>
      </c>
      <c r="BD165" s="50">
        <v>2.5</v>
      </c>
      <c r="BE165" s="49">
        <v>0</v>
      </c>
      <c r="BF165" s="50">
        <v>0</v>
      </c>
      <c r="BG165" s="49">
        <v>0</v>
      </c>
      <c r="BH165" s="50">
        <v>0</v>
      </c>
      <c r="BI165" s="49">
        <v>39</v>
      </c>
      <c r="BJ165" s="50">
        <v>97.5</v>
      </c>
      <c r="BK165" s="49">
        <v>40</v>
      </c>
      <c r="BL165" s="49" t="s">
        <v>8948</v>
      </c>
      <c r="BM165" s="49" t="s">
        <v>8948</v>
      </c>
      <c r="BN165" s="49" t="s">
        <v>427</v>
      </c>
      <c r="BO165" s="49" t="s">
        <v>427</v>
      </c>
      <c r="BP165" s="49" t="s">
        <v>429</v>
      </c>
      <c r="BQ165" s="49" t="s">
        <v>429</v>
      </c>
      <c r="BR165" s="117" t="s">
        <v>9008</v>
      </c>
      <c r="BS165" s="117" t="s">
        <v>9008</v>
      </c>
      <c r="BT165" s="117" t="s">
        <v>9014</v>
      </c>
      <c r="BU165" s="117" t="s">
        <v>9014</v>
      </c>
      <c r="BV165" s="2"/>
      <c r="BW165" s="3"/>
      <c r="BX165" s="3"/>
      <c r="BY165" s="3"/>
      <c r="BZ165" s="3"/>
    </row>
    <row r="166" spans="1:78" ht="29" customHeight="1">
      <c r="A166" s="65" t="s">
        <v>395</v>
      </c>
      <c r="C166" s="66"/>
      <c r="D166" s="66" t="s">
        <v>64</v>
      </c>
      <c r="E166" s="67">
        <v>150</v>
      </c>
      <c r="F166" s="69"/>
      <c r="G166" s="104" t="str">
        <f>HYPERLINK("https://abs.twimg.com/sticky/default_profile_images/default_profile_normal.png")</f>
        <v>https://abs.twimg.com/sticky/default_profile_images/default_profile_normal.png</v>
      </c>
      <c r="H166" s="66"/>
      <c r="I166" s="70" t="s">
        <v>395</v>
      </c>
      <c r="J166" s="71"/>
      <c r="K166" s="71" t="s">
        <v>75</v>
      </c>
      <c r="L166" s="70" t="s">
        <v>1429</v>
      </c>
      <c r="M166" s="74">
        <v>1</v>
      </c>
      <c r="N166" s="75">
        <v>5130.7265625</v>
      </c>
      <c r="O166" s="75">
        <v>9229.435546875</v>
      </c>
      <c r="P166" s="76"/>
      <c r="Q166" s="77"/>
      <c r="R166" s="77"/>
      <c r="S166" s="90"/>
      <c r="T166" s="49">
        <v>0</v>
      </c>
      <c r="U166" s="49">
        <v>1</v>
      </c>
      <c r="V166" s="50">
        <v>0</v>
      </c>
      <c r="W166" s="50">
        <v>0.002681</v>
      </c>
      <c r="X166" s="50">
        <v>0.004971</v>
      </c>
      <c r="Y166" s="50">
        <v>0.541864</v>
      </c>
      <c r="Z166" s="50">
        <v>0</v>
      </c>
      <c r="AA166" s="50">
        <v>0</v>
      </c>
      <c r="AB166" s="72">
        <v>166</v>
      </c>
      <c r="AC166" s="72"/>
      <c r="AD166" s="73"/>
      <c r="AE166" s="80" t="s">
        <v>1000</v>
      </c>
      <c r="AF166" s="88">
        <v>1.2664839737164E+18</v>
      </c>
      <c r="AG166" s="80">
        <v>277</v>
      </c>
      <c r="AH166" s="80">
        <v>99</v>
      </c>
      <c r="AI166" s="80">
        <v>518</v>
      </c>
      <c r="AJ166" s="80">
        <v>602</v>
      </c>
      <c r="AK166" s="80"/>
      <c r="AL166" s="80" t="s">
        <v>1155</v>
      </c>
      <c r="AM166" s="80" t="s">
        <v>1249</v>
      </c>
      <c r="AN166" s="80"/>
      <c r="AO166" s="80"/>
      <c r="AP166" s="82">
        <v>43980.901712962965</v>
      </c>
      <c r="AQ166" s="84" t="str">
        <f>HYPERLINK("https://pbs.twimg.com/profile_banners/1266483973716402184/1600291929")</f>
        <v>https://pbs.twimg.com/profile_banners/1266483973716402184/1600291929</v>
      </c>
      <c r="AR166" s="80" t="b">
        <v>1</v>
      </c>
      <c r="AS166" s="80" t="b">
        <v>1</v>
      </c>
      <c r="AT166" s="80" t="b">
        <v>0</v>
      </c>
      <c r="AU166" s="80"/>
      <c r="AV166" s="80">
        <v>0</v>
      </c>
      <c r="AW166" s="80"/>
      <c r="AX166" s="80" t="b">
        <v>0</v>
      </c>
      <c r="AY166" s="80" t="s">
        <v>1266</v>
      </c>
      <c r="AZ166" s="84" t="str">
        <f>HYPERLINK("https://twitter.com/humteq")</f>
        <v>https://twitter.com/humteq</v>
      </c>
      <c r="BA166" s="80" t="s">
        <v>66</v>
      </c>
      <c r="BB166" s="80" t="str">
        <f>REPLACE(INDEX(GroupVertices[Group],MATCH(Vertices[[#This Row],[Vertex]],GroupVertices[Vertex],0)),1,1,"")</f>
        <v>1</v>
      </c>
      <c r="BC166" s="49">
        <v>1</v>
      </c>
      <c r="BD166" s="50">
        <v>2.5</v>
      </c>
      <c r="BE166" s="49">
        <v>0</v>
      </c>
      <c r="BF166" s="50">
        <v>0</v>
      </c>
      <c r="BG166" s="49">
        <v>0</v>
      </c>
      <c r="BH166" s="50">
        <v>0</v>
      </c>
      <c r="BI166" s="49">
        <v>39</v>
      </c>
      <c r="BJ166" s="50">
        <v>97.5</v>
      </c>
      <c r="BK166" s="49">
        <v>40</v>
      </c>
      <c r="BL166" s="49" t="s">
        <v>8948</v>
      </c>
      <c r="BM166" s="49" t="s">
        <v>8948</v>
      </c>
      <c r="BN166" s="49" t="s">
        <v>427</v>
      </c>
      <c r="BO166" s="49" t="s">
        <v>427</v>
      </c>
      <c r="BP166" s="49" t="s">
        <v>429</v>
      </c>
      <c r="BQ166" s="49" t="s">
        <v>429</v>
      </c>
      <c r="BR166" s="117" t="s">
        <v>9008</v>
      </c>
      <c r="BS166" s="117" t="s">
        <v>9008</v>
      </c>
      <c r="BT166" s="117" t="s">
        <v>9014</v>
      </c>
      <c r="BU166" s="117" t="s">
        <v>9014</v>
      </c>
      <c r="BV166" s="2"/>
      <c r="BW166" s="3"/>
      <c r="BX166" s="3"/>
      <c r="BY166" s="3"/>
      <c r="BZ166" s="3"/>
    </row>
    <row r="167" spans="1:78" ht="29" customHeight="1">
      <c r="A167" s="65" t="s">
        <v>396</v>
      </c>
      <c r="C167" s="66"/>
      <c r="D167" s="66" t="s">
        <v>64</v>
      </c>
      <c r="E167" s="67">
        <v>150</v>
      </c>
      <c r="F167" s="69"/>
      <c r="G167" s="104" t="str">
        <f>HYPERLINK("https://pbs.twimg.com/profile_images/1316902918977708033/SsYACHcm_normal.jpg")</f>
        <v>https://pbs.twimg.com/profile_images/1316902918977708033/SsYACHcm_normal.jpg</v>
      </c>
      <c r="H167" s="66"/>
      <c r="I167" s="70" t="s">
        <v>396</v>
      </c>
      <c r="J167" s="71"/>
      <c r="K167" s="71" t="s">
        <v>75</v>
      </c>
      <c r="L167" s="70" t="s">
        <v>1430</v>
      </c>
      <c r="M167" s="74">
        <v>1</v>
      </c>
      <c r="N167" s="75">
        <v>9017.8037109375</v>
      </c>
      <c r="O167" s="75">
        <v>6855.759765625</v>
      </c>
      <c r="P167" s="76"/>
      <c r="Q167" s="77"/>
      <c r="R167" s="77"/>
      <c r="S167" s="90"/>
      <c r="T167" s="49">
        <v>0</v>
      </c>
      <c r="U167" s="49">
        <v>1</v>
      </c>
      <c r="V167" s="50">
        <v>0</v>
      </c>
      <c r="W167" s="50">
        <v>0.002681</v>
      </c>
      <c r="X167" s="50">
        <v>0.004971</v>
      </c>
      <c r="Y167" s="50">
        <v>0.541864</v>
      </c>
      <c r="Z167" s="50">
        <v>0</v>
      </c>
      <c r="AA167" s="50">
        <v>0</v>
      </c>
      <c r="AB167" s="72">
        <v>167</v>
      </c>
      <c r="AC167" s="72"/>
      <c r="AD167" s="73"/>
      <c r="AE167" s="80" t="s">
        <v>1001</v>
      </c>
      <c r="AF167" s="88">
        <v>9.56683431672537E+17</v>
      </c>
      <c r="AG167" s="80">
        <v>1016</v>
      </c>
      <c r="AH167" s="80">
        <v>923</v>
      </c>
      <c r="AI167" s="80">
        <v>3887</v>
      </c>
      <c r="AJ167" s="80">
        <v>8690</v>
      </c>
      <c r="AK167" s="80"/>
      <c r="AL167" s="80" t="s">
        <v>1156</v>
      </c>
      <c r="AM167" s="80" t="s">
        <v>1250</v>
      </c>
      <c r="AN167" s="80"/>
      <c r="AO167" s="80"/>
      <c r="AP167" s="82">
        <v>43126.01480324074</v>
      </c>
      <c r="AQ167" s="84" t="str">
        <f>HYPERLINK("https://pbs.twimg.com/profile_banners/956683431672537090/1602809192")</f>
        <v>https://pbs.twimg.com/profile_banners/956683431672537090/1602809192</v>
      </c>
      <c r="AR167" s="80" t="b">
        <v>1</v>
      </c>
      <c r="AS167" s="80" t="b">
        <v>0</v>
      </c>
      <c r="AT167" s="80" t="b">
        <v>1</v>
      </c>
      <c r="AU167" s="80"/>
      <c r="AV167" s="80">
        <v>0</v>
      </c>
      <c r="AW167" s="80"/>
      <c r="AX167" s="80" t="b">
        <v>0</v>
      </c>
      <c r="AY167" s="80" t="s">
        <v>1266</v>
      </c>
      <c r="AZ167" s="84" t="str">
        <f>HYPERLINK("https://twitter.com/datslimgirl")</f>
        <v>https://twitter.com/datslimgirl</v>
      </c>
      <c r="BA167" s="80" t="s">
        <v>66</v>
      </c>
      <c r="BB167" s="80" t="str">
        <f>REPLACE(INDEX(GroupVertices[Group],MATCH(Vertices[[#This Row],[Vertex]],GroupVertices[Vertex],0)),1,1,"")</f>
        <v>1</v>
      </c>
      <c r="BC167" s="49">
        <v>1</v>
      </c>
      <c r="BD167" s="50">
        <v>2.5</v>
      </c>
      <c r="BE167" s="49">
        <v>0</v>
      </c>
      <c r="BF167" s="50">
        <v>0</v>
      </c>
      <c r="BG167" s="49">
        <v>0</v>
      </c>
      <c r="BH167" s="50">
        <v>0</v>
      </c>
      <c r="BI167" s="49">
        <v>39</v>
      </c>
      <c r="BJ167" s="50">
        <v>97.5</v>
      </c>
      <c r="BK167" s="49">
        <v>40</v>
      </c>
      <c r="BL167" s="49" t="s">
        <v>8948</v>
      </c>
      <c r="BM167" s="49" t="s">
        <v>8948</v>
      </c>
      <c r="BN167" s="49" t="s">
        <v>427</v>
      </c>
      <c r="BO167" s="49" t="s">
        <v>427</v>
      </c>
      <c r="BP167" s="49" t="s">
        <v>429</v>
      </c>
      <c r="BQ167" s="49" t="s">
        <v>429</v>
      </c>
      <c r="BR167" s="117" t="s">
        <v>9008</v>
      </c>
      <c r="BS167" s="117" t="s">
        <v>9008</v>
      </c>
      <c r="BT167" s="117" t="s">
        <v>9014</v>
      </c>
      <c r="BU167" s="117" t="s">
        <v>9014</v>
      </c>
      <c r="BV167" s="2"/>
      <c r="BW167" s="3"/>
      <c r="BX167" s="3"/>
      <c r="BY167" s="3"/>
      <c r="BZ167" s="3"/>
    </row>
    <row r="168" spans="1:78" ht="29" customHeight="1">
      <c r="A168" s="65" t="s">
        <v>397</v>
      </c>
      <c r="C168" s="66"/>
      <c r="D168" s="66" t="s">
        <v>64</v>
      </c>
      <c r="E168" s="67">
        <v>150</v>
      </c>
      <c r="F168" s="69"/>
      <c r="G168" s="104" t="str">
        <f>HYPERLINK("https://pbs.twimg.com/profile_images/1308308802811441152/i_XEjdIm_normal.jpg")</f>
        <v>https://pbs.twimg.com/profile_images/1308308802811441152/i_XEjdIm_normal.jpg</v>
      </c>
      <c r="H168" s="66"/>
      <c r="I168" s="70" t="s">
        <v>397</v>
      </c>
      <c r="J168" s="71"/>
      <c r="K168" s="71" t="s">
        <v>75</v>
      </c>
      <c r="L168" s="70" t="s">
        <v>1431</v>
      </c>
      <c r="M168" s="74">
        <v>1</v>
      </c>
      <c r="N168" s="75">
        <v>7666.4580078125</v>
      </c>
      <c r="O168" s="75">
        <v>2370.055419921875</v>
      </c>
      <c r="P168" s="76"/>
      <c r="Q168" s="77"/>
      <c r="R168" s="77"/>
      <c r="S168" s="90"/>
      <c r="T168" s="49">
        <v>0</v>
      </c>
      <c r="U168" s="49">
        <v>1</v>
      </c>
      <c r="V168" s="50">
        <v>0</v>
      </c>
      <c r="W168" s="50">
        <v>0.002681</v>
      </c>
      <c r="X168" s="50">
        <v>0.004971</v>
      </c>
      <c r="Y168" s="50">
        <v>0.541864</v>
      </c>
      <c r="Z168" s="50">
        <v>0</v>
      </c>
      <c r="AA168" s="50">
        <v>0</v>
      </c>
      <c r="AB168" s="72">
        <v>168</v>
      </c>
      <c r="AC168" s="72"/>
      <c r="AD168" s="73"/>
      <c r="AE168" s="80" t="s">
        <v>1002</v>
      </c>
      <c r="AF168" s="88">
        <v>1.299309100787E+18</v>
      </c>
      <c r="AG168" s="80">
        <v>639</v>
      </c>
      <c r="AH168" s="80">
        <v>202</v>
      </c>
      <c r="AI168" s="80">
        <v>1175</v>
      </c>
      <c r="AJ168" s="80">
        <v>1109</v>
      </c>
      <c r="AK168" s="80"/>
      <c r="AL168" s="80" t="s">
        <v>1157</v>
      </c>
      <c r="AM168" s="80" t="s">
        <v>1251</v>
      </c>
      <c r="AN168" s="80"/>
      <c r="AO168" s="80"/>
      <c r="AP168" s="82">
        <v>44071.48168981481</v>
      </c>
      <c r="AQ168" s="84" t="str">
        <f>HYPERLINK("https://pbs.twimg.com/profile_banners/1299309100787003392/1600760100")</f>
        <v>https://pbs.twimg.com/profile_banners/1299309100787003392/1600760100</v>
      </c>
      <c r="AR168" s="80" t="b">
        <v>1</v>
      </c>
      <c r="AS168" s="80" t="b">
        <v>0</v>
      </c>
      <c r="AT168" s="80" t="b">
        <v>0</v>
      </c>
      <c r="AU168" s="80"/>
      <c r="AV168" s="80">
        <v>0</v>
      </c>
      <c r="AW168" s="80"/>
      <c r="AX168" s="80" t="b">
        <v>0</v>
      </c>
      <c r="AY168" s="80" t="s">
        <v>1266</v>
      </c>
      <c r="AZ168" s="84" t="str">
        <f>HYPERLINK("https://twitter.com/ibnpharouq")</f>
        <v>https://twitter.com/ibnpharouq</v>
      </c>
      <c r="BA168" s="80" t="s">
        <v>66</v>
      </c>
      <c r="BB168" s="80" t="str">
        <f>REPLACE(INDEX(GroupVertices[Group],MATCH(Vertices[[#This Row],[Vertex]],GroupVertices[Vertex],0)),1,1,"")</f>
        <v>1</v>
      </c>
      <c r="BC168" s="49">
        <v>1</v>
      </c>
      <c r="BD168" s="50">
        <v>2.5</v>
      </c>
      <c r="BE168" s="49">
        <v>0</v>
      </c>
      <c r="BF168" s="50">
        <v>0</v>
      </c>
      <c r="BG168" s="49">
        <v>0</v>
      </c>
      <c r="BH168" s="50">
        <v>0</v>
      </c>
      <c r="BI168" s="49">
        <v>39</v>
      </c>
      <c r="BJ168" s="50">
        <v>97.5</v>
      </c>
      <c r="BK168" s="49">
        <v>40</v>
      </c>
      <c r="BL168" s="49" t="s">
        <v>8948</v>
      </c>
      <c r="BM168" s="49" t="s">
        <v>8948</v>
      </c>
      <c r="BN168" s="49" t="s">
        <v>427</v>
      </c>
      <c r="BO168" s="49" t="s">
        <v>427</v>
      </c>
      <c r="BP168" s="49" t="s">
        <v>429</v>
      </c>
      <c r="BQ168" s="49" t="s">
        <v>429</v>
      </c>
      <c r="BR168" s="117" t="s">
        <v>9008</v>
      </c>
      <c r="BS168" s="117" t="s">
        <v>9008</v>
      </c>
      <c r="BT168" s="117" t="s">
        <v>9014</v>
      </c>
      <c r="BU168" s="117" t="s">
        <v>9014</v>
      </c>
      <c r="BV168" s="2"/>
      <c r="BW168" s="3"/>
      <c r="BX168" s="3"/>
      <c r="BY168" s="3"/>
      <c r="BZ168" s="3"/>
    </row>
    <row r="169" spans="1:78" ht="29" customHeight="1">
      <c r="A169" s="65" t="s">
        <v>398</v>
      </c>
      <c r="C169" s="66"/>
      <c r="D169" s="66" t="s">
        <v>64</v>
      </c>
      <c r="E169" s="67">
        <v>150</v>
      </c>
      <c r="F169" s="69"/>
      <c r="G169" s="104" t="str">
        <f>HYPERLINK("https://pbs.twimg.com/profile_images/1305960035932086272/Cuy5vFSG_normal.jpg")</f>
        <v>https://pbs.twimg.com/profile_images/1305960035932086272/Cuy5vFSG_normal.jpg</v>
      </c>
      <c r="H169" s="66"/>
      <c r="I169" s="70" t="s">
        <v>398</v>
      </c>
      <c r="J169" s="71"/>
      <c r="K169" s="71" t="s">
        <v>75</v>
      </c>
      <c r="L169" s="70" t="s">
        <v>1432</v>
      </c>
      <c r="M169" s="74">
        <v>1</v>
      </c>
      <c r="N169" s="75">
        <v>2108.6953125</v>
      </c>
      <c r="O169" s="75">
        <v>8927.4501953125</v>
      </c>
      <c r="P169" s="76"/>
      <c r="Q169" s="77"/>
      <c r="R169" s="77"/>
      <c r="S169" s="90"/>
      <c r="T169" s="49">
        <v>0</v>
      </c>
      <c r="U169" s="49">
        <v>1</v>
      </c>
      <c r="V169" s="50">
        <v>0</v>
      </c>
      <c r="W169" s="50">
        <v>0.002681</v>
      </c>
      <c r="X169" s="50">
        <v>0.004971</v>
      </c>
      <c r="Y169" s="50">
        <v>0.541864</v>
      </c>
      <c r="Z169" s="50">
        <v>0</v>
      </c>
      <c r="AA169" s="50">
        <v>0</v>
      </c>
      <c r="AB169" s="72">
        <v>169</v>
      </c>
      <c r="AC169" s="72"/>
      <c r="AD169" s="73"/>
      <c r="AE169" s="80" t="s">
        <v>1003</v>
      </c>
      <c r="AF169" s="88">
        <v>1.30595950214823E+18</v>
      </c>
      <c r="AG169" s="80">
        <v>966</v>
      </c>
      <c r="AH169" s="80">
        <v>98</v>
      </c>
      <c r="AI169" s="80">
        <v>133</v>
      </c>
      <c r="AJ169" s="80">
        <v>295</v>
      </c>
      <c r="AK169" s="80"/>
      <c r="AL169" s="80"/>
      <c r="AM169" s="80"/>
      <c r="AN169" s="80"/>
      <c r="AO169" s="80"/>
      <c r="AP169" s="82">
        <v>44089.833402777775</v>
      </c>
      <c r="AQ169" s="80"/>
      <c r="AR169" s="80" t="b">
        <v>1</v>
      </c>
      <c r="AS169" s="80" t="b">
        <v>0</v>
      </c>
      <c r="AT169" s="80" t="b">
        <v>0</v>
      </c>
      <c r="AU169" s="80"/>
      <c r="AV169" s="80">
        <v>0</v>
      </c>
      <c r="AW169" s="80"/>
      <c r="AX169" s="80" t="b">
        <v>0</v>
      </c>
      <c r="AY169" s="80" t="s">
        <v>1266</v>
      </c>
      <c r="AZ169" s="84" t="str">
        <f>HYPERLINK("https://twitter.com/maxibeal")</f>
        <v>https://twitter.com/maxibeal</v>
      </c>
      <c r="BA169" s="80" t="s">
        <v>66</v>
      </c>
      <c r="BB169" s="80" t="str">
        <f>REPLACE(INDEX(GroupVertices[Group],MATCH(Vertices[[#This Row],[Vertex]],GroupVertices[Vertex],0)),1,1,"")</f>
        <v>1</v>
      </c>
      <c r="BC169" s="49">
        <v>1</v>
      </c>
      <c r="BD169" s="50">
        <v>2.5</v>
      </c>
      <c r="BE169" s="49">
        <v>0</v>
      </c>
      <c r="BF169" s="50">
        <v>0</v>
      </c>
      <c r="BG169" s="49">
        <v>0</v>
      </c>
      <c r="BH169" s="50">
        <v>0</v>
      </c>
      <c r="BI169" s="49">
        <v>39</v>
      </c>
      <c r="BJ169" s="50">
        <v>97.5</v>
      </c>
      <c r="BK169" s="49">
        <v>40</v>
      </c>
      <c r="BL169" s="49" t="s">
        <v>8948</v>
      </c>
      <c r="BM169" s="49" t="s">
        <v>8948</v>
      </c>
      <c r="BN169" s="49" t="s">
        <v>427</v>
      </c>
      <c r="BO169" s="49" t="s">
        <v>427</v>
      </c>
      <c r="BP169" s="49" t="s">
        <v>429</v>
      </c>
      <c r="BQ169" s="49" t="s">
        <v>429</v>
      </c>
      <c r="BR169" s="117" t="s">
        <v>9008</v>
      </c>
      <c r="BS169" s="117" t="s">
        <v>9008</v>
      </c>
      <c r="BT169" s="117" t="s">
        <v>9014</v>
      </c>
      <c r="BU169" s="117" t="s">
        <v>9014</v>
      </c>
      <c r="BV169" s="2"/>
      <c r="BW169" s="3"/>
      <c r="BX169" s="3"/>
      <c r="BY169" s="3"/>
      <c r="BZ169" s="3"/>
    </row>
    <row r="170" spans="1:78" ht="29" customHeight="1">
      <c r="A170" s="65" t="s">
        <v>399</v>
      </c>
      <c r="C170" s="66"/>
      <c r="D170" s="66" t="s">
        <v>64</v>
      </c>
      <c r="E170" s="67">
        <v>150</v>
      </c>
      <c r="F170" s="69"/>
      <c r="G170" s="104" t="str">
        <f>HYPERLINK("https://pbs.twimg.com/profile_images/1311547901152296961/q3oALKVz_normal.jpg")</f>
        <v>https://pbs.twimg.com/profile_images/1311547901152296961/q3oALKVz_normal.jpg</v>
      </c>
      <c r="H170" s="66"/>
      <c r="I170" s="70" t="s">
        <v>399</v>
      </c>
      <c r="J170" s="71"/>
      <c r="K170" s="71" t="s">
        <v>75</v>
      </c>
      <c r="L170" s="70" t="s">
        <v>1433</v>
      </c>
      <c r="M170" s="74">
        <v>1</v>
      </c>
      <c r="N170" s="75">
        <v>2825.31103515625</v>
      </c>
      <c r="O170" s="75">
        <v>652.952880859375</v>
      </c>
      <c r="P170" s="76"/>
      <c r="Q170" s="77"/>
      <c r="R170" s="77"/>
      <c r="S170" s="90"/>
      <c r="T170" s="49">
        <v>0</v>
      </c>
      <c r="U170" s="49">
        <v>1</v>
      </c>
      <c r="V170" s="50">
        <v>0</v>
      </c>
      <c r="W170" s="50">
        <v>0.002681</v>
      </c>
      <c r="X170" s="50">
        <v>0.004971</v>
      </c>
      <c r="Y170" s="50">
        <v>0.541864</v>
      </c>
      <c r="Z170" s="50">
        <v>0</v>
      </c>
      <c r="AA170" s="50">
        <v>0</v>
      </c>
      <c r="AB170" s="72">
        <v>170</v>
      </c>
      <c r="AC170" s="72"/>
      <c r="AD170" s="73"/>
      <c r="AE170" s="80" t="s">
        <v>1004</v>
      </c>
      <c r="AF170" s="88">
        <v>1.01449468758602E+18</v>
      </c>
      <c r="AG170" s="80">
        <v>1781</v>
      </c>
      <c r="AH170" s="80">
        <v>760</v>
      </c>
      <c r="AI170" s="80">
        <v>35544</v>
      </c>
      <c r="AJ170" s="80">
        <v>2847</v>
      </c>
      <c r="AK170" s="80"/>
      <c r="AL170" s="80" t="s">
        <v>1158</v>
      </c>
      <c r="AM170" s="80" t="s">
        <v>1252</v>
      </c>
      <c r="AN170" s="80"/>
      <c r="AO170" s="80"/>
      <c r="AP170" s="82">
        <v>43285.54347222222</v>
      </c>
      <c r="AQ170" s="84" t="str">
        <f>HYPERLINK("https://pbs.twimg.com/profile_banners/1014494687586025472/1598159626")</f>
        <v>https://pbs.twimg.com/profile_banners/1014494687586025472/1598159626</v>
      </c>
      <c r="AR170" s="80" t="b">
        <v>1</v>
      </c>
      <c r="AS170" s="80" t="b">
        <v>0</v>
      </c>
      <c r="AT170" s="80" t="b">
        <v>0</v>
      </c>
      <c r="AU170" s="80"/>
      <c r="AV170" s="80">
        <v>0</v>
      </c>
      <c r="AW170" s="80"/>
      <c r="AX170" s="80" t="b">
        <v>0</v>
      </c>
      <c r="AY170" s="80" t="s">
        <v>1266</v>
      </c>
      <c r="AZ170" s="84" t="str">
        <f>HYPERLINK("https://twitter.com/sebegozwide")</f>
        <v>https://twitter.com/sebegozwide</v>
      </c>
      <c r="BA170" s="80" t="s">
        <v>66</v>
      </c>
      <c r="BB170" s="80" t="str">
        <f>REPLACE(INDEX(GroupVertices[Group],MATCH(Vertices[[#This Row],[Vertex]],GroupVertices[Vertex],0)),1,1,"")</f>
        <v>1</v>
      </c>
      <c r="BC170" s="49">
        <v>1</v>
      </c>
      <c r="BD170" s="50">
        <v>2.5</v>
      </c>
      <c r="BE170" s="49">
        <v>0</v>
      </c>
      <c r="BF170" s="50">
        <v>0</v>
      </c>
      <c r="BG170" s="49">
        <v>0</v>
      </c>
      <c r="BH170" s="50">
        <v>0</v>
      </c>
      <c r="BI170" s="49">
        <v>39</v>
      </c>
      <c r="BJ170" s="50">
        <v>97.5</v>
      </c>
      <c r="BK170" s="49">
        <v>40</v>
      </c>
      <c r="BL170" s="49" t="s">
        <v>8948</v>
      </c>
      <c r="BM170" s="49" t="s">
        <v>8948</v>
      </c>
      <c r="BN170" s="49" t="s">
        <v>427</v>
      </c>
      <c r="BO170" s="49" t="s">
        <v>427</v>
      </c>
      <c r="BP170" s="49" t="s">
        <v>429</v>
      </c>
      <c r="BQ170" s="49" t="s">
        <v>429</v>
      </c>
      <c r="BR170" s="117" t="s">
        <v>9008</v>
      </c>
      <c r="BS170" s="117" t="s">
        <v>9008</v>
      </c>
      <c r="BT170" s="117" t="s">
        <v>9014</v>
      </c>
      <c r="BU170" s="117" t="s">
        <v>9014</v>
      </c>
      <c r="BV170" s="2"/>
      <c r="BW170" s="3"/>
      <c r="BX170" s="3"/>
      <c r="BY170" s="3"/>
      <c r="BZ170" s="3"/>
    </row>
    <row r="171" spans="1:78" ht="29" customHeight="1">
      <c r="A171" s="65" t="s">
        <v>400</v>
      </c>
      <c r="C171" s="66"/>
      <c r="D171" s="66" t="s">
        <v>64</v>
      </c>
      <c r="E171" s="67">
        <v>150</v>
      </c>
      <c r="F171" s="69"/>
      <c r="G171" s="104" t="str">
        <f>HYPERLINK("https://pbs.twimg.com/profile_images/1314207386828042248/d3fL3n9n_normal.jpg")</f>
        <v>https://pbs.twimg.com/profile_images/1314207386828042248/d3fL3n9n_normal.jpg</v>
      </c>
      <c r="H171" s="66"/>
      <c r="I171" s="70" t="s">
        <v>400</v>
      </c>
      <c r="J171" s="71"/>
      <c r="K171" s="71" t="s">
        <v>75</v>
      </c>
      <c r="L171" s="70" t="s">
        <v>1434</v>
      </c>
      <c r="M171" s="74">
        <v>1</v>
      </c>
      <c r="N171" s="75">
        <v>7353.85400390625</v>
      </c>
      <c r="O171" s="75">
        <v>7417.8515625</v>
      </c>
      <c r="P171" s="76"/>
      <c r="Q171" s="77"/>
      <c r="R171" s="77"/>
      <c r="S171" s="90"/>
      <c r="T171" s="49">
        <v>0</v>
      </c>
      <c r="U171" s="49">
        <v>1</v>
      </c>
      <c r="V171" s="50">
        <v>0</v>
      </c>
      <c r="W171" s="50">
        <v>0.002681</v>
      </c>
      <c r="X171" s="50">
        <v>0.004971</v>
      </c>
      <c r="Y171" s="50">
        <v>0.541864</v>
      </c>
      <c r="Z171" s="50">
        <v>0</v>
      </c>
      <c r="AA171" s="50">
        <v>0</v>
      </c>
      <c r="AB171" s="72">
        <v>171</v>
      </c>
      <c r="AC171" s="72"/>
      <c r="AD171" s="73"/>
      <c r="AE171" s="80" t="s">
        <v>1005</v>
      </c>
      <c r="AF171" s="88">
        <v>1.17078347045036E+18</v>
      </c>
      <c r="AG171" s="80">
        <v>1241</v>
      </c>
      <c r="AH171" s="80">
        <v>849</v>
      </c>
      <c r="AI171" s="80">
        <v>7510</v>
      </c>
      <c r="AJ171" s="80">
        <v>15859</v>
      </c>
      <c r="AK171" s="80"/>
      <c r="AL171" s="80" t="s">
        <v>1159</v>
      </c>
      <c r="AM171" s="80" t="s">
        <v>1253</v>
      </c>
      <c r="AN171" s="80"/>
      <c r="AO171" s="80"/>
      <c r="AP171" s="82">
        <v>43716.81869212963</v>
      </c>
      <c r="AQ171" s="84" t="str">
        <f>HYPERLINK("https://pbs.twimg.com/profile_banners/1170783470450368513/1583456794")</f>
        <v>https://pbs.twimg.com/profile_banners/1170783470450368513/1583456794</v>
      </c>
      <c r="AR171" s="80" t="b">
        <v>1</v>
      </c>
      <c r="AS171" s="80" t="b">
        <v>0</v>
      </c>
      <c r="AT171" s="80" t="b">
        <v>1</v>
      </c>
      <c r="AU171" s="80"/>
      <c r="AV171" s="80">
        <v>0</v>
      </c>
      <c r="AW171" s="80"/>
      <c r="AX171" s="80" t="b">
        <v>0</v>
      </c>
      <c r="AY171" s="80" t="s">
        <v>1266</v>
      </c>
      <c r="AZ171" s="84" t="str">
        <f>HYPERLINK("https://twitter.com/mcjohnson_07")</f>
        <v>https://twitter.com/mcjohnson_07</v>
      </c>
      <c r="BA171" s="80" t="s">
        <v>66</v>
      </c>
      <c r="BB171" s="80" t="str">
        <f>REPLACE(INDEX(GroupVertices[Group],MATCH(Vertices[[#This Row],[Vertex]],GroupVertices[Vertex],0)),1,1,"")</f>
        <v>1</v>
      </c>
      <c r="BC171" s="49">
        <v>1</v>
      </c>
      <c r="BD171" s="50">
        <v>2.5</v>
      </c>
      <c r="BE171" s="49">
        <v>0</v>
      </c>
      <c r="BF171" s="50">
        <v>0</v>
      </c>
      <c r="BG171" s="49">
        <v>0</v>
      </c>
      <c r="BH171" s="50">
        <v>0</v>
      </c>
      <c r="BI171" s="49">
        <v>39</v>
      </c>
      <c r="BJ171" s="50">
        <v>97.5</v>
      </c>
      <c r="BK171" s="49">
        <v>40</v>
      </c>
      <c r="BL171" s="49" t="s">
        <v>8948</v>
      </c>
      <c r="BM171" s="49" t="s">
        <v>8948</v>
      </c>
      <c r="BN171" s="49" t="s">
        <v>427</v>
      </c>
      <c r="BO171" s="49" t="s">
        <v>427</v>
      </c>
      <c r="BP171" s="49" t="s">
        <v>429</v>
      </c>
      <c r="BQ171" s="49" t="s">
        <v>429</v>
      </c>
      <c r="BR171" s="117" t="s">
        <v>9008</v>
      </c>
      <c r="BS171" s="117" t="s">
        <v>9008</v>
      </c>
      <c r="BT171" s="117" t="s">
        <v>9014</v>
      </c>
      <c r="BU171" s="117" t="s">
        <v>9014</v>
      </c>
      <c r="BV171" s="2"/>
      <c r="BW171" s="3"/>
      <c r="BX171" s="3"/>
      <c r="BY171" s="3"/>
      <c r="BZ171" s="3"/>
    </row>
    <row r="172" spans="1:78" ht="29" customHeight="1">
      <c r="A172" s="65" t="s">
        <v>401</v>
      </c>
      <c r="C172" s="66"/>
      <c r="D172" s="66" t="s">
        <v>64</v>
      </c>
      <c r="E172" s="67">
        <v>150</v>
      </c>
      <c r="F172" s="69"/>
      <c r="G172" s="104" t="str">
        <f>HYPERLINK("https://pbs.twimg.com/profile_images/1289989183923249152/2JSc7bLF_normal.jpg")</f>
        <v>https://pbs.twimg.com/profile_images/1289989183923249152/2JSc7bLF_normal.jpg</v>
      </c>
      <c r="H172" s="66"/>
      <c r="I172" s="70" t="s">
        <v>401</v>
      </c>
      <c r="J172" s="71"/>
      <c r="K172" s="71" t="s">
        <v>75</v>
      </c>
      <c r="L172" s="70" t="s">
        <v>1435</v>
      </c>
      <c r="M172" s="74">
        <v>1</v>
      </c>
      <c r="N172" s="75">
        <v>9722.869140625</v>
      </c>
      <c r="O172" s="75">
        <v>3688.146240234375</v>
      </c>
      <c r="P172" s="76"/>
      <c r="Q172" s="77"/>
      <c r="R172" s="77"/>
      <c r="S172" s="90"/>
      <c r="T172" s="49">
        <v>0</v>
      </c>
      <c r="U172" s="49">
        <v>1</v>
      </c>
      <c r="V172" s="50">
        <v>0</v>
      </c>
      <c r="W172" s="50">
        <v>0.002681</v>
      </c>
      <c r="X172" s="50">
        <v>0.004971</v>
      </c>
      <c r="Y172" s="50">
        <v>0.541864</v>
      </c>
      <c r="Z172" s="50">
        <v>0</v>
      </c>
      <c r="AA172" s="50">
        <v>0</v>
      </c>
      <c r="AB172" s="72">
        <v>172</v>
      </c>
      <c r="AC172" s="72"/>
      <c r="AD172" s="73"/>
      <c r="AE172" s="80" t="s">
        <v>1006</v>
      </c>
      <c r="AF172" s="88">
        <v>3064584741</v>
      </c>
      <c r="AG172" s="80">
        <v>113</v>
      </c>
      <c r="AH172" s="80">
        <v>113</v>
      </c>
      <c r="AI172" s="80">
        <v>5377</v>
      </c>
      <c r="AJ172" s="80">
        <v>4043</v>
      </c>
      <c r="AK172" s="80"/>
      <c r="AL172" s="80" t="s">
        <v>1160</v>
      </c>
      <c r="AM172" s="80" t="s">
        <v>1254</v>
      </c>
      <c r="AN172" s="80"/>
      <c r="AO172" s="80"/>
      <c r="AP172" s="82">
        <v>42062.9834837963</v>
      </c>
      <c r="AQ172" s="84" t="str">
        <f>HYPERLINK("https://pbs.twimg.com/profile_banners/3064584741/1514622578")</f>
        <v>https://pbs.twimg.com/profile_banners/3064584741/1514622578</v>
      </c>
      <c r="AR172" s="80" t="b">
        <v>1</v>
      </c>
      <c r="AS172" s="80" t="b">
        <v>0</v>
      </c>
      <c r="AT172" s="80" t="b">
        <v>0</v>
      </c>
      <c r="AU172" s="80"/>
      <c r="AV172" s="80">
        <v>0</v>
      </c>
      <c r="AW172" s="84" t="str">
        <f>HYPERLINK("https://abs.twimg.com/images/themes/theme1/bg.png")</f>
        <v>https://abs.twimg.com/images/themes/theme1/bg.png</v>
      </c>
      <c r="AX172" s="80" t="b">
        <v>0</v>
      </c>
      <c r="AY172" s="80" t="s">
        <v>1266</v>
      </c>
      <c r="AZ172" s="84" t="str">
        <f>HYPERLINK("https://twitter.com/pennervilla")</f>
        <v>https://twitter.com/pennervilla</v>
      </c>
      <c r="BA172" s="80" t="s">
        <v>66</v>
      </c>
      <c r="BB172" s="80" t="str">
        <f>REPLACE(INDEX(GroupVertices[Group],MATCH(Vertices[[#This Row],[Vertex]],GroupVertices[Vertex],0)),1,1,"")</f>
        <v>1</v>
      </c>
      <c r="BC172" s="49">
        <v>1</v>
      </c>
      <c r="BD172" s="50">
        <v>2.5</v>
      </c>
      <c r="BE172" s="49">
        <v>0</v>
      </c>
      <c r="BF172" s="50">
        <v>0</v>
      </c>
      <c r="BG172" s="49">
        <v>0</v>
      </c>
      <c r="BH172" s="50">
        <v>0</v>
      </c>
      <c r="BI172" s="49">
        <v>39</v>
      </c>
      <c r="BJ172" s="50">
        <v>97.5</v>
      </c>
      <c r="BK172" s="49">
        <v>40</v>
      </c>
      <c r="BL172" s="49" t="s">
        <v>8948</v>
      </c>
      <c r="BM172" s="49" t="s">
        <v>8948</v>
      </c>
      <c r="BN172" s="49" t="s">
        <v>427</v>
      </c>
      <c r="BO172" s="49" t="s">
        <v>427</v>
      </c>
      <c r="BP172" s="49" t="s">
        <v>429</v>
      </c>
      <c r="BQ172" s="49" t="s">
        <v>429</v>
      </c>
      <c r="BR172" s="117" t="s">
        <v>9008</v>
      </c>
      <c r="BS172" s="117" t="s">
        <v>9008</v>
      </c>
      <c r="BT172" s="117" t="s">
        <v>9014</v>
      </c>
      <c r="BU172" s="117" t="s">
        <v>9014</v>
      </c>
      <c r="BV172" s="2"/>
      <c r="BW172" s="3"/>
      <c r="BX172" s="3"/>
      <c r="BY172" s="3"/>
      <c r="BZ172" s="3"/>
    </row>
    <row r="173" spans="1:78" ht="29" customHeight="1">
      <c r="A173" s="65" t="s">
        <v>402</v>
      </c>
      <c r="C173" s="66"/>
      <c r="D173" s="66" t="s">
        <v>64</v>
      </c>
      <c r="E173" s="67">
        <v>150</v>
      </c>
      <c r="F173" s="69"/>
      <c r="G173" s="104" t="str">
        <f>HYPERLINK("https://pbs.twimg.com/profile_images/1285966718993600519/epagC5l5_normal.jpg")</f>
        <v>https://pbs.twimg.com/profile_images/1285966718993600519/epagC5l5_normal.jpg</v>
      </c>
      <c r="H173" s="66"/>
      <c r="I173" s="70" t="s">
        <v>402</v>
      </c>
      <c r="J173" s="71"/>
      <c r="K173" s="71" t="s">
        <v>75</v>
      </c>
      <c r="L173" s="70" t="s">
        <v>1436</v>
      </c>
      <c r="M173" s="74">
        <v>1</v>
      </c>
      <c r="N173" s="75">
        <v>4839.52392578125</v>
      </c>
      <c r="O173" s="75">
        <v>5663.4619140625</v>
      </c>
      <c r="P173" s="76"/>
      <c r="Q173" s="77"/>
      <c r="R173" s="77"/>
      <c r="S173" s="90"/>
      <c r="T173" s="49">
        <v>0</v>
      </c>
      <c r="U173" s="49">
        <v>1</v>
      </c>
      <c r="V173" s="50">
        <v>0</v>
      </c>
      <c r="W173" s="50">
        <v>0.002681</v>
      </c>
      <c r="X173" s="50">
        <v>0.004971</v>
      </c>
      <c r="Y173" s="50">
        <v>0.541864</v>
      </c>
      <c r="Z173" s="50">
        <v>0</v>
      </c>
      <c r="AA173" s="50">
        <v>0</v>
      </c>
      <c r="AB173" s="72">
        <v>173</v>
      </c>
      <c r="AC173" s="72"/>
      <c r="AD173" s="73"/>
      <c r="AE173" s="80" t="s">
        <v>1007</v>
      </c>
      <c r="AF173" s="88">
        <v>1.19924866835799E+18</v>
      </c>
      <c r="AG173" s="80">
        <v>261</v>
      </c>
      <c r="AH173" s="80">
        <v>521</v>
      </c>
      <c r="AI173" s="80">
        <v>11419</v>
      </c>
      <c r="AJ173" s="80">
        <v>10734</v>
      </c>
      <c r="AK173" s="80"/>
      <c r="AL173" s="80" t="s">
        <v>1161</v>
      </c>
      <c r="AM173" s="80" t="s">
        <v>1255</v>
      </c>
      <c r="AN173" s="84" t="str">
        <f>HYPERLINK("https://t.co/ruyoyHDEoz")</f>
        <v>https://t.co/ruyoyHDEoz</v>
      </c>
      <c r="AO173" s="80"/>
      <c r="AP173" s="82">
        <v>43795.36775462963</v>
      </c>
      <c r="AQ173" s="84" t="str">
        <f>HYPERLINK("https://pbs.twimg.com/profile_banners/1199248668357996544/1594295142")</f>
        <v>https://pbs.twimg.com/profile_banners/1199248668357996544/1594295142</v>
      </c>
      <c r="AR173" s="80" t="b">
        <v>1</v>
      </c>
      <c r="AS173" s="80" t="b">
        <v>0</v>
      </c>
      <c r="AT173" s="80" t="b">
        <v>1</v>
      </c>
      <c r="AU173" s="80"/>
      <c r="AV173" s="80">
        <v>0</v>
      </c>
      <c r="AW173" s="80"/>
      <c r="AX173" s="80" t="b">
        <v>0</v>
      </c>
      <c r="AY173" s="80" t="s">
        <v>1266</v>
      </c>
      <c r="AZ173" s="84" t="str">
        <f>HYPERLINK("https://twitter.com/amgchopstick")</f>
        <v>https://twitter.com/amgchopstick</v>
      </c>
      <c r="BA173" s="80" t="s">
        <v>66</v>
      </c>
      <c r="BB173" s="80" t="str">
        <f>REPLACE(INDEX(GroupVertices[Group],MATCH(Vertices[[#This Row],[Vertex]],GroupVertices[Vertex],0)),1,1,"")</f>
        <v>1</v>
      </c>
      <c r="BC173" s="49">
        <v>1</v>
      </c>
      <c r="BD173" s="50">
        <v>2.5</v>
      </c>
      <c r="BE173" s="49">
        <v>0</v>
      </c>
      <c r="BF173" s="50">
        <v>0</v>
      </c>
      <c r="BG173" s="49">
        <v>0</v>
      </c>
      <c r="BH173" s="50">
        <v>0</v>
      </c>
      <c r="BI173" s="49">
        <v>39</v>
      </c>
      <c r="BJ173" s="50">
        <v>97.5</v>
      </c>
      <c r="BK173" s="49">
        <v>40</v>
      </c>
      <c r="BL173" s="49" t="s">
        <v>8948</v>
      </c>
      <c r="BM173" s="49" t="s">
        <v>8948</v>
      </c>
      <c r="BN173" s="49" t="s">
        <v>427</v>
      </c>
      <c r="BO173" s="49" t="s">
        <v>427</v>
      </c>
      <c r="BP173" s="49" t="s">
        <v>429</v>
      </c>
      <c r="BQ173" s="49" t="s">
        <v>429</v>
      </c>
      <c r="BR173" s="117" t="s">
        <v>9008</v>
      </c>
      <c r="BS173" s="117" t="s">
        <v>9008</v>
      </c>
      <c r="BT173" s="117" t="s">
        <v>9014</v>
      </c>
      <c r="BU173" s="117" t="s">
        <v>9014</v>
      </c>
      <c r="BV173" s="2"/>
      <c r="BW173" s="3"/>
      <c r="BX173" s="3"/>
      <c r="BY173" s="3"/>
      <c r="BZ173" s="3"/>
    </row>
    <row r="174" spans="1:78" ht="29" customHeight="1">
      <c r="A174" s="65" t="s">
        <v>403</v>
      </c>
      <c r="C174" s="66"/>
      <c r="D174" s="66" t="s">
        <v>64</v>
      </c>
      <c r="E174" s="67">
        <v>150</v>
      </c>
      <c r="F174" s="69"/>
      <c r="G174" s="104" t="str">
        <f>HYPERLINK("https://pbs.twimg.com/profile_images/1318486588855300096/9ZGqNq0o_normal.jpg")</f>
        <v>https://pbs.twimg.com/profile_images/1318486588855300096/9ZGqNq0o_normal.jpg</v>
      </c>
      <c r="H174" s="66"/>
      <c r="I174" s="70" t="s">
        <v>403</v>
      </c>
      <c r="J174" s="71"/>
      <c r="K174" s="71" t="s">
        <v>75</v>
      </c>
      <c r="L174" s="70" t="s">
        <v>1437</v>
      </c>
      <c r="M174" s="74">
        <v>1</v>
      </c>
      <c r="N174" s="75">
        <v>4225.14501953125</v>
      </c>
      <c r="O174" s="75">
        <v>785.92919921875</v>
      </c>
      <c r="P174" s="76"/>
      <c r="Q174" s="77"/>
      <c r="R174" s="77"/>
      <c r="S174" s="90"/>
      <c r="T174" s="49">
        <v>0</v>
      </c>
      <c r="U174" s="49">
        <v>1</v>
      </c>
      <c r="V174" s="50">
        <v>0</v>
      </c>
      <c r="W174" s="50">
        <v>0.002681</v>
      </c>
      <c r="X174" s="50">
        <v>0.004971</v>
      </c>
      <c r="Y174" s="50">
        <v>0.541864</v>
      </c>
      <c r="Z174" s="50">
        <v>0</v>
      </c>
      <c r="AA174" s="50">
        <v>0</v>
      </c>
      <c r="AB174" s="72">
        <v>174</v>
      </c>
      <c r="AC174" s="72"/>
      <c r="AD174" s="73"/>
      <c r="AE174" s="80" t="s">
        <v>1008</v>
      </c>
      <c r="AF174" s="88">
        <v>1.06860362248378E+18</v>
      </c>
      <c r="AG174" s="80">
        <v>233</v>
      </c>
      <c r="AH174" s="80">
        <v>19</v>
      </c>
      <c r="AI174" s="80">
        <v>683</v>
      </c>
      <c r="AJ174" s="80">
        <v>684</v>
      </c>
      <c r="AK174" s="80"/>
      <c r="AL174" s="80" t="s">
        <v>1162</v>
      </c>
      <c r="AM174" s="80" t="s">
        <v>1256</v>
      </c>
      <c r="AN174" s="80"/>
      <c r="AO174" s="80"/>
      <c r="AP174" s="82">
        <v>43434.85569444444</v>
      </c>
      <c r="AQ174" s="84" t="str">
        <f>HYPERLINK("https://pbs.twimg.com/profile_banners/1068603622483787776/1586871551")</f>
        <v>https://pbs.twimg.com/profile_banners/1068603622483787776/1586871551</v>
      </c>
      <c r="AR174" s="80" t="b">
        <v>1</v>
      </c>
      <c r="AS174" s="80" t="b">
        <v>0</v>
      </c>
      <c r="AT174" s="80" t="b">
        <v>0</v>
      </c>
      <c r="AU174" s="80"/>
      <c r="AV174" s="80">
        <v>0</v>
      </c>
      <c r="AW174" s="80"/>
      <c r="AX174" s="80" t="b">
        <v>0</v>
      </c>
      <c r="AY174" s="80" t="s">
        <v>1266</v>
      </c>
      <c r="AZ174" s="84" t="str">
        <f>HYPERLINK("https://twitter.com/kesscaleb")</f>
        <v>https://twitter.com/kesscaleb</v>
      </c>
      <c r="BA174" s="80" t="s">
        <v>66</v>
      </c>
      <c r="BB174" s="80" t="str">
        <f>REPLACE(INDEX(GroupVertices[Group],MATCH(Vertices[[#This Row],[Vertex]],GroupVertices[Vertex],0)),1,1,"")</f>
        <v>1</v>
      </c>
      <c r="BC174" s="49">
        <v>1</v>
      </c>
      <c r="BD174" s="50">
        <v>2.5</v>
      </c>
      <c r="BE174" s="49">
        <v>0</v>
      </c>
      <c r="BF174" s="50">
        <v>0</v>
      </c>
      <c r="BG174" s="49">
        <v>0</v>
      </c>
      <c r="BH174" s="50">
        <v>0</v>
      </c>
      <c r="BI174" s="49">
        <v>39</v>
      </c>
      <c r="BJ174" s="50">
        <v>97.5</v>
      </c>
      <c r="BK174" s="49">
        <v>40</v>
      </c>
      <c r="BL174" s="49" t="s">
        <v>8948</v>
      </c>
      <c r="BM174" s="49" t="s">
        <v>8948</v>
      </c>
      <c r="BN174" s="49" t="s">
        <v>427</v>
      </c>
      <c r="BO174" s="49" t="s">
        <v>427</v>
      </c>
      <c r="BP174" s="49" t="s">
        <v>429</v>
      </c>
      <c r="BQ174" s="49" t="s">
        <v>429</v>
      </c>
      <c r="BR174" s="117" t="s">
        <v>9008</v>
      </c>
      <c r="BS174" s="117" t="s">
        <v>9008</v>
      </c>
      <c r="BT174" s="117" t="s">
        <v>9014</v>
      </c>
      <c r="BU174" s="117" t="s">
        <v>9014</v>
      </c>
      <c r="BV174" s="2"/>
      <c r="BW174" s="3"/>
      <c r="BX174" s="3"/>
      <c r="BY174" s="3"/>
      <c r="BZ174" s="3"/>
    </row>
    <row r="175" spans="1:78" ht="29" customHeight="1">
      <c r="A175" s="65" t="s">
        <v>404</v>
      </c>
      <c r="C175" s="66"/>
      <c r="D175" s="66" t="s">
        <v>64</v>
      </c>
      <c r="E175" s="67">
        <v>150</v>
      </c>
      <c r="F175" s="69"/>
      <c r="G175" s="104" t="str">
        <f>HYPERLINK("https://pbs.twimg.com/profile_images/1270086696521142273/iTlfawFf_normal.jpg")</f>
        <v>https://pbs.twimg.com/profile_images/1270086696521142273/iTlfawFf_normal.jpg</v>
      </c>
      <c r="H175" s="66"/>
      <c r="I175" s="70" t="s">
        <v>404</v>
      </c>
      <c r="J175" s="71"/>
      <c r="K175" s="71" t="s">
        <v>75</v>
      </c>
      <c r="L175" s="70" t="s">
        <v>1438</v>
      </c>
      <c r="M175" s="74">
        <v>1</v>
      </c>
      <c r="N175" s="75">
        <v>2537.5732421875</v>
      </c>
      <c r="O175" s="75">
        <v>5213.85595703125</v>
      </c>
      <c r="P175" s="76"/>
      <c r="Q175" s="77"/>
      <c r="R175" s="77"/>
      <c r="S175" s="90"/>
      <c r="T175" s="49">
        <v>0</v>
      </c>
      <c r="U175" s="49">
        <v>1</v>
      </c>
      <c r="V175" s="50">
        <v>0</v>
      </c>
      <c r="W175" s="50">
        <v>0.002681</v>
      </c>
      <c r="X175" s="50">
        <v>0.004971</v>
      </c>
      <c r="Y175" s="50">
        <v>0.541864</v>
      </c>
      <c r="Z175" s="50">
        <v>0</v>
      </c>
      <c r="AA175" s="50">
        <v>0</v>
      </c>
      <c r="AB175" s="72">
        <v>175</v>
      </c>
      <c r="AC175" s="72"/>
      <c r="AD175" s="73"/>
      <c r="AE175" s="80" t="s">
        <v>1009</v>
      </c>
      <c r="AF175" s="88">
        <v>9.00103184592642E+17</v>
      </c>
      <c r="AG175" s="80">
        <v>965</v>
      </c>
      <c r="AH175" s="80">
        <v>1187</v>
      </c>
      <c r="AI175" s="80">
        <v>70134</v>
      </c>
      <c r="AJ175" s="80">
        <v>249825</v>
      </c>
      <c r="AK175" s="80"/>
      <c r="AL175" s="80" t="s">
        <v>1163</v>
      </c>
      <c r="AM175" s="80" t="s">
        <v>1220</v>
      </c>
      <c r="AN175" s="80"/>
      <c r="AO175" s="80"/>
      <c r="AP175" s="82">
        <v>42969.88306712963</v>
      </c>
      <c r="AQ175" s="80"/>
      <c r="AR175" s="80" t="b">
        <v>1</v>
      </c>
      <c r="AS175" s="80" t="b">
        <v>0</v>
      </c>
      <c r="AT175" s="80" t="b">
        <v>1</v>
      </c>
      <c r="AU175" s="80"/>
      <c r="AV175" s="80">
        <v>1</v>
      </c>
      <c r="AW175" s="80"/>
      <c r="AX175" s="80" t="b">
        <v>0</v>
      </c>
      <c r="AY175" s="80" t="s">
        <v>1266</v>
      </c>
      <c r="AZ175" s="84" t="str">
        <f>HYPERLINK("https://twitter.com/mugisha93586265")</f>
        <v>https://twitter.com/mugisha93586265</v>
      </c>
      <c r="BA175" s="80" t="s">
        <v>66</v>
      </c>
      <c r="BB175" s="80" t="str">
        <f>REPLACE(INDEX(GroupVertices[Group],MATCH(Vertices[[#This Row],[Vertex]],GroupVertices[Vertex],0)),1,1,"")</f>
        <v>1</v>
      </c>
      <c r="BC175" s="49">
        <v>1</v>
      </c>
      <c r="BD175" s="50">
        <v>2.5</v>
      </c>
      <c r="BE175" s="49">
        <v>0</v>
      </c>
      <c r="BF175" s="50">
        <v>0</v>
      </c>
      <c r="BG175" s="49">
        <v>0</v>
      </c>
      <c r="BH175" s="50">
        <v>0</v>
      </c>
      <c r="BI175" s="49">
        <v>39</v>
      </c>
      <c r="BJ175" s="50">
        <v>97.5</v>
      </c>
      <c r="BK175" s="49">
        <v>40</v>
      </c>
      <c r="BL175" s="49" t="s">
        <v>8948</v>
      </c>
      <c r="BM175" s="49" t="s">
        <v>8948</v>
      </c>
      <c r="BN175" s="49" t="s">
        <v>427</v>
      </c>
      <c r="BO175" s="49" t="s">
        <v>427</v>
      </c>
      <c r="BP175" s="49" t="s">
        <v>429</v>
      </c>
      <c r="BQ175" s="49" t="s">
        <v>429</v>
      </c>
      <c r="BR175" s="117" t="s">
        <v>9008</v>
      </c>
      <c r="BS175" s="117" t="s">
        <v>9008</v>
      </c>
      <c r="BT175" s="117" t="s">
        <v>9014</v>
      </c>
      <c r="BU175" s="117" t="s">
        <v>9014</v>
      </c>
      <c r="BV175" s="2"/>
      <c r="BW175" s="3"/>
      <c r="BX175" s="3"/>
      <c r="BY175" s="3"/>
      <c r="BZ175" s="3"/>
    </row>
    <row r="176" spans="1:78" ht="29" customHeight="1">
      <c r="A176" s="65" t="s">
        <v>405</v>
      </c>
      <c r="C176" s="66"/>
      <c r="D176" s="66" t="s">
        <v>64</v>
      </c>
      <c r="E176" s="67">
        <v>150</v>
      </c>
      <c r="F176" s="69"/>
      <c r="G176" s="104" t="str">
        <f>HYPERLINK("https://pbs.twimg.com/profile_images/1251747971353448448/Xs1JHZtl_normal.jpg")</f>
        <v>https://pbs.twimg.com/profile_images/1251747971353448448/Xs1JHZtl_normal.jpg</v>
      </c>
      <c r="H176" s="66"/>
      <c r="I176" s="70" t="s">
        <v>405</v>
      </c>
      <c r="J176" s="71"/>
      <c r="K176" s="71" t="s">
        <v>75</v>
      </c>
      <c r="L176" s="70" t="s">
        <v>1439</v>
      </c>
      <c r="M176" s="74">
        <v>1</v>
      </c>
      <c r="N176" s="75">
        <v>3598.74755859375</v>
      </c>
      <c r="O176" s="75">
        <v>4491.32958984375</v>
      </c>
      <c r="P176" s="76"/>
      <c r="Q176" s="77"/>
      <c r="R176" s="77"/>
      <c r="S176" s="90"/>
      <c r="T176" s="49">
        <v>0</v>
      </c>
      <c r="U176" s="49">
        <v>1</v>
      </c>
      <c r="V176" s="50">
        <v>0</v>
      </c>
      <c r="W176" s="50">
        <v>0.002681</v>
      </c>
      <c r="X176" s="50">
        <v>0.004971</v>
      </c>
      <c r="Y176" s="50">
        <v>0.541864</v>
      </c>
      <c r="Z176" s="50">
        <v>0</v>
      </c>
      <c r="AA176" s="50">
        <v>0</v>
      </c>
      <c r="AB176" s="72">
        <v>176</v>
      </c>
      <c r="AC176" s="72"/>
      <c r="AD176" s="73"/>
      <c r="AE176" s="80" t="s">
        <v>1010</v>
      </c>
      <c r="AF176" s="88">
        <v>1.13083491409242E+18</v>
      </c>
      <c r="AG176" s="80">
        <v>430</v>
      </c>
      <c r="AH176" s="80">
        <v>947</v>
      </c>
      <c r="AI176" s="80">
        <v>18492</v>
      </c>
      <c r="AJ176" s="80">
        <v>18470</v>
      </c>
      <c r="AK176" s="80"/>
      <c r="AL176" s="80" t="s">
        <v>1164</v>
      </c>
      <c r="AM176" s="80" t="s">
        <v>1257</v>
      </c>
      <c r="AN176" s="80"/>
      <c r="AO176" s="80"/>
      <c r="AP176" s="82">
        <v>43606.581342592595</v>
      </c>
      <c r="AQ176" s="84" t="str">
        <f>HYPERLINK("https://pbs.twimg.com/profile_banners/1130834914092429313/1587274953")</f>
        <v>https://pbs.twimg.com/profile_banners/1130834914092429313/1587274953</v>
      </c>
      <c r="AR176" s="80" t="b">
        <v>1</v>
      </c>
      <c r="AS176" s="80" t="b">
        <v>0</v>
      </c>
      <c r="AT176" s="80" t="b">
        <v>0</v>
      </c>
      <c r="AU176" s="80"/>
      <c r="AV176" s="80">
        <v>0</v>
      </c>
      <c r="AW176" s="80"/>
      <c r="AX176" s="80" t="b">
        <v>0</v>
      </c>
      <c r="AY176" s="80" t="s">
        <v>1266</v>
      </c>
      <c r="AZ176" s="84" t="str">
        <f>HYPERLINK("https://twitter.com/___muhd___md")</f>
        <v>https://twitter.com/___muhd___md</v>
      </c>
      <c r="BA176" s="80" t="s">
        <v>66</v>
      </c>
      <c r="BB176" s="80" t="str">
        <f>REPLACE(INDEX(GroupVertices[Group],MATCH(Vertices[[#This Row],[Vertex]],GroupVertices[Vertex],0)),1,1,"")</f>
        <v>1</v>
      </c>
      <c r="BC176" s="49">
        <v>1</v>
      </c>
      <c r="BD176" s="50">
        <v>2.5</v>
      </c>
      <c r="BE176" s="49">
        <v>0</v>
      </c>
      <c r="BF176" s="50">
        <v>0</v>
      </c>
      <c r="BG176" s="49">
        <v>0</v>
      </c>
      <c r="BH176" s="50">
        <v>0</v>
      </c>
      <c r="BI176" s="49">
        <v>39</v>
      </c>
      <c r="BJ176" s="50">
        <v>97.5</v>
      </c>
      <c r="BK176" s="49">
        <v>40</v>
      </c>
      <c r="BL176" s="49" t="s">
        <v>8948</v>
      </c>
      <c r="BM176" s="49" t="s">
        <v>8948</v>
      </c>
      <c r="BN176" s="49" t="s">
        <v>427</v>
      </c>
      <c r="BO176" s="49" t="s">
        <v>427</v>
      </c>
      <c r="BP176" s="49" t="s">
        <v>429</v>
      </c>
      <c r="BQ176" s="49" t="s">
        <v>429</v>
      </c>
      <c r="BR176" s="117" t="s">
        <v>9008</v>
      </c>
      <c r="BS176" s="117" t="s">
        <v>9008</v>
      </c>
      <c r="BT176" s="117" t="s">
        <v>9014</v>
      </c>
      <c r="BU176" s="117" t="s">
        <v>9014</v>
      </c>
      <c r="BV176" s="2"/>
      <c r="BW176" s="3"/>
      <c r="BX176" s="3"/>
      <c r="BY176" s="3"/>
      <c r="BZ176" s="3"/>
    </row>
    <row r="177" spans="1:78" ht="29" customHeight="1">
      <c r="A177" s="65" t="s">
        <v>406</v>
      </c>
      <c r="C177" s="66"/>
      <c r="D177" s="66" t="s">
        <v>64</v>
      </c>
      <c r="E177" s="67">
        <v>150</v>
      </c>
      <c r="F177" s="69"/>
      <c r="G177" s="104" t="str">
        <f>HYPERLINK("https://pbs.twimg.com/profile_images/1268606481542320128/LIQugMsK_normal.jpg")</f>
        <v>https://pbs.twimg.com/profile_images/1268606481542320128/LIQugMsK_normal.jpg</v>
      </c>
      <c r="H177" s="66"/>
      <c r="I177" s="70" t="s">
        <v>406</v>
      </c>
      <c r="J177" s="71"/>
      <c r="K177" s="71" t="s">
        <v>75</v>
      </c>
      <c r="L177" s="70" t="s">
        <v>1440</v>
      </c>
      <c r="M177" s="74">
        <v>1</v>
      </c>
      <c r="N177" s="75">
        <v>2463.84912109375</v>
      </c>
      <c r="O177" s="75">
        <v>3095.244140625</v>
      </c>
      <c r="P177" s="76"/>
      <c r="Q177" s="77"/>
      <c r="R177" s="77"/>
      <c r="S177" s="90"/>
      <c r="T177" s="49">
        <v>0</v>
      </c>
      <c r="U177" s="49">
        <v>1</v>
      </c>
      <c r="V177" s="50">
        <v>0</v>
      </c>
      <c r="W177" s="50">
        <v>0.002681</v>
      </c>
      <c r="X177" s="50">
        <v>0.004971</v>
      </c>
      <c r="Y177" s="50">
        <v>0.541864</v>
      </c>
      <c r="Z177" s="50">
        <v>0</v>
      </c>
      <c r="AA177" s="50">
        <v>0</v>
      </c>
      <c r="AB177" s="72">
        <v>177</v>
      </c>
      <c r="AC177" s="72"/>
      <c r="AD177" s="73"/>
      <c r="AE177" s="80" t="s">
        <v>1011</v>
      </c>
      <c r="AF177" s="88">
        <v>1.16547990666867E+18</v>
      </c>
      <c r="AG177" s="80">
        <v>382</v>
      </c>
      <c r="AH177" s="80">
        <v>329</v>
      </c>
      <c r="AI177" s="80">
        <v>503</v>
      </c>
      <c r="AJ177" s="80">
        <v>3166</v>
      </c>
      <c r="AK177" s="80"/>
      <c r="AL177" s="80"/>
      <c r="AM177" s="80"/>
      <c r="AN177" s="80"/>
      <c r="AO177" s="80"/>
      <c r="AP177" s="82">
        <v>43702.18346064815</v>
      </c>
      <c r="AQ177" s="84" t="str">
        <f>HYPERLINK("https://pbs.twimg.com/profile_banners/1165479906668679169/1570768408")</f>
        <v>https://pbs.twimg.com/profile_banners/1165479906668679169/1570768408</v>
      </c>
      <c r="AR177" s="80" t="b">
        <v>1</v>
      </c>
      <c r="AS177" s="80" t="b">
        <v>0</v>
      </c>
      <c r="AT177" s="80" t="b">
        <v>1</v>
      </c>
      <c r="AU177" s="80"/>
      <c r="AV177" s="80">
        <v>0</v>
      </c>
      <c r="AW177" s="80"/>
      <c r="AX177" s="80" t="b">
        <v>0</v>
      </c>
      <c r="AY177" s="80" t="s">
        <v>1266</v>
      </c>
      <c r="AZ177" s="84" t="str">
        <f>HYPERLINK("https://twitter.com/_arika_b")</f>
        <v>https://twitter.com/_arika_b</v>
      </c>
      <c r="BA177" s="80" t="s">
        <v>66</v>
      </c>
      <c r="BB177" s="80" t="str">
        <f>REPLACE(INDEX(GroupVertices[Group],MATCH(Vertices[[#This Row],[Vertex]],GroupVertices[Vertex],0)),1,1,"")</f>
        <v>1</v>
      </c>
      <c r="BC177" s="49">
        <v>1</v>
      </c>
      <c r="BD177" s="50">
        <v>2.5</v>
      </c>
      <c r="BE177" s="49">
        <v>0</v>
      </c>
      <c r="BF177" s="50">
        <v>0</v>
      </c>
      <c r="BG177" s="49">
        <v>0</v>
      </c>
      <c r="BH177" s="50">
        <v>0</v>
      </c>
      <c r="BI177" s="49">
        <v>39</v>
      </c>
      <c r="BJ177" s="50">
        <v>97.5</v>
      </c>
      <c r="BK177" s="49">
        <v>40</v>
      </c>
      <c r="BL177" s="49" t="s">
        <v>8948</v>
      </c>
      <c r="BM177" s="49" t="s">
        <v>8948</v>
      </c>
      <c r="BN177" s="49" t="s">
        <v>427</v>
      </c>
      <c r="BO177" s="49" t="s">
        <v>427</v>
      </c>
      <c r="BP177" s="49" t="s">
        <v>429</v>
      </c>
      <c r="BQ177" s="49" t="s">
        <v>429</v>
      </c>
      <c r="BR177" s="117" t="s">
        <v>9008</v>
      </c>
      <c r="BS177" s="117" t="s">
        <v>9008</v>
      </c>
      <c r="BT177" s="117" t="s">
        <v>9014</v>
      </c>
      <c r="BU177" s="117" t="s">
        <v>9014</v>
      </c>
      <c r="BV177" s="2"/>
      <c r="BW177" s="3"/>
      <c r="BX177" s="3"/>
      <c r="BY177" s="3"/>
      <c r="BZ177" s="3"/>
    </row>
    <row r="178" spans="1:78" ht="29" customHeight="1">
      <c r="A178" s="65" t="s">
        <v>407</v>
      </c>
      <c r="C178" s="66"/>
      <c r="D178" s="66" t="s">
        <v>64</v>
      </c>
      <c r="E178" s="67">
        <v>150</v>
      </c>
      <c r="F178" s="69"/>
      <c r="G178" s="104" t="str">
        <f>HYPERLINK("https://pbs.twimg.com/profile_images/1190049136806125568/NGTQo59d_normal.jpg")</f>
        <v>https://pbs.twimg.com/profile_images/1190049136806125568/NGTQo59d_normal.jpg</v>
      </c>
      <c r="H178" s="66"/>
      <c r="I178" s="70" t="s">
        <v>407</v>
      </c>
      <c r="J178" s="71"/>
      <c r="K178" s="71" t="s">
        <v>75</v>
      </c>
      <c r="L178" s="70" t="s">
        <v>1441</v>
      </c>
      <c r="M178" s="74">
        <v>1</v>
      </c>
      <c r="N178" s="75">
        <v>8657.3525390625</v>
      </c>
      <c r="O178" s="75">
        <v>1915.5653076171875</v>
      </c>
      <c r="P178" s="76"/>
      <c r="Q178" s="77"/>
      <c r="R178" s="77"/>
      <c r="S178" s="90"/>
      <c r="T178" s="49">
        <v>0</v>
      </c>
      <c r="U178" s="49">
        <v>1</v>
      </c>
      <c r="V178" s="50">
        <v>0</v>
      </c>
      <c r="W178" s="50">
        <v>0.002681</v>
      </c>
      <c r="X178" s="50">
        <v>0.004971</v>
      </c>
      <c r="Y178" s="50">
        <v>0.541864</v>
      </c>
      <c r="Z178" s="50">
        <v>0</v>
      </c>
      <c r="AA178" s="50">
        <v>0</v>
      </c>
      <c r="AB178" s="72">
        <v>178</v>
      </c>
      <c r="AC178" s="72"/>
      <c r="AD178" s="73"/>
      <c r="AE178" s="80" t="s">
        <v>1012</v>
      </c>
      <c r="AF178" s="88">
        <v>1.18345735533537E+18</v>
      </c>
      <c r="AG178" s="80">
        <v>468</v>
      </c>
      <c r="AH178" s="80">
        <v>35</v>
      </c>
      <c r="AI178" s="80">
        <v>129</v>
      </c>
      <c r="AJ178" s="80">
        <v>572</v>
      </c>
      <c r="AK178" s="80"/>
      <c r="AL178" s="80" t="s">
        <v>1165</v>
      </c>
      <c r="AM178" s="80" t="s">
        <v>1258</v>
      </c>
      <c r="AN178" s="84" t="str">
        <f>HYPERLINK("https://t.co/xI7GFk9TXP")</f>
        <v>https://t.co/xI7GFk9TXP</v>
      </c>
      <c r="AO178" s="80"/>
      <c r="AP178" s="82">
        <v>43751.791967592595</v>
      </c>
      <c r="AQ178" s="84" t="str">
        <f>HYPERLINK("https://pbs.twimg.com/profile_banners/1183457355335376896/1601636880")</f>
        <v>https://pbs.twimg.com/profile_banners/1183457355335376896/1601636880</v>
      </c>
      <c r="AR178" s="80" t="b">
        <v>1</v>
      </c>
      <c r="AS178" s="80" t="b">
        <v>0</v>
      </c>
      <c r="AT178" s="80" t="b">
        <v>0</v>
      </c>
      <c r="AU178" s="80"/>
      <c r="AV178" s="80">
        <v>0</v>
      </c>
      <c r="AW178" s="80"/>
      <c r="AX178" s="80" t="b">
        <v>0</v>
      </c>
      <c r="AY178" s="80" t="s">
        <v>1266</v>
      </c>
      <c r="AZ178" s="84" t="str">
        <f>HYPERLINK("https://twitter.com/abdulhamidmain3")</f>
        <v>https://twitter.com/abdulhamidmain3</v>
      </c>
      <c r="BA178" s="80" t="s">
        <v>66</v>
      </c>
      <c r="BB178" s="80" t="str">
        <f>REPLACE(INDEX(GroupVertices[Group],MATCH(Vertices[[#This Row],[Vertex]],GroupVertices[Vertex],0)),1,1,"")</f>
        <v>1</v>
      </c>
      <c r="BC178" s="49">
        <v>1</v>
      </c>
      <c r="BD178" s="50">
        <v>2.5</v>
      </c>
      <c r="BE178" s="49">
        <v>0</v>
      </c>
      <c r="BF178" s="50">
        <v>0</v>
      </c>
      <c r="BG178" s="49">
        <v>0</v>
      </c>
      <c r="BH178" s="50">
        <v>0</v>
      </c>
      <c r="BI178" s="49">
        <v>39</v>
      </c>
      <c r="BJ178" s="50">
        <v>97.5</v>
      </c>
      <c r="BK178" s="49">
        <v>40</v>
      </c>
      <c r="BL178" s="49" t="s">
        <v>8948</v>
      </c>
      <c r="BM178" s="49" t="s">
        <v>8948</v>
      </c>
      <c r="BN178" s="49" t="s">
        <v>427</v>
      </c>
      <c r="BO178" s="49" t="s">
        <v>427</v>
      </c>
      <c r="BP178" s="49" t="s">
        <v>429</v>
      </c>
      <c r="BQ178" s="49" t="s">
        <v>429</v>
      </c>
      <c r="BR178" s="117" t="s">
        <v>9008</v>
      </c>
      <c r="BS178" s="117" t="s">
        <v>9008</v>
      </c>
      <c r="BT178" s="117" t="s">
        <v>9014</v>
      </c>
      <c r="BU178" s="117" t="s">
        <v>9014</v>
      </c>
      <c r="BV178" s="2"/>
      <c r="BW178" s="3"/>
      <c r="BX178" s="3"/>
      <c r="BY178" s="3"/>
      <c r="BZ178" s="3"/>
    </row>
    <row r="179" spans="1:78" ht="29" customHeight="1">
      <c r="A179" s="65" t="s">
        <v>408</v>
      </c>
      <c r="C179" s="66"/>
      <c r="D179" s="66" t="s">
        <v>64</v>
      </c>
      <c r="E179" s="67">
        <v>150</v>
      </c>
      <c r="F179" s="69"/>
      <c r="G179" s="104" t="str">
        <f>HYPERLINK("https://pbs.twimg.com/profile_images/1246071638312935426/Cgy1_P9g_normal.jpg")</f>
        <v>https://pbs.twimg.com/profile_images/1246071638312935426/Cgy1_P9g_normal.jpg</v>
      </c>
      <c r="H179" s="66"/>
      <c r="I179" s="70" t="s">
        <v>408</v>
      </c>
      <c r="J179" s="71"/>
      <c r="K179" s="71" t="s">
        <v>75</v>
      </c>
      <c r="L179" s="70" t="s">
        <v>1442</v>
      </c>
      <c r="M179" s="74">
        <v>1</v>
      </c>
      <c r="N179" s="75">
        <v>5550.826171875</v>
      </c>
      <c r="O179" s="75">
        <v>8243.0361328125</v>
      </c>
      <c r="P179" s="76"/>
      <c r="Q179" s="77"/>
      <c r="R179" s="77"/>
      <c r="S179" s="90"/>
      <c r="T179" s="49">
        <v>0</v>
      </c>
      <c r="U179" s="49">
        <v>1</v>
      </c>
      <c r="V179" s="50">
        <v>0</v>
      </c>
      <c r="W179" s="50">
        <v>0.002681</v>
      </c>
      <c r="X179" s="50">
        <v>0.004971</v>
      </c>
      <c r="Y179" s="50">
        <v>0.541864</v>
      </c>
      <c r="Z179" s="50">
        <v>0</v>
      </c>
      <c r="AA179" s="50">
        <v>0</v>
      </c>
      <c r="AB179" s="72">
        <v>179</v>
      </c>
      <c r="AC179" s="72"/>
      <c r="AD179" s="73"/>
      <c r="AE179" s="80" t="s">
        <v>1013</v>
      </c>
      <c r="AF179" s="88">
        <v>1.1182398096744E+18</v>
      </c>
      <c r="AG179" s="80">
        <v>737</v>
      </c>
      <c r="AH179" s="80">
        <v>997</v>
      </c>
      <c r="AI179" s="80">
        <v>27699</v>
      </c>
      <c r="AJ179" s="80">
        <v>31517</v>
      </c>
      <c r="AK179" s="80"/>
      <c r="AL179" s="80" t="s">
        <v>1166</v>
      </c>
      <c r="AM179" s="80" t="s">
        <v>1259</v>
      </c>
      <c r="AN179" s="80"/>
      <c r="AO179" s="80"/>
      <c r="AP179" s="82">
        <v>43571.825474537036</v>
      </c>
      <c r="AQ179" s="84" t="str">
        <f>HYPERLINK("https://pbs.twimg.com/profile_banners/1118239809674403841/1593881024")</f>
        <v>https://pbs.twimg.com/profile_banners/1118239809674403841/1593881024</v>
      </c>
      <c r="AR179" s="80" t="b">
        <v>1</v>
      </c>
      <c r="AS179" s="80" t="b">
        <v>0</v>
      </c>
      <c r="AT179" s="80" t="b">
        <v>1</v>
      </c>
      <c r="AU179" s="80"/>
      <c r="AV179" s="80">
        <v>0</v>
      </c>
      <c r="AW179" s="80"/>
      <c r="AX179" s="80" t="b">
        <v>0</v>
      </c>
      <c r="AY179" s="80" t="s">
        <v>1266</v>
      </c>
      <c r="AZ179" s="84" t="str">
        <f>HYPERLINK("https://twitter.com/yhawofficial")</f>
        <v>https://twitter.com/yhawofficial</v>
      </c>
      <c r="BA179" s="80" t="s">
        <v>66</v>
      </c>
      <c r="BB179" s="80" t="str">
        <f>REPLACE(INDEX(GroupVertices[Group],MATCH(Vertices[[#This Row],[Vertex]],GroupVertices[Vertex],0)),1,1,"")</f>
        <v>1</v>
      </c>
      <c r="BC179" s="49">
        <v>1</v>
      </c>
      <c r="BD179" s="50">
        <v>2.5</v>
      </c>
      <c r="BE179" s="49">
        <v>0</v>
      </c>
      <c r="BF179" s="50">
        <v>0</v>
      </c>
      <c r="BG179" s="49">
        <v>0</v>
      </c>
      <c r="BH179" s="50">
        <v>0</v>
      </c>
      <c r="BI179" s="49">
        <v>39</v>
      </c>
      <c r="BJ179" s="50">
        <v>97.5</v>
      </c>
      <c r="BK179" s="49">
        <v>40</v>
      </c>
      <c r="BL179" s="49" t="s">
        <v>8948</v>
      </c>
      <c r="BM179" s="49" t="s">
        <v>8948</v>
      </c>
      <c r="BN179" s="49" t="s">
        <v>427</v>
      </c>
      <c r="BO179" s="49" t="s">
        <v>427</v>
      </c>
      <c r="BP179" s="49" t="s">
        <v>429</v>
      </c>
      <c r="BQ179" s="49" t="s">
        <v>429</v>
      </c>
      <c r="BR179" s="117" t="s">
        <v>9008</v>
      </c>
      <c r="BS179" s="117" t="s">
        <v>9008</v>
      </c>
      <c r="BT179" s="117" t="s">
        <v>9014</v>
      </c>
      <c r="BU179" s="117" t="s">
        <v>9014</v>
      </c>
      <c r="BV179" s="2"/>
      <c r="BW179" s="3"/>
      <c r="BX179" s="3"/>
      <c r="BY179" s="3"/>
      <c r="BZ179" s="3"/>
    </row>
    <row r="180" spans="1:78" ht="29" customHeight="1">
      <c r="A180" s="65" t="s">
        <v>409</v>
      </c>
      <c r="C180" s="66"/>
      <c r="D180" s="66" t="s">
        <v>64</v>
      </c>
      <c r="E180" s="67">
        <v>150</v>
      </c>
      <c r="F180" s="69"/>
      <c r="G180" s="104" t="str">
        <f>HYPERLINK("https://pbs.twimg.com/profile_images/1300412026523734022/5dTJwbF6_normal.jpg")</f>
        <v>https://pbs.twimg.com/profile_images/1300412026523734022/5dTJwbF6_normal.jpg</v>
      </c>
      <c r="H180" s="66"/>
      <c r="I180" s="70" t="s">
        <v>409</v>
      </c>
      <c r="J180" s="71"/>
      <c r="K180" s="71" t="s">
        <v>75</v>
      </c>
      <c r="L180" s="70" t="s">
        <v>1443</v>
      </c>
      <c r="M180" s="74">
        <v>1</v>
      </c>
      <c r="N180" s="75">
        <v>5235.35791015625</v>
      </c>
      <c r="O180" s="75">
        <v>1228.735107421875</v>
      </c>
      <c r="P180" s="76"/>
      <c r="Q180" s="77"/>
      <c r="R180" s="77"/>
      <c r="S180" s="90"/>
      <c r="T180" s="49">
        <v>0</v>
      </c>
      <c r="U180" s="49">
        <v>1</v>
      </c>
      <c r="V180" s="50">
        <v>0</v>
      </c>
      <c r="W180" s="50">
        <v>0.002681</v>
      </c>
      <c r="X180" s="50">
        <v>0.004971</v>
      </c>
      <c r="Y180" s="50">
        <v>0.541864</v>
      </c>
      <c r="Z180" s="50">
        <v>0</v>
      </c>
      <c r="AA180" s="50">
        <v>0</v>
      </c>
      <c r="AB180" s="72">
        <v>180</v>
      </c>
      <c r="AC180" s="72"/>
      <c r="AD180" s="73"/>
      <c r="AE180" s="80" t="s">
        <v>1014</v>
      </c>
      <c r="AF180" s="88">
        <v>1.30036895016589E+18</v>
      </c>
      <c r="AG180" s="80">
        <v>72</v>
      </c>
      <c r="AH180" s="80">
        <v>70</v>
      </c>
      <c r="AI180" s="80">
        <v>1955</v>
      </c>
      <c r="AJ180" s="80">
        <v>1356</v>
      </c>
      <c r="AK180" s="80"/>
      <c r="AL180" s="80"/>
      <c r="AM180" s="80"/>
      <c r="AN180" s="80"/>
      <c r="AO180" s="80"/>
      <c r="AP180" s="82">
        <v>44074.40640046296</v>
      </c>
      <c r="AQ180" s="84" t="str">
        <f>HYPERLINK("https://pbs.twimg.com/profile_banners/1300368950165897216/1598877379")</f>
        <v>https://pbs.twimg.com/profile_banners/1300368950165897216/1598877379</v>
      </c>
      <c r="AR180" s="80" t="b">
        <v>1</v>
      </c>
      <c r="AS180" s="80" t="b">
        <v>0</v>
      </c>
      <c r="AT180" s="80" t="b">
        <v>0</v>
      </c>
      <c r="AU180" s="80"/>
      <c r="AV180" s="80">
        <v>0</v>
      </c>
      <c r="AW180" s="80"/>
      <c r="AX180" s="80" t="b">
        <v>0</v>
      </c>
      <c r="AY180" s="80" t="s">
        <v>1266</v>
      </c>
      <c r="AZ180" s="84" t="str">
        <f>HYPERLINK("https://twitter.com/karumba_n")</f>
        <v>https://twitter.com/karumba_n</v>
      </c>
      <c r="BA180" s="80" t="s">
        <v>66</v>
      </c>
      <c r="BB180" s="80" t="str">
        <f>REPLACE(INDEX(GroupVertices[Group],MATCH(Vertices[[#This Row],[Vertex]],GroupVertices[Vertex],0)),1,1,"")</f>
        <v>1</v>
      </c>
      <c r="BC180" s="49">
        <v>1</v>
      </c>
      <c r="BD180" s="50">
        <v>2.5</v>
      </c>
      <c r="BE180" s="49">
        <v>0</v>
      </c>
      <c r="BF180" s="50">
        <v>0</v>
      </c>
      <c r="BG180" s="49">
        <v>0</v>
      </c>
      <c r="BH180" s="50">
        <v>0</v>
      </c>
      <c r="BI180" s="49">
        <v>39</v>
      </c>
      <c r="BJ180" s="50">
        <v>97.5</v>
      </c>
      <c r="BK180" s="49">
        <v>40</v>
      </c>
      <c r="BL180" s="49" t="s">
        <v>8948</v>
      </c>
      <c r="BM180" s="49" t="s">
        <v>8948</v>
      </c>
      <c r="BN180" s="49" t="s">
        <v>427</v>
      </c>
      <c r="BO180" s="49" t="s">
        <v>427</v>
      </c>
      <c r="BP180" s="49" t="s">
        <v>429</v>
      </c>
      <c r="BQ180" s="49" t="s">
        <v>429</v>
      </c>
      <c r="BR180" s="117" t="s">
        <v>9008</v>
      </c>
      <c r="BS180" s="117" t="s">
        <v>9008</v>
      </c>
      <c r="BT180" s="117" t="s">
        <v>9014</v>
      </c>
      <c r="BU180" s="117" t="s">
        <v>9014</v>
      </c>
      <c r="BV180" s="2"/>
      <c r="BW180" s="3"/>
      <c r="BX180" s="3"/>
      <c r="BY180" s="3"/>
      <c r="BZ180" s="3"/>
    </row>
    <row r="181" spans="1:78" ht="29" customHeight="1">
      <c r="A181" s="65" t="s">
        <v>410</v>
      </c>
      <c r="C181" s="66"/>
      <c r="D181" s="66" t="s">
        <v>64</v>
      </c>
      <c r="E181" s="67">
        <v>150</v>
      </c>
      <c r="F181" s="69"/>
      <c r="G181" s="104" t="str">
        <f>HYPERLINK("https://pbs.twimg.com/profile_images/1303388807010680834/z6h8KQSV_normal.jpg")</f>
        <v>https://pbs.twimg.com/profile_images/1303388807010680834/z6h8KQSV_normal.jpg</v>
      </c>
      <c r="H181" s="66"/>
      <c r="I181" s="70" t="s">
        <v>410</v>
      </c>
      <c r="J181" s="71"/>
      <c r="K181" s="71" t="s">
        <v>75</v>
      </c>
      <c r="L181" s="70" t="s">
        <v>1444</v>
      </c>
      <c r="M181" s="74">
        <v>1</v>
      </c>
      <c r="N181" s="75">
        <v>9874.2880859375</v>
      </c>
      <c r="O181" s="75">
        <v>5063.53857421875</v>
      </c>
      <c r="P181" s="76"/>
      <c r="Q181" s="77"/>
      <c r="R181" s="77"/>
      <c r="S181" s="90"/>
      <c r="T181" s="49">
        <v>0</v>
      </c>
      <c r="U181" s="49">
        <v>1</v>
      </c>
      <c r="V181" s="50">
        <v>0</v>
      </c>
      <c r="W181" s="50">
        <v>0.002681</v>
      </c>
      <c r="X181" s="50">
        <v>0.004971</v>
      </c>
      <c r="Y181" s="50">
        <v>0.541864</v>
      </c>
      <c r="Z181" s="50">
        <v>0</v>
      </c>
      <c r="AA181" s="50">
        <v>0</v>
      </c>
      <c r="AB181" s="72">
        <v>181</v>
      </c>
      <c r="AC181" s="72"/>
      <c r="AD181" s="73"/>
      <c r="AE181" s="80" t="s">
        <v>1015</v>
      </c>
      <c r="AF181" s="88">
        <v>1.28097716125656E+18</v>
      </c>
      <c r="AG181" s="80">
        <v>610</v>
      </c>
      <c r="AH181" s="80">
        <v>271</v>
      </c>
      <c r="AI181" s="80">
        <v>513</v>
      </c>
      <c r="AJ181" s="80">
        <v>1450</v>
      </c>
      <c r="AK181" s="80"/>
      <c r="AL181" s="80" t="s">
        <v>1167</v>
      </c>
      <c r="AM181" s="80"/>
      <c r="AN181" s="80"/>
      <c r="AO181" s="80"/>
      <c r="AP181" s="82">
        <v>44020.89533564815</v>
      </c>
      <c r="AQ181" s="84" t="str">
        <f>HYPERLINK("https://pbs.twimg.com/profile_banners/1280977161256566786/1594244517")</f>
        <v>https://pbs.twimg.com/profile_banners/1280977161256566786/1594244517</v>
      </c>
      <c r="AR181" s="80" t="b">
        <v>1</v>
      </c>
      <c r="AS181" s="80" t="b">
        <v>0</v>
      </c>
      <c r="AT181" s="80" t="b">
        <v>0</v>
      </c>
      <c r="AU181" s="80"/>
      <c r="AV181" s="80">
        <v>0</v>
      </c>
      <c r="AW181" s="80"/>
      <c r="AX181" s="80" t="b">
        <v>0</v>
      </c>
      <c r="AY181" s="80" t="s">
        <v>1266</v>
      </c>
      <c r="AZ181" s="84" t="str">
        <f>HYPERLINK("https://twitter.com/bawasah1")</f>
        <v>https://twitter.com/bawasah1</v>
      </c>
      <c r="BA181" s="80" t="s">
        <v>66</v>
      </c>
      <c r="BB181" s="80" t="str">
        <f>REPLACE(INDEX(GroupVertices[Group],MATCH(Vertices[[#This Row],[Vertex]],GroupVertices[Vertex],0)),1,1,"")</f>
        <v>1</v>
      </c>
      <c r="BC181" s="49">
        <v>1</v>
      </c>
      <c r="BD181" s="50">
        <v>2.5</v>
      </c>
      <c r="BE181" s="49">
        <v>0</v>
      </c>
      <c r="BF181" s="50">
        <v>0</v>
      </c>
      <c r="BG181" s="49">
        <v>0</v>
      </c>
      <c r="BH181" s="50">
        <v>0</v>
      </c>
      <c r="BI181" s="49">
        <v>39</v>
      </c>
      <c r="BJ181" s="50">
        <v>97.5</v>
      </c>
      <c r="BK181" s="49">
        <v>40</v>
      </c>
      <c r="BL181" s="49" t="s">
        <v>8948</v>
      </c>
      <c r="BM181" s="49" t="s">
        <v>8948</v>
      </c>
      <c r="BN181" s="49" t="s">
        <v>427</v>
      </c>
      <c r="BO181" s="49" t="s">
        <v>427</v>
      </c>
      <c r="BP181" s="49" t="s">
        <v>429</v>
      </c>
      <c r="BQ181" s="49" t="s">
        <v>429</v>
      </c>
      <c r="BR181" s="117" t="s">
        <v>9008</v>
      </c>
      <c r="BS181" s="117" t="s">
        <v>9008</v>
      </c>
      <c r="BT181" s="117" t="s">
        <v>9014</v>
      </c>
      <c r="BU181" s="117" t="s">
        <v>9014</v>
      </c>
      <c r="BV181" s="2"/>
      <c r="BW181" s="3"/>
      <c r="BX181" s="3"/>
      <c r="BY181" s="3"/>
      <c r="BZ181" s="3"/>
    </row>
    <row r="182" spans="1:78" ht="29" customHeight="1">
      <c r="A182" s="65" t="s">
        <v>411</v>
      </c>
      <c r="C182" s="66"/>
      <c r="D182" s="66" t="s">
        <v>64</v>
      </c>
      <c r="E182" s="67">
        <v>150</v>
      </c>
      <c r="F182" s="69"/>
      <c r="G182" s="104" t="str">
        <f>HYPERLINK("https://pbs.twimg.com/profile_images/1320004166115274752/fwLQgsRy_normal.jpg")</f>
        <v>https://pbs.twimg.com/profile_images/1320004166115274752/fwLQgsRy_normal.jpg</v>
      </c>
      <c r="H182" s="66"/>
      <c r="I182" s="70" t="s">
        <v>411</v>
      </c>
      <c r="J182" s="71"/>
      <c r="K182" s="71" t="s">
        <v>75</v>
      </c>
      <c r="L182" s="70" t="s">
        <v>1445</v>
      </c>
      <c r="M182" s="74">
        <v>1</v>
      </c>
      <c r="N182" s="75">
        <v>7939.990234375</v>
      </c>
      <c r="O182" s="75">
        <v>2251.539794921875</v>
      </c>
      <c r="P182" s="76"/>
      <c r="Q182" s="77"/>
      <c r="R182" s="77"/>
      <c r="S182" s="90"/>
      <c r="T182" s="49">
        <v>0</v>
      </c>
      <c r="U182" s="49">
        <v>1</v>
      </c>
      <c r="V182" s="50">
        <v>0</v>
      </c>
      <c r="W182" s="50">
        <v>0.002681</v>
      </c>
      <c r="X182" s="50">
        <v>0.004971</v>
      </c>
      <c r="Y182" s="50">
        <v>0.541864</v>
      </c>
      <c r="Z182" s="50">
        <v>0</v>
      </c>
      <c r="AA182" s="50">
        <v>0</v>
      </c>
      <c r="AB182" s="72">
        <v>182</v>
      </c>
      <c r="AC182" s="72"/>
      <c r="AD182" s="73"/>
      <c r="AE182" s="80" t="s">
        <v>1016</v>
      </c>
      <c r="AF182" s="88">
        <v>1.27758404285094E+18</v>
      </c>
      <c r="AG182" s="80">
        <v>2</v>
      </c>
      <c r="AH182" s="80">
        <v>34</v>
      </c>
      <c r="AI182" s="80">
        <v>6828</v>
      </c>
      <c r="AJ182" s="80">
        <v>2164</v>
      </c>
      <c r="AK182" s="80"/>
      <c r="AL182" s="80" t="s">
        <v>1168</v>
      </c>
      <c r="AM182" s="80" t="s">
        <v>1260</v>
      </c>
      <c r="AN182" s="84" t="str">
        <f>HYPERLINK("https://t.co/0enPtXHM4q")</f>
        <v>https://t.co/0enPtXHM4q</v>
      </c>
      <c r="AO182" s="80"/>
      <c r="AP182" s="82">
        <v>44011.53203703704</v>
      </c>
      <c r="AQ182" s="84" t="str">
        <f>HYPERLINK("https://pbs.twimg.com/profile_banners/1277584042850947074/1603548495")</f>
        <v>https://pbs.twimg.com/profile_banners/1277584042850947074/1603548495</v>
      </c>
      <c r="AR182" s="80" t="b">
        <v>1</v>
      </c>
      <c r="AS182" s="80" t="b">
        <v>0</v>
      </c>
      <c r="AT182" s="80" t="b">
        <v>1</v>
      </c>
      <c r="AU182" s="80"/>
      <c r="AV182" s="80">
        <v>0</v>
      </c>
      <c r="AW182" s="80"/>
      <c r="AX182" s="80" t="b">
        <v>0</v>
      </c>
      <c r="AY182" s="80" t="s">
        <v>1266</v>
      </c>
      <c r="AZ182" s="84" t="str">
        <f>HYPERLINK("https://twitter.com/klauzesmg")</f>
        <v>https://twitter.com/klauzesmg</v>
      </c>
      <c r="BA182" s="80" t="s">
        <v>66</v>
      </c>
      <c r="BB182" s="80" t="str">
        <f>REPLACE(INDEX(GroupVertices[Group],MATCH(Vertices[[#This Row],[Vertex]],GroupVertices[Vertex],0)),1,1,"")</f>
        <v>1</v>
      </c>
      <c r="BC182" s="49">
        <v>1</v>
      </c>
      <c r="BD182" s="50">
        <v>2.5</v>
      </c>
      <c r="BE182" s="49">
        <v>0</v>
      </c>
      <c r="BF182" s="50">
        <v>0</v>
      </c>
      <c r="BG182" s="49">
        <v>0</v>
      </c>
      <c r="BH182" s="50">
        <v>0</v>
      </c>
      <c r="BI182" s="49">
        <v>39</v>
      </c>
      <c r="BJ182" s="50">
        <v>97.5</v>
      </c>
      <c r="BK182" s="49">
        <v>40</v>
      </c>
      <c r="BL182" s="49" t="s">
        <v>8948</v>
      </c>
      <c r="BM182" s="49" t="s">
        <v>8948</v>
      </c>
      <c r="BN182" s="49" t="s">
        <v>427</v>
      </c>
      <c r="BO182" s="49" t="s">
        <v>427</v>
      </c>
      <c r="BP182" s="49" t="s">
        <v>429</v>
      </c>
      <c r="BQ182" s="49" t="s">
        <v>429</v>
      </c>
      <c r="BR182" s="117" t="s">
        <v>9008</v>
      </c>
      <c r="BS182" s="117" t="s">
        <v>9008</v>
      </c>
      <c r="BT182" s="117" t="s">
        <v>9014</v>
      </c>
      <c r="BU182" s="117" t="s">
        <v>9014</v>
      </c>
      <c r="BV182" s="2"/>
      <c r="BW182" s="3"/>
      <c r="BX182" s="3"/>
      <c r="BY182" s="3"/>
      <c r="BZ182" s="3"/>
    </row>
    <row r="183" spans="1:78" ht="29" customHeight="1">
      <c r="A183" s="65" t="s">
        <v>412</v>
      </c>
      <c r="C183" s="66"/>
      <c r="D183" s="66" t="s">
        <v>64</v>
      </c>
      <c r="E183" s="67">
        <v>150</v>
      </c>
      <c r="F183" s="69"/>
      <c r="G183" s="104" t="str">
        <f>HYPERLINK("https://abs.twimg.com/sticky/default_profile_images/default_profile_normal.png")</f>
        <v>https://abs.twimg.com/sticky/default_profile_images/default_profile_normal.png</v>
      </c>
      <c r="H183" s="66"/>
      <c r="I183" s="70" t="s">
        <v>412</v>
      </c>
      <c r="J183" s="71"/>
      <c r="K183" s="71" t="s">
        <v>75</v>
      </c>
      <c r="L183" s="70" t="s">
        <v>1446</v>
      </c>
      <c r="M183" s="74">
        <v>1</v>
      </c>
      <c r="N183" s="75">
        <v>7782.68798828125</v>
      </c>
      <c r="O183" s="75">
        <v>7706.3017578125</v>
      </c>
      <c r="P183" s="76"/>
      <c r="Q183" s="77"/>
      <c r="R183" s="77"/>
      <c r="S183" s="90"/>
      <c r="T183" s="49">
        <v>0</v>
      </c>
      <c r="U183" s="49">
        <v>1</v>
      </c>
      <c r="V183" s="50">
        <v>0</v>
      </c>
      <c r="W183" s="50">
        <v>0.002681</v>
      </c>
      <c r="X183" s="50">
        <v>0.004971</v>
      </c>
      <c r="Y183" s="50">
        <v>0.541864</v>
      </c>
      <c r="Z183" s="50">
        <v>0</v>
      </c>
      <c r="AA183" s="50">
        <v>0</v>
      </c>
      <c r="AB183" s="72">
        <v>183</v>
      </c>
      <c r="AC183" s="72"/>
      <c r="AD183" s="73"/>
      <c r="AE183" s="80" t="s">
        <v>1017</v>
      </c>
      <c r="AF183" s="88">
        <v>1.21483500084522E+18</v>
      </c>
      <c r="AG183" s="80">
        <v>367</v>
      </c>
      <c r="AH183" s="80">
        <v>249</v>
      </c>
      <c r="AI183" s="80">
        <v>8734</v>
      </c>
      <c r="AJ183" s="80">
        <v>11344</v>
      </c>
      <c r="AK183" s="80"/>
      <c r="AL183" s="80" t="s">
        <v>1169</v>
      </c>
      <c r="AM183" s="80" t="s">
        <v>1226</v>
      </c>
      <c r="AN183" s="80"/>
      <c r="AO183" s="80"/>
      <c r="AP183" s="82">
        <v>43838.37756944444</v>
      </c>
      <c r="AQ183" s="80"/>
      <c r="AR183" s="80" t="b">
        <v>1</v>
      </c>
      <c r="AS183" s="80" t="b">
        <v>1</v>
      </c>
      <c r="AT183" s="80" t="b">
        <v>1</v>
      </c>
      <c r="AU183" s="80"/>
      <c r="AV183" s="80">
        <v>0</v>
      </c>
      <c r="AW183" s="80"/>
      <c r="AX183" s="80" t="b">
        <v>0</v>
      </c>
      <c r="AY183" s="80" t="s">
        <v>1266</v>
      </c>
      <c r="AZ183" s="84" t="str">
        <f>HYPERLINK("https://twitter.com/nanakojo121")</f>
        <v>https://twitter.com/nanakojo121</v>
      </c>
      <c r="BA183" s="80" t="s">
        <v>66</v>
      </c>
      <c r="BB183" s="80" t="str">
        <f>REPLACE(INDEX(GroupVertices[Group],MATCH(Vertices[[#This Row],[Vertex]],GroupVertices[Vertex],0)),1,1,"")</f>
        <v>1</v>
      </c>
      <c r="BC183" s="49">
        <v>1</v>
      </c>
      <c r="BD183" s="50">
        <v>2.5</v>
      </c>
      <c r="BE183" s="49">
        <v>0</v>
      </c>
      <c r="BF183" s="50">
        <v>0</v>
      </c>
      <c r="BG183" s="49">
        <v>0</v>
      </c>
      <c r="BH183" s="50">
        <v>0</v>
      </c>
      <c r="BI183" s="49">
        <v>39</v>
      </c>
      <c r="BJ183" s="50">
        <v>97.5</v>
      </c>
      <c r="BK183" s="49">
        <v>40</v>
      </c>
      <c r="BL183" s="49" t="s">
        <v>8948</v>
      </c>
      <c r="BM183" s="49" t="s">
        <v>8948</v>
      </c>
      <c r="BN183" s="49" t="s">
        <v>427</v>
      </c>
      <c r="BO183" s="49" t="s">
        <v>427</v>
      </c>
      <c r="BP183" s="49" t="s">
        <v>429</v>
      </c>
      <c r="BQ183" s="49" t="s">
        <v>429</v>
      </c>
      <c r="BR183" s="117" t="s">
        <v>9008</v>
      </c>
      <c r="BS183" s="117" t="s">
        <v>9008</v>
      </c>
      <c r="BT183" s="117" t="s">
        <v>9014</v>
      </c>
      <c r="BU183" s="117" t="s">
        <v>9014</v>
      </c>
      <c r="BV183" s="2"/>
      <c r="BW183" s="3"/>
      <c r="BX183" s="3"/>
      <c r="BY183" s="3"/>
      <c r="BZ183" s="3"/>
    </row>
    <row r="184" spans="1:78" ht="29" customHeight="1">
      <c r="A184" s="65" t="s">
        <v>413</v>
      </c>
      <c r="C184" s="66"/>
      <c r="D184" s="66" t="s">
        <v>64</v>
      </c>
      <c r="E184" s="67">
        <v>150</v>
      </c>
      <c r="F184" s="69"/>
      <c r="G184" s="104" t="str">
        <f>HYPERLINK("https://pbs.twimg.com/profile_images/1247819828301377536/YtMQ3UbE_normal.jpg")</f>
        <v>https://pbs.twimg.com/profile_images/1247819828301377536/YtMQ3UbE_normal.jpg</v>
      </c>
      <c r="H184" s="66"/>
      <c r="I184" s="70" t="s">
        <v>413</v>
      </c>
      <c r="J184" s="71"/>
      <c r="K184" s="71" t="s">
        <v>75</v>
      </c>
      <c r="L184" s="70" t="s">
        <v>1447</v>
      </c>
      <c r="M184" s="74">
        <v>1</v>
      </c>
      <c r="N184" s="75">
        <v>3753.318359375</v>
      </c>
      <c r="O184" s="75">
        <v>699.3846435546875</v>
      </c>
      <c r="P184" s="76"/>
      <c r="Q184" s="77"/>
      <c r="R184" s="77"/>
      <c r="S184" s="90"/>
      <c r="T184" s="49">
        <v>0</v>
      </c>
      <c r="U184" s="49">
        <v>1</v>
      </c>
      <c r="V184" s="50">
        <v>0</v>
      </c>
      <c r="W184" s="50">
        <v>0.002681</v>
      </c>
      <c r="X184" s="50">
        <v>0.004971</v>
      </c>
      <c r="Y184" s="50">
        <v>0.541864</v>
      </c>
      <c r="Z184" s="50">
        <v>0</v>
      </c>
      <c r="AA184" s="50">
        <v>0</v>
      </c>
      <c r="AB184" s="72">
        <v>184</v>
      </c>
      <c r="AC184" s="72"/>
      <c r="AD184" s="73"/>
      <c r="AE184" s="80" t="s">
        <v>1018</v>
      </c>
      <c r="AF184" s="88">
        <v>1.24781859087263E+18</v>
      </c>
      <c r="AG184" s="80">
        <v>4</v>
      </c>
      <c r="AH184" s="80">
        <v>5</v>
      </c>
      <c r="AI184" s="80">
        <v>541</v>
      </c>
      <c r="AJ184" s="80">
        <v>2</v>
      </c>
      <c r="AK184" s="80"/>
      <c r="AL184" s="80"/>
      <c r="AM184" s="80"/>
      <c r="AN184" s="80"/>
      <c r="AO184" s="80"/>
      <c r="AP184" s="82">
        <v>43929.39503472222</v>
      </c>
      <c r="AQ184" s="80"/>
      <c r="AR184" s="80" t="b">
        <v>1</v>
      </c>
      <c r="AS184" s="80" t="b">
        <v>0</v>
      </c>
      <c r="AT184" s="80" t="b">
        <v>0</v>
      </c>
      <c r="AU184" s="80"/>
      <c r="AV184" s="80">
        <v>0</v>
      </c>
      <c r="AW184" s="80"/>
      <c r="AX184" s="80" t="b">
        <v>0</v>
      </c>
      <c r="AY184" s="80" t="s">
        <v>1266</v>
      </c>
      <c r="AZ184" s="84" t="str">
        <f>HYPERLINK("https://twitter.com/okwyjohn1")</f>
        <v>https://twitter.com/okwyjohn1</v>
      </c>
      <c r="BA184" s="80" t="s">
        <v>66</v>
      </c>
      <c r="BB184" s="80" t="str">
        <f>REPLACE(INDEX(GroupVertices[Group],MATCH(Vertices[[#This Row],[Vertex]],GroupVertices[Vertex],0)),1,1,"")</f>
        <v>1</v>
      </c>
      <c r="BC184" s="49">
        <v>1</v>
      </c>
      <c r="BD184" s="50">
        <v>2.5</v>
      </c>
      <c r="BE184" s="49">
        <v>0</v>
      </c>
      <c r="BF184" s="50">
        <v>0</v>
      </c>
      <c r="BG184" s="49">
        <v>0</v>
      </c>
      <c r="BH184" s="50">
        <v>0</v>
      </c>
      <c r="BI184" s="49">
        <v>39</v>
      </c>
      <c r="BJ184" s="50">
        <v>97.5</v>
      </c>
      <c r="BK184" s="49">
        <v>40</v>
      </c>
      <c r="BL184" s="49" t="s">
        <v>8948</v>
      </c>
      <c r="BM184" s="49" t="s">
        <v>8948</v>
      </c>
      <c r="BN184" s="49" t="s">
        <v>427</v>
      </c>
      <c r="BO184" s="49" t="s">
        <v>427</v>
      </c>
      <c r="BP184" s="49" t="s">
        <v>429</v>
      </c>
      <c r="BQ184" s="49" t="s">
        <v>429</v>
      </c>
      <c r="BR184" s="117" t="s">
        <v>9008</v>
      </c>
      <c r="BS184" s="117" t="s">
        <v>9008</v>
      </c>
      <c r="BT184" s="117" t="s">
        <v>9014</v>
      </c>
      <c r="BU184" s="117" t="s">
        <v>9014</v>
      </c>
      <c r="BV184" s="2"/>
      <c r="BW184" s="3"/>
      <c r="BX184" s="3"/>
      <c r="BY184" s="3"/>
      <c r="BZ184" s="3"/>
    </row>
    <row r="185" spans="1:78" ht="29" customHeight="1">
      <c r="A185" s="65" t="s">
        <v>414</v>
      </c>
      <c r="C185" s="66"/>
      <c r="D185" s="66" t="s">
        <v>64</v>
      </c>
      <c r="E185" s="67">
        <v>150</v>
      </c>
      <c r="F185" s="69"/>
      <c r="G185" s="104" t="str">
        <f>HYPERLINK("https://abs.twimg.com/sticky/default_profile_images/default_profile_normal.png")</f>
        <v>https://abs.twimg.com/sticky/default_profile_images/default_profile_normal.png</v>
      </c>
      <c r="H185" s="66"/>
      <c r="I185" s="70" t="s">
        <v>414</v>
      </c>
      <c r="J185" s="71"/>
      <c r="K185" s="71" t="s">
        <v>75</v>
      </c>
      <c r="L185" s="70" t="s">
        <v>1448</v>
      </c>
      <c r="M185" s="74">
        <v>1</v>
      </c>
      <c r="N185" s="75">
        <v>4943.859375</v>
      </c>
      <c r="O185" s="75">
        <v>1723.1912841796875</v>
      </c>
      <c r="P185" s="76"/>
      <c r="Q185" s="77"/>
      <c r="R185" s="77"/>
      <c r="S185" s="90"/>
      <c r="T185" s="49">
        <v>0</v>
      </c>
      <c r="U185" s="49">
        <v>1</v>
      </c>
      <c r="V185" s="50">
        <v>0</v>
      </c>
      <c r="W185" s="50">
        <v>0.002681</v>
      </c>
      <c r="X185" s="50">
        <v>0.004971</v>
      </c>
      <c r="Y185" s="50">
        <v>0.541864</v>
      </c>
      <c r="Z185" s="50">
        <v>0</v>
      </c>
      <c r="AA185" s="50">
        <v>0</v>
      </c>
      <c r="AB185" s="72">
        <v>185</v>
      </c>
      <c r="AC185" s="72"/>
      <c r="AD185" s="73"/>
      <c r="AE185" s="80" t="s">
        <v>1019</v>
      </c>
      <c r="AF185" s="88">
        <v>1.25552500547299E+18</v>
      </c>
      <c r="AG185" s="80">
        <v>24</v>
      </c>
      <c r="AH185" s="80">
        <v>3</v>
      </c>
      <c r="AI185" s="80">
        <v>148</v>
      </c>
      <c r="AJ185" s="80">
        <v>33</v>
      </c>
      <c r="AK185" s="80"/>
      <c r="AL185" s="80"/>
      <c r="AM185" s="80"/>
      <c r="AN185" s="80"/>
      <c r="AO185" s="80"/>
      <c r="AP185" s="82">
        <v>43950.66091435185</v>
      </c>
      <c r="AQ185" s="80"/>
      <c r="AR185" s="80" t="b">
        <v>1</v>
      </c>
      <c r="AS185" s="80" t="b">
        <v>1</v>
      </c>
      <c r="AT185" s="80" t="b">
        <v>0</v>
      </c>
      <c r="AU185" s="80"/>
      <c r="AV185" s="80">
        <v>0</v>
      </c>
      <c r="AW185" s="80"/>
      <c r="AX185" s="80" t="b">
        <v>0</v>
      </c>
      <c r="AY185" s="80" t="s">
        <v>1266</v>
      </c>
      <c r="AZ185" s="84" t="str">
        <f>HYPERLINK("https://twitter.com/stanley18544163")</f>
        <v>https://twitter.com/stanley18544163</v>
      </c>
      <c r="BA185" s="80" t="s">
        <v>66</v>
      </c>
      <c r="BB185" s="80" t="str">
        <f>REPLACE(INDEX(GroupVertices[Group],MATCH(Vertices[[#This Row],[Vertex]],GroupVertices[Vertex],0)),1,1,"")</f>
        <v>1</v>
      </c>
      <c r="BC185" s="49">
        <v>1</v>
      </c>
      <c r="BD185" s="50">
        <v>2.5</v>
      </c>
      <c r="BE185" s="49">
        <v>0</v>
      </c>
      <c r="BF185" s="50">
        <v>0</v>
      </c>
      <c r="BG185" s="49">
        <v>0</v>
      </c>
      <c r="BH185" s="50">
        <v>0</v>
      </c>
      <c r="BI185" s="49">
        <v>39</v>
      </c>
      <c r="BJ185" s="50">
        <v>97.5</v>
      </c>
      <c r="BK185" s="49">
        <v>40</v>
      </c>
      <c r="BL185" s="49" t="s">
        <v>8948</v>
      </c>
      <c r="BM185" s="49" t="s">
        <v>8948</v>
      </c>
      <c r="BN185" s="49" t="s">
        <v>427</v>
      </c>
      <c r="BO185" s="49" t="s">
        <v>427</v>
      </c>
      <c r="BP185" s="49" t="s">
        <v>429</v>
      </c>
      <c r="BQ185" s="49" t="s">
        <v>429</v>
      </c>
      <c r="BR185" s="117" t="s">
        <v>9008</v>
      </c>
      <c r="BS185" s="117" t="s">
        <v>9008</v>
      </c>
      <c r="BT185" s="117" t="s">
        <v>9014</v>
      </c>
      <c r="BU185" s="117" t="s">
        <v>9014</v>
      </c>
      <c r="BV185" s="2"/>
      <c r="BW185" s="3"/>
      <c r="BX185" s="3"/>
      <c r="BY185" s="3"/>
      <c r="BZ185" s="3"/>
    </row>
    <row r="186" spans="1:78" ht="29" customHeight="1">
      <c r="A186" s="65" t="s">
        <v>415</v>
      </c>
      <c r="C186" s="66"/>
      <c r="D186" s="66" t="s">
        <v>64</v>
      </c>
      <c r="E186" s="67">
        <v>150</v>
      </c>
      <c r="F186" s="69"/>
      <c r="G186" s="104" t="str">
        <f>HYPERLINK("https://pbs.twimg.com/profile_images/1297461952378294273/H96LUI_v_normal.jpg")</f>
        <v>https://pbs.twimg.com/profile_images/1297461952378294273/H96LUI_v_normal.jpg</v>
      </c>
      <c r="H186" s="66"/>
      <c r="I186" s="70" t="s">
        <v>415</v>
      </c>
      <c r="J186" s="71"/>
      <c r="K186" s="71" t="s">
        <v>75</v>
      </c>
      <c r="L186" s="70" t="s">
        <v>1449</v>
      </c>
      <c r="M186" s="74">
        <v>1</v>
      </c>
      <c r="N186" s="75">
        <v>4595.41845703125</v>
      </c>
      <c r="O186" s="75">
        <v>5305.35400390625</v>
      </c>
      <c r="P186" s="76"/>
      <c r="Q186" s="77"/>
      <c r="R186" s="77"/>
      <c r="S186" s="90"/>
      <c r="T186" s="49">
        <v>0</v>
      </c>
      <c r="U186" s="49">
        <v>1</v>
      </c>
      <c r="V186" s="50">
        <v>0</v>
      </c>
      <c r="W186" s="50">
        <v>0.002681</v>
      </c>
      <c r="X186" s="50">
        <v>0.004971</v>
      </c>
      <c r="Y186" s="50">
        <v>0.541864</v>
      </c>
      <c r="Z186" s="50">
        <v>0</v>
      </c>
      <c r="AA186" s="50">
        <v>0</v>
      </c>
      <c r="AB186" s="72">
        <v>186</v>
      </c>
      <c r="AC186" s="72"/>
      <c r="AD186" s="73"/>
      <c r="AE186" s="80" t="s">
        <v>1020</v>
      </c>
      <c r="AF186" s="88">
        <v>1.25728747865601E+18</v>
      </c>
      <c r="AG186" s="80">
        <v>713</v>
      </c>
      <c r="AH186" s="80">
        <v>324</v>
      </c>
      <c r="AI186" s="80">
        <v>354</v>
      </c>
      <c r="AJ186" s="80">
        <v>1267</v>
      </c>
      <c r="AK186" s="80"/>
      <c r="AL186" s="80" t="s">
        <v>1170</v>
      </c>
      <c r="AM186" s="80"/>
      <c r="AN186" s="80"/>
      <c r="AO186" s="80"/>
      <c r="AP186" s="82">
        <v>43955.524201388886</v>
      </c>
      <c r="AQ186" s="84" t="str">
        <f>HYPERLINK("https://pbs.twimg.com/profile_banners/1257287478656016384/1597573346")</f>
        <v>https://pbs.twimg.com/profile_banners/1257287478656016384/1597573346</v>
      </c>
      <c r="AR186" s="80" t="b">
        <v>1</v>
      </c>
      <c r="AS186" s="80" t="b">
        <v>0</v>
      </c>
      <c r="AT186" s="80" t="b">
        <v>1</v>
      </c>
      <c r="AU186" s="80"/>
      <c r="AV186" s="80">
        <v>0</v>
      </c>
      <c r="AW186" s="80"/>
      <c r="AX186" s="80" t="b">
        <v>0</v>
      </c>
      <c r="AY186" s="80" t="s">
        <v>1266</v>
      </c>
      <c r="AZ186" s="84" t="str">
        <f>HYPERLINK("https://twitter.com/braphilofficia1")</f>
        <v>https://twitter.com/braphilofficia1</v>
      </c>
      <c r="BA186" s="80" t="s">
        <v>66</v>
      </c>
      <c r="BB186" s="80" t="str">
        <f>REPLACE(INDEX(GroupVertices[Group],MATCH(Vertices[[#This Row],[Vertex]],GroupVertices[Vertex],0)),1,1,"")</f>
        <v>1</v>
      </c>
      <c r="BC186" s="49">
        <v>1</v>
      </c>
      <c r="BD186" s="50">
        <v>2.5</v>
      </c>
      <c r="BE186" s="49">
        <v>0</v>
      </c>
      <c r="BF186" s="50">
        <v>0</v>
      </c>
      <c r="BG186" s="49">
        <v>0</v>
      </c>
      <c r="BH186" s="50">
        <v>0</v>
      </c>
      <c r="BI186" s="49">
        <v>39</v>
      </c>
      <c r="BJ186" s="50">
        <v>97.5</v>
      </c>
      <c r="BK186" s="49">
        <v>40</v>
      </c>
      <c r="BL186" s="49" t="s">
        <v>8948</v>
      </c>
      <c r="BM186" s="49" t="s">
        <v>8948</v>
      </c>
      <c r="BN186" s="49" t="s">
        <v>427</v>
      </c>
      <c r="BO186" s="49" t="s">
        <v>427</v>
      </c>
      <c r="BP186" s="49" t="s">
        <v>429</v>
      </c>
      <c r="BQ186" s="49" t="s">
        <v>429</v>
      </c>
      <c r="BR186" s="117" t="s">
        <v>9008</v>
      </c>
      <c r="BS186" s="117" t="s">
        <v>9008</v>
      </c>
      <c r="BT186" s="117" t="s">
        <v>9014</v>
      </c>
      <c r="BU186" s="117" t="s">
        <v>9014</v>
      </c>
      <c r="BV186" s="2"/>
      <c r="BW186" s="3"/>
      <c r="BX186" s="3"/>
      <c r="BY186" s="3"/>
      <c r="BZ186" s="3"/>
    </row>
    <row r="187" spans="1:78" ht="29" customHeight="1">
      <c r="A187" s="65" t="s">
        <v>416</v>
      </c>
      <c r="C187" s="66"/>
      <c r="D187" s="66" t="s">
        <v>64</v>
      </c>
      <c r="E187" s="67">
        <v>150</v>
      </c>
      <c r="F187" s="69"/>
      <c r="G187" s="104" t="str">
        <f>HYPERLINK("https://pbs.twimg.com/profile_images/1298548988505763840/t7W2DP4T_normal.jpg")</f>
        <v>https://pbs.twimg.com/profile_images/1298548988505763840/t7W2DP4T_normal.jpg</v>
      </c>
      <c r="H187" s="66"/>
      <c r="I187" s="70" t="s">
        <v>416</v>
      </c>
      <c r="J187" s="71"/>
      <c r="K187" s="71" t="s">
        <v>75</v>
      </c>
      <c r="L187" s="70" t="s">
        <v>1450</v>
      </c>
      <c r="M187" s="74">
        <v>1</v>
      </c>
      <c r="N187" s="75">
        <v>2125.261962890625</v>
      </c>
      <c r="O187" s="75">
        <v>1385.612060546875</v>
      </c>
      <c r="P187" s="76"/>
      <c r="Q187" s="77"/>
      <c r="R187" s="77"/>
      <c r="S187" s="90"/>
      <c r="T187" s="49">
        <v>0</v>
      </c>
      <c r="U187" s="49">
        <v>1</v>
      </c>
      <c r="V187" s="50">
        <v>0</v>
      </c>
      <c r="W187" s="50">
        <v>0.002681</v>
      </c>
      <c r="X187" s="50">
        <v>0.004971</v>
      </c>
      <c r="Y187" s="50">
        <v>0.541864</v>
      </c>
      <c r="Z187" s="50">
        <v>0</v>
      </c>
      <c r="AA187" s="50">
        <v>0</v>
      </c>
      <c r="AB187" s="72">
        <v>187</v>
      </c>
      <c r="AC187" s="72"/>
      <c r="AD187" s="73"/>
      <c r="AE187" s="80" t="s">
        <v>1021</v>
      </c>
      <c r="AF187" s="88">
        <v>1.29854831231685E+18</v>
      </c>
      <c r="AG187" s="80">
        <v>32</v>
      </c>
      <c r="AH187" s="80">
        <v>56</v>
      </c>
      <c r="AI187" s="80">
        <v>128</v>
      </c>
      <c r="AJ187" s="80">
        <v>41</v>
      </c>
      <c r="AK187" s="80"/>
      <c r="AL187" s="80" t="s">
        <v>1171</v>
      </c>
      <c r="AM187" s="80" t="s">
        <v>1261</v>
      </c>
      <c r="AN187" s="84" t="str">
        <f>HYPERLINK("https://t.co/RK18Un4BKm")</f>
        <v>https://t.co/RK18Un4BKm</v>
      </c>
      <c r="AO187" s="80"/>
      <c r="AP187" s="82">
        <v>44069.38246527778</v>
      </c>
      <c r="AQ187" s="84" t="str">
        <f>HYPERLINK("https://pbs.twimg.com/profile_banners/1298548312316850179/1598470432")</f>
        <v>https://pbs.twimg.com/profile_banners/1298548312316850179/1598470432</v>
      </c>
      <c r="AR187" s="80" t="b">
        <v>1</v>
      </c>
      <c r="AS187" s="80" t="b">
        <v>0</v>
      </c>
      <c r="AT187" s="80" t="b">
        <v>0</v>
      </c>
      <c r="AU187" s="80"/>
      <c r="AV187" s="80">
        <v>0</v>
      </c>
      <c r="AW187" s="80"/>
      <c r="AX187" s="80" t="b">
        <v>0</v>
      </c>
      <c r="AY187" s="80" t="s">
        <v>1266</v>
      </c>
      <c r="AZ187" s="84" t="str">
        <f>HYPERLINK("https://twitter.com/digigrowhub1")</f>
        <v>https://twitter.com/digigrowhub1</v>
      </c>
      <c r="BA187" s="80" t="s">
        <v>66</v>
      </c>
      <c r="BB187" s="80" t="str">
        <f>REPLACE(INDEX(GroupVertices[Group],MATCH(Vertices[[#This Row],[Vertex]],GroupVertices[Vertex],0)),1,1,"")</f>
        <v>1</v>
      </c>
      <c r="BC187" s="49">
        <v>1</v>
      </c>
      <c r="BD187" s="50">
        <v>2.5</v>
      </c>
      <c r="BE187" s="49">
        <v>0</v>
      </c>
      <c r="BF187" s="50">
        <v>0</v>
      </c>
      <c r="BG187" s="49">
        <v>0</v>
      </c>
      <c r="BH187" s="50">
        <v>0</v>
      </c>
      <c r="BI187" s="49">
        <v>39</v>
      </c>
      <c r="BJ187" s="50">
        <v>97.5</v>
      </c>
      <c r="BK187" s="49">
        <v>40</v>
      </c>
      <c r="BL187" s="49" t="s">
        <v>8948</v>
      </c>
      <c r="BM187" s="49" t="s">
        <v>8948</v>
      </c>
      <c r="BN187" s="49" t="s">
        <v>427</v>
      </c>
      <c r="BO187" s="49" t="s">
        <v>427</v>
      </c>
      <c r="BP187" s="49" t="s">
        <v>429</v>
      </c>
      <c r="BQ187" s="49" t="s">
        <v>429</v>
      </c>
      <c r="BR187" s="117" t="s">
        <v>9008</v>
      </c>
      <c r="BS187" s="117" t="s">
        <v>9008</v>
      </c>
      <c r="BT187" s="117" t="s">
        <v>9014</v>
      </c>
      <c r="BU187" s="117" t="s">
        <v>9014</v>
      </c>
      <c r="BV187" s="2"/>
      <c r="BW187" s="3"/>
      <c r="BX187" s="3"/>
      <c r="BY187" s="3"/>
      <c r="BZ187" s="3"/>
    </row>
    <row r="188" spans="1:78" ht="29" customHeight="1">
      <c r="A188" s="65" t="s">
        <v>417</v>
      </c>
      <c r="C188" s="66"/>
      <c r="D188" s="66" t="s">
        <v>64</v>
      </c>
      <c r="E188" s="67">
        <v>150</v>
      </c>
      <c r="F188" s="69"/>
      <c r="G188" s="104" t="str">
        <f>HYPERLINK("https://pbs.twimg.com/profile_images/917154063741063168/uo5Y1oRE_normal.jpg")</f>
        <v>https://pbs.twimg.com/profile_images/917154063741063168/uo5Y1oRE_normal.jpg</v>
      </c>
      <c r="H188" s="66"/>
      <c r="I188" s="70" t="s">
        <v>417</v>
      </c>
      <c r="J188" s="71"/>
      <c r="K188" s="71" t="s">
        <v>75</v>
      </c>
      <c r="L188" s="70" t="s">
        <v>1451</v>
      </c>
      <c r="M188" s="74">
        <v>1</v>
      </c>
      <c r="N188" s="75">
        <v>9054.7734375</v>
      </c>
      <c r="O188" s="75">
        <v>2611.0927734375</v>
      </c>
      <c r="P188" s="76"/>
      <c r="Q188" s="77"/>
      <c r="R188" s="77"/>
      <c r="S188" s="90"/>
      <c r="T188" s="49">
        <v>0</v>
      </c>
      <c r="U188" s="49">
        <v>1</v>
      </c>
      <c r="V188" s="50">
        <v>0</v>
      </c>
      <c r="W188" s="50">
        <v>0.002681</v>
      </c>
      <c r="X188" s="50">
        <v>0.004971</v>
      </c>
      <c r="Y188" s="50">
        <v>0.541864</v>
      </c>
      <c r="Z188" s="50">
        <v>0</v>
      </c>
      <c r="AA188" s="50">
        <v>0</v>
      </c>
      <c r="AB188" s="72">
        <v>188</v>
      </c>
      <c r="AC188" s="72"/>
      <c r="AD188" s="73"/>
      <c r="AE188" s="80" t="s">
        <v>1022</v>
      </c>
      <c r="AF188" s="88">
        <v>3479615417</v>
      </c>
      <c r="AG188" s="80">
        <v>38</v>
      </c>
      <c r="AH188" s="80">
        <v>27</v>
      </c>
      <c r="AI188" s="80">
        <v>2457</v>
      </c>
      <c r="AJ188" s="80">
        <v>109</v>
      </c>
      <c r="AK188" s="80"/>
      <c r="AL188" s="80" t="s">
        <v>1172</v>
      </c>
      <c r="AM188" s="80" t="s">
        <v>1262</v>
      </c>
      <c r="AN188" s="80"/>
      <c r="AO188" s="80"/>
      <c r="AP188" s="82">
        <v>42245.46258101852</v>
      </c>
      <c r="AQ188" s="84" t="str">
        <f>HYPERLINK("https://pbs.twimg.com/profile_banners/3479615417/1507501614")</f>
        <v>https://pbs.twimg.com/profile_banners/3479615417/1507501614</v>
      </c>
      <c r="AR188" s="80" t="b">
        <v>1</v>
      </c>
      <c r="AS188" s="80" t="b">
        <v>0</v>
      </c>
      <c r="AT188" s="80" t="b">
        <v>0</v>
      </c>
      <c r="AU188" s="80"/>
      <c r="AV188" s="80">
        <v>3</v>
      </c>
      <c r="AW188" s="84" t="str">
        <f>HYPERLINK("https://abs.twimg.com/images/themes/theme1/bg.png")</f>
        <v>https://abs.twimg.com/images/themes/theme1/bg.png</v>
      </c>
      <c r="AX188" s="80" t="b">
        <v>0</v>
      </c>
      <c r="AY188" s="80" t="s">
        <v>1266</v>
      </c>
      <c r="AZ188" s="84" t="str">
        <f>HYPERLINK("https://twitter.com/adelle_gascoyne")</f>
        <v>https://twitter.com/adelle_gascoyne</v>
      </c>
      <c r="BA188" s="80" t="s">
        <v>66</v>
      </c>
      <c r="BB188" s="80" t="str">
        <f>REPLACE(INDEX(GroupVertices[Group],MATCH(Vertices[[#This Row],[Vertex]],GroupVertices[Vertex],0)),1,1,"")</f>
        <v>1</v>
      </c>
      <c r="BC188" s="49">
        <v>1</v>
      </c>
      <c r="BD188" s="50">
        <v>2.5</v>
      </c>
      <c r="BE188" s="49">
        <v>0</v>
      </c>
      <c r="BF188" s="50">
        <v>0</v>
      </c>
      <c r="BG188" s="49">
        <v>0</v>
      </c>
      <c r="BH188" s="50">
        <v>0</v>
      </c>
      <c r="BI188" s="49">
        <v>39</v>
      </c>
      <c r="BJ188" s="50">
        <v>97.5</v>
      </c>
      <c r="BK188" s="49">
        <v>40</v>
      </c>
      <c r="BL188" s="49" t="s">
        <v>8948</v>
      </c>
      <c r="BM188" s="49" t="s">
        <v>8948</v>
      </c>
      <c r="BN188" s="49" t="s">
        <v>427</v>
      </c>
      <c r="BO188" s="49" t="s">
        <v>427</v>
      </c>
      <c r="BP188" s="49" t="s">
        <v>429</v>
      </c>
      <c r="BQ188" s="49" t="s">
        <v>429</v>
      </c>
      <c r="BR188" s="117" t="s">
        <v>9008</v>
      </c>
      <c r="BS188" s="117" t="s">
        <v>9008</v>
      </c>
      <c r="BT188" s="117" t="s">
        <v>9014</v>
      </c>
      <c r="BU188" s="117" t="s">
        <v>9014</v>
      </c>
      <c r="BV188" s="2"/>
      <c r="BW188" s="3"/>
      <c r="BX188" s="3"/>
      <c r="BY188" s="3"/>
      <c r="BZ188" s="3"/>
    </row>
    <row r="189" spans="1:78" ht="29" customHeight="1">
      <c r="A189" s="65" t="s">
        <v>418</v>
      </c>
      <c r="C189" s="66"/>
      <c r="D189" s="66" t="s">
        <v>64</v>
      </c>
      <c r="E189" s="67">
        <v>150</v>
      </c>
      <c r="F189" s="69"/>
      <c r="G189" s="104" t="str">
        <f>HYPERLINK("https://pbs.twimg.com/profile_images/1119014476970381313/mRBnmXh-_normal.jpg")</f>
        <v>https://pbs.twimg.com/profile_images/1119014476970381313/mRBnmXh-_normal.jpg</v>
      </c>
      <c r="H189" s="66"/>
      <c r="I189" s="70" t="s">
        <v>418</v>
      </c>
      <c r="J189" s="71"/>
      <c r="K189" s="71" t="s">
        <v>75</v>
      </c>
      <c r="L189" s="70" t="s">
        <v>1452</v>
      </c>
      <c r="M189" s="74">
        <v>1</v>
      </c>
      <c r="N189" s="75">
        <v>9924.4912109375</v>
      </c>
      <c r="O189" s="75">
        <v>5006.28369140625</v>
      </c>
      <c r="P189" s="76"/>
      <c r="Q189" s="77"/>
      <c r="R189" s="77"/>
      <c r="S189" s="90"/>
      <c r="T189" s="49">
        <v>1</v>
      </c>
      <c r="U189" s="49">
        <v>1</v>
      </c>
      <c r="V189" s="50">
        <v>0</v>
      </c>
      <c r="W189" s="50">
        <v>0</v>
      </c>
      <c r="X189" s="50">
        <v>0</v>
      </c>
      <c r="Y189" s="50">
        <v>0.999997</v>
      </c>
      <c r="Z189" s="50">
        <v>0</v>
      </c>
      <c r="AA189" s="50">
        <v>0</v>
      </c>
      <c r="AB189" s="72">
        <v>189</v>
      </c>
      <c r="AC189" s="72"/>
      <c r="AD189" s="73"/>
      <c r="AE189" s="80" t="s">
        <v>1023</v>
      </c>
      <c r="AF189" s="88">
        <v>896507546</v>
      </c>
      <c r="AG189" s="80">
        <v>250</v>
      </c>
      <c r="AH189" s="80">
        <v>168</v>
      </c>
      <c r="AI189" s="80">
        <v>8125</v>
      </c>
      <c r="AJ189" s="80">
        <v>22149</v>
      </c>
      <c r="AK189" s="80"/>
      <c r="AL189" s="80" t="s">
        <v>1173</v>
      </c>
      <c r="AM189" s="80" t="s">
        <v>1263</v>
      </c>
      <c r="AN189" s="80"/>
      <c r="AO189" s="80"/>
      <c r="AP189" s="82">
        <v>41204.06358796296</v>
      </c>
      <c r="AQ189" s="84" t="str">
        <f>HYPERLINK("https://pbs.twimg.com/profile_banners/896507546/1555628816")</f>
        <v>https://pbs.twimg.com/profile_banners/896507546/1555628816</v>
      </c>
      <c r="AR189" s="80" t="b">
        <v>0</v>
      </c>
      <c r="AS189" s="80" t="b">
        <v>0</v>
      </c>
      <c r="AT189" s="80" t="b">
        <v>0</v>
      </c>
      <c r="AU189" s="80"/>
      <c r="AV189" s="80">
        <v>0</v>
      </c>
      <c r="AW189" s="84" t="str">
        <f>HYPERLINK("https://abs.twimg.com/images/themes/theme2/bg.gif")</f>
        <v>https://abs.twimg.com/images/themes/theme2/bg.gif</v>
      </c>
      <c r="AX189" s="80" t="b">
        <v>0</v>
      </c>
      <c r="AY189" s="80" t="s">
        <v>1266</v>
      </c>
      <c r="AZ189" s="84" t="str">
        <f>HYPERLINK("https://twitter.com/danymatheuv")</f>
        <v>https://twitter.com/danymatheuv</v>
      </c>
      <c r="BA189" s="80" t="s">
        <v>66</v>
      </c>
      <c r="BB189" s="80" t="str">
        <f>REPLACE(INDEX(GroupVertices[Group],MATCH(Vertices[[#This Row],[Vertex]],GroupVertices[Vertex],0)),1,1,"")</f>
        <v>2</v>
      </c>
      <c r="BC189" s="49">
        <v>0</v>
      </c>
      <c r="BD189" s="50">
        <v>0</v>
      </c>
      <c r="BE189" s="49">
        <v>0</v>
      </c>
      <c r="BF189" s="50">
        <v>0</v>
      </c>
      <c r="BG189" s="49">
        <v>0</v>
      </c>
      <c r="BH189" s="50">
        <v>0</v>
      </c>
      <c r="BI189" s="49">
        <v>38</v>
      </c>
      <c r="BJ189" s="50">
        <v>100</v>
      </c>
      <c r="BK189" s="49">
        <v>38</v>
      </c>
      <c r="BL189" s="49" t="s">
        <v>8950</v>
      </c>
      <c r="BM189" s="49" t="s">
        <v>8950</v>
      </c>
      <c r="BN189" s="49" t="s">
        <v>428</v>
      </c>
      <c r="BO189" s="49" t="s">
        <v>428</v>
      </c>
      <c r="BP189" s="49"/>
      <c r="BQ189" s="49"/>
      <c r="BR189" s="117" t="s">
        <v>9009</v>
      </c>
      <c r="BS189" s="117" t="s">
        <v>9009</v>
      </c>
      <c r="BT189" s="117" t="s">
        <v>9015</v>
      </c>
      <c r="BU189" s="117" t="s">
        <v>9015</v>
      </c>
      <c r="BV189" s="2"/>
      <c r="BW189" s="3"/>
      <c r="BX189" s="3"/>
      <c r="BY189" s="3"/>
      <c r="BZ189" s="3"/>
    </row>
    <row r="190" spans="1:78" ht="29" customHeight="1">
      <c r="A190" s="65" t="s">
        <v>419</v>
      </c>
      <c r="C190" s="66"/>
      <c r="D190" s="66" t="s">
        <v>64</v>
      </c>
      <c r="E190" s="67">
        <v>150</v>
      </c>
      <c r="F190" s="69"/>
      <c r="G190" s="104" t="str">
        <f>HYPERLINK("https://pbs.twimg.com/profile_images/1318163072465338369/zYQ27EQb_normal.jpg")</f>
        <v>https://pbs.twimg.com/profile_images/1318163072465338369/zYQ27EQb_normal.jpg</v>
      </c>
      <c r="H190" s="66"/>
      <c r="I190" s="70" t="s">
        <v>419</v>
      </c>
      <c r="J190" s="71"/>
      <c r="K190" s="71" t="s">
        <v>75</v>
      </c>
      <c r="L190" s="70" t="s">
        <v>1453</v>
      </c>
      <c r="M190" s="74">
        <v>1</v>
      </c>
      <c r="N190" s="75">
        <v>2193.246826171875</v>
      </c>
      <c r="O190" s="75">
        <v>4668.40673828125</v>
      </c>
      <c r="P190" s="76"/>
      <c r="Q190" s="77"/>
      <c r="R190" s="77"/>
      <c r="S190" s="90"/>
      <c r="T190" s="49">
        <v>0</v>
      </c>
      <c r="U190" s="49">
        <v>1</v>
      </c>
      <c r="V190" s="50">
        <v>0</v>
      </c>
      <c r="W190" s="50">
        <v>0.002681</v>
      </c>
      <c r="X190" s="50">
        <v>0.004971</v>
      </c>
      <c r="Y190" s="50">
        <v>0.541864</v>
      </c>
      <c r="Z190" s="50">
        <v>0</v>
      </c>
      <c r="AA190" s="50">
        <v>0</v>
      </c>
      <c r="AB190" s="72">
        <v>190</v>
      </c>
      <c r="AC190" s="72"/>
      <c r="AD190" s="73"/>
      <c r="AE190" s="80" t="s">
        <v>1024</v>
      </c>
      <c r="AF190" s="88">
        <v>1.22000175426518E+18</v>
      </c>
      <c r="AG190" s="80">
        <v>869</v>
      </c>
      <c r="AH190" s="80">
        <v>755</v>
      </c>
      <c r="AI190" s="80">
        <v>4892</v>
      </c>
      <c r="AJ190" s="80">
        <v>3421</v>
      </c>
      <c r="AK190" s="80"/>
      <c r="AL190" s="80" t="s">
        <v>1174</v>
      </c>
      <c r="AM190" s="80" t="s">
        <v>1264</v>
      </c>
      <c r="AN190" s="80"/>
      <c r="AO190" s="80"/>
      <c r="AP190" s="82">
        <v>43852.63512731482</v>
      </c>
      <c r="AQ190" s="84" t="str">
        <f>HYPERLINK("https://pbs.twimg.com/profile_banners/1220001754265186305/1602316139")</f>
        <v>https://pbs.twimg.com/profile_banners/1220001754265186305/1602316139</v>
      </c>
      <c r="AR190" s="80" t="b">
        <v>1</v>
      </c>
      <c r="AS190" s="80" t="b">
        <v>0</v>
      </c>
      <c r="AT190" s="80" t="b">
        <v>0</v>
      </c>
      <c r="AU190" s="80"/>
      <c r="AV190" s="80">
        <v>1</v>
      </c>
      <c r="AW190" s="80"/>
      <c r="AX190" s="80" t="b">
        <v>0</v>
      </c>
      <c r="AY190" s="80" t="s">
        <v>1266</v>
      </c>
      <c r="AZ190" s="84" t="str">
        <f>HYPERLINK("https://twitter.com/bangtanjc")</f>
        <v>https://twitter.com/bangtanjc</v>
      </c>
      <c r="BA190" s="80" t="s">
        <v>66</v>
      </c>
      <c r="BB190" s="80" t="str">
        <f>REPLACE(INDEX(GroupVertices[Group],MATCH(Vertices[[#This Row],[Vertex]],GroupVertices[Vertex],0)),1,1,"")</f>
        <v>1</v>
      </c>
      <c r="BC190" s="49">
        <v>2</v>
      </c>
      <c r="BD190" s="50">
        <v>4.545454545454546</v>
      </c>
      <c r="BE190" s="49">
        <v>0</v>
      </c>
      <c r="BF190" s="50">
        <v>0</v>
      </c>
      <c r="BG190" s="49">
        <v>0</v>
      </c>
      <c r="BH190" s="50">
        <v>0</v>
      </c>
      <c r="BI190" s="49">
        <v>42</v>
      </c>
      <c r="BJ190" s="50">
        <v>95.45454545454545</v>
      </c>
      <c r="BK190" s="49">
        <v>44</v>
      </c>
      <c r="BL190" s="49" t="s">
        <v>8949</v>
      </c>
      <c r="BM190" s="49" t="s">
        <v>8949</v>
      </c>
      <c r="BN190" s="49" t="s">
        <v>427</v>
      </c>
      <c r="BO190" s="49" t="s">
        <v>427</v>
      </c>
      <c r="BP190" s="49" t="s">
        <v>429</v>
      </c>
      <c r="BQ190" s="49" t="s">
        <v>429</v>
      </c>
      <c r="BR190" s="117" t="s">
        <v>9006</v>
      </c>
      <c r="BS190" s="117" t="s">
        <v>9006</v>
      </c>
      <c r="BT190" s="117" t="s">
        <v>9013</v>
      </c>
      <c r="BU190" s="117" t="s">
        <v>9013</v>
      </c>
      <c r="BV190" s="2"/>
      <c r="BW190" s="3"/>
      <c r="BX190" s="3"/>
      <c r="BY190" s="3"/>
      <c r="BZ190" s="3"/>
    </row>
    <row r="191" spans="1:78" ht="29" customHeight="1">
      <c r="A191" s="91" t="s">
        <v>421</v>
      </c>
      <c r="C191" s="92"/>
      <c r="D191" s="92" t="s">
        <v>64</v>
      </c>
      <c r="E191" s="93">
        <v>150</v>
      </c>
      <c r="F191" s="94"/>
      <c r="G191" s="105" t="str">
        <f>HYPERLINK("https://pbs.twimg.com/profile_images/1228422543666753541/C5Nkdcxv_normal.jpg")</f>
        <v>https://pbs.twimg.com/profile_images/1228422543666753541/C5Nkdcxv_normal.jpg</v>
      </c>
      <c r="H191" s="92"/>
      <c r="I191" s="95" t="s">
        <v>421</v>
      </c>
      <c r="J191" s="96"/>
      <c r="K191" s="96" t="s">
        <v>75</v>
      </c>
      <c r="L191" s="95" t="s">
        <v>1454</v>
      </c>
      <c r="M191" s="97">
        <v>1</v>
      </c>
      <c r="N191" s="98">
        <v>9313.169921875</v>
      </c>
      <c r="O191" s="98">
        <v>3177.81591796875</v>
      </c>
      <c r="P191" s="99"/>
      <c r="Q191" s="100"/>
      <c r="R191" s="100"/>
      <c r="S191" s="101"/>
      <c r="T191" s="49">
        <v>0</v>
      </c>
      <c r="U191" s="49">
        <v>1</v>
      </c>
      <c r="V191" s="50">
        <v>0</v>
      </c>
      <c r="W191" s="50">
        <v>0.002681</v>
      </c>
      <c r="X191" s="50">
        <v>0.004971</v>
      </c>
      <c r="Y191" s="50">
        <v>0.541864</v>
      </c>
      <c r="Z191" s="50">
        <v>0</v>
      </c>
      <c r="AA191" s="50">
        <v>0</v>
      </c>
      <c r="AB191" s="102">
        <v>191</v>
      </c>
      <c r="AC191" s="102"/>
      <c r="AD191" s="103"/>
      <c r="AE191" s="80" t="s">
        <v>1025</v>
      </c>
      <c r="AF191" s="88">
        <v>8.13973289945145E+17</v>
      </c>
      <c r="AG191" s="80">
        <v>2388</v>
      </c>
      <c r="AH191" s="80">
        <v>679</v>
      </c>
      <c r="AI191" s="80">
        <v>12008</v>
      </c>
      <c r="AJ191" s="80">
        <v>9030</v>
      </c>
      <c r="AK191" s="80"/>
      <c r="AL191" s="80" t="s">
        <v>1175</v>
      </c>
      <c r="AM191" s="80" t="s">
        <v>1265</v>
      </c>
      <c r="AN191" s="80"/>
      <c r="AO191" s="80"/>
      <c r="AP191" s="82">
        <v>42732.20983796296</v>
      </c>
      <c r="AQ191" s="84" t="str">
        <f>HYPERLINK("https://pbs.twimg.com/profile_banners/813973289945145344/1599246547")</f>
        <v>https://pbs.twimg.com/profile_banners/813973289945145344/1599246547</v>
      </c>
      <c r="AR191" s="80" t="b">
        <v>1</v>
      </c>
      <c r="AS191" s="80" t="b">
        <v>0</v>
      </c>
      <c r="AT191" s="80" t="b">
        <v>1</v>
      </c>
      <c r="AU191" s="80"/>
      <c r="AV191" s="80">
        <v>1</v>
      </c>
      <c r="AW191" s="80"/>
      <c r="AX191" s="80" t="b">
        <v>0</v>
      </c>
      <c r="AY191" s="80" t="s">
        <v>1266</v>
      </c>
      <c r="AZ191" s="84" t="str">
        <f>HYPERLINK("https://twitter.com/mohamedsalatba5")</f>
        <v>https://twitter.com/mohamedsalatba5</v>
      </c>
      <c r="BA191" s="80" t="s">
        <v>66</v>
      </c>
      <c r="BB191" s="80" t="str">
        <f>REPLACE(INDEX(GroupVertices[Group],MATCH(Vertices[[#This Row],[Vertex]],GroupVertices[Vertex],0)),1,1,"")</f>
        <v>1</v>
      </c>
      <c r="BC191" s="49">
        <v>1</v>
      </c>
      <c r="BD191" s="50">
        <v>2.5</v>
      </c>
      <c r="BE191" s="49">
        <v>0</v>
      </c>
      <c r="BF191" s="50">
        <v>0</v>
      </c>
      <c r="BG191" s="49">
        <v>0</v>
      </c>
      <c r="BH191" s="50">
        <v>0</v>
      </c>
      <c r="BI191" s="49">
        <v>39</v>
      </c>
      <c r="BJ191" s="50">
        <v>97.5</v>
      </c>
      <c r="BK191" s="49">
        <v>40</v>
      </c>
      <c r="BL191" s="49" t="s">
        <v>8948</v>
      </c>
      <c r="BM191" s="49" t="s">
        <v>8948</v>
      </c>
      <c r="BN191" s="49" t="s">
        <v>427</v>
      </c>
      <c r="BO191" s="49" t="s">
        <v>427</v>
      </c>
      <c r="BP191" s="49" t="s">
        <v>429</v>
      </c>
      <c r="BQ191" s="49" t="s">
        <v>429</v>
      </c>
      <c r="BR191" s="117" t="s">
        <v>9008</v>
      </c>
      <c r="BS191" s="117" t="s">
        <v>9008</v>
      </c>
      <c r="BT191" s="117" t="s">
        <v>9014</v>
      </c>
      <c r="BU191" s="117" t="s">
        <v>9014</v>
      </c>
      <c r="BV191" s="2"/>
      <c r="BW191" s="3"/>
      <c r="BX191" s="3"/>
      <c r="BY191" s="3"/>
      <c r="BZ1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1"/>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1"/>
    <dataValidation allowBlank="1" showInputMessage="1" promptTitle="Vertex Tooltip" prompt="Enter optional text that will pop up when the mouse is hovered over the vertex." errorTitle="Invalid Vertex Image Key" sqref="L3:L19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1"/>
    <dataValidation allowBlank="1" showInputMessage="1" promptTitle="Vertex Label Fill Color" prompt="To select an optional fill color for the Label shape, right-click and select Select Color on the right-click menu." sqref="J3:J191"/>
    <dataValidation allowBlank="1" showInputMessage="1" promptTitle="Vertex Image File" prompt="Enter the path to an image file.  Hover over the column header for examples." errorTitle="Invalid Vertex Image Key" sqref="G3:G191"/>
    <dataValidation allowBlank="1" showInputMessage="1" promptTitle="Vertex Color" prompt="To select an optional vertex color, right-click and select Select Color on the right-click menu." sqref="C3:C191"/>
    <dataValidation allowBlank="1" showInputMessage="1" promptTitle="Vertex Opacity" prompt="Enter an optional vertex opacity between 0 (transparent) and 100 (opaque)." errorTitle="Invalid Vertex Opacity" error="The optional vertex opacity must be a whole number between 0 and 10." sqref="F3:F191"/>
    <dataValidation type="list" allowBlank="1" showInputMessage="1" showErrorMessage="1" promptTitle="Vertex Shape" prompt="Select an optional vertex shape." errorTitle="Invalid Vertex Shape" error="You have entered an invalid vertex shape.  Try selecting from the drop-down list instead." sqref="D3:D1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1">
      <formula1>ValidVertexLabelPositions</formula1>
    </dataValidation>
    <dataValidation allowBlank="1" showInputMessage="1" showErrorMessage="1" promptTitle="Vertex Name" prompt="Enter the name of the vertex." sqref="A3:A19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1556</v>
      </c>
      <c r="Z2" s="54" t="s">
        <v>1557</v>
      </c>
      <c r="AA2" s="54" t="s">
        <v>1558</v>
      </c>
      <c r="AB2" s="54" t="s">
        <v>1559</v>
      </c>
      <c r="AC2" s="54" t="s">
        <v>1560</v>
      </c>
      <c r="AD2" s="54" t="s">
        <v>1561</v>
      </c>
      <c r="AE2" s="54" t="s">
        <v>1562</v>
      </c>
      <c r="AF2" s="54" t="s">
        <v>1563</v>
      </c>
      <c r="AG2" s="54" t="s">
        <v>1566</v>
      </c>
      <c r="AH2" s="13" t="s">
        <v>8956</v>
      </c>
      <c r="AI2" s="13" t="s">
        <v>8961</v>
      </c>
      <c r="AJ2" s="13" t="s">
        <v>8965</v>
      </c>
      <c r="AK2" s="13" t="s">
        <v>8969</v>
      </c>
      <c r="AL2" s="13" t="s">
        <v>8984</v>
      </c>
      <c r="AM2" s="13" t="s">
        <v>8992</v>
      </c>
      <c r="AN2" s="13" t="s">
        <v>8993</v>
      </c>
      <c r="AO2" s="13" t="s">
        <v>8997</v>
      </c>
    </row>
    <row r="3" spans="1:41" ht="15">
      <c r="A3" s="65" t="s">
        <v>1461</v>
      </c>
      <c r="B3" s="66" t="s">
        <v>1463</v>
      </c>
      <c r="C3" s="66" t="s">
        <v>56</v>
      </c>
      <c r="D3" s="108"/>
      <c r="E3" s="14"/>
      <c r="F3" s="15" t="s">
        <v>9068</v>
      </c>
      <c r="G3" s="64"/>
      <c r="H3" s="64"/>
      <c r="I3" s="109">
        <v>3</v>
      </c>
      <c r="J3" s="51"/>
      <c r="K3" s="49">
        <v>188</v>
      </c>
      <c r="L3" s="49">
        <v>187</v>
      </c>
      <c r="M3" s="49">
        <v>2</v>
      </c>
      <c r="N3" s="49">
        <v>189</v>
      </c>
      <c r="O3" s="49">
        <v>2</v>
      </c>
      <c r="P3" s="50">
        <v>0</v>
      </c>
      <c r="Q3" s="50">
        <v>0</v>
      </c>
      <c r="R3" s="49">
        <v>1</v>
      </c>
      <c r="S3" s="49">
        <v>0</v>
      </c>
      <c r="T3" s="49">
        <v>188</v>
      </c>
      <c r="U3" s="49">
        <v>189</v>
      </c>
      <c r="V3" s="49">
        <v>2</v>
      </c>
      <c r="W3" s="50">
        <v>1.97878</v>
      </c>
      <c r="X3" s="50">
        <v>0.005319148936170213</v>
      </c>
      <c r="Y3" s="49">
        <v>280</v>
      </c>
      <c r="Z3" s="50">
        <v>3.5335689045936394</v>
      </c>
      <c r="AA3" s="49">
        <v>0</v>
      </c>
      <c r="AB3" s="50">
        <v>0</v>
      </c>
      <c r="AC3" s="49">
        <v>0</v>
      </c>
      <c r="AD3" s="50">
        <v>0</v>
      </c>
      <c r="AE3" s="49">
        <v>7644</v>
      </c>
      <c r="AF3" s="50">
        <v>96.46643109540636</v>
      </c>
      <c r="AG3" s="49">
        <v>7924</v>
      </c>
      <c r="AH3" s="80" t="s">
        <v>8957</v>
      </c>
      <c r="AI3" s="80" t="s">
        <v>427</v>
      </c>
      <c r="AJ3" s="80" t="s">
        <v>429</v>
      </c>
      <c r="AK3" s="88" t="s">
        <v>8970</v>
      </c>
      <c r="AL3" s="88" t="s">
        <v>8985</v>
      </c>
      <c r="AM3" s="88"/>
      <c r="AN3" s="88"/>
      <c r="AO3" s="88" t="s">
        <v>8998</v>
      </c>
    </row>
    <row r="4" spans="1:41" ht="15">
      <c r="A4" s="65" t="s">
        <v>1462</v>
      </c>
      <c r="B4" s="66" t="s">
        <v>1464</v>
      </c>
      <c r="C4" s="66" t="s">
        <v>56</v>
      </c>
      <c r="D4" s="108"/>
      <c r="E4" s="14"/>
      <c r="F4" s="15" t="s">
        <v>1462</v>
      </c>
      <c r="G4" s="64"/>
      <c r="H4" s="64"/>
      <c r="I4" s="109">
        <v>4</v>
      </c>
      <c r="J4" s="78"/>
      <c r="K4" s="49">
        <v>1</v>
      </c>
      <c r="L4" s="49">
        <v>0</v>
      </c>
      <c r="M4" s="49">
        <v>4</v>
      </c>
      <c r="N4" s="49">
        <v>4</v>
      </c>
      <c r="O4" s="49">
        <v>4</v>
      </c>
      <c r="P4" s="50" t="s">
        <v>1481</v>
      </c>
      <c r="Q4" s="50" t="s">
        <v>1481</v>
      </c>
      <c r="R4" s="49">
        <v>1</v>
      </c>
      <c r="S4" s="49">
        <v>1</v>
      </c>
      <c r="T4" s="49">
        <v>1</v>
      </c>
      <c r="U4" s="49">
        <v>4</v>
      </c>
      <c r="V4" s="49">
        <v>0</v>
      </c>
      <c r="W4" s="50">
        <v>0</v>
      </c>
      <c r="X4" s="50" t="s">
        <v>1481</v>
      </c>
      <c r="Y4" s="49">
        <v>0</v>
      </c>
      <c r="Z4" s="50">
        <v>0</v>
      </c>
      <c r="AA4" s="49">
        <v>0</v>
      </c>
      <c r="AB4" s="50">
        <v>0</v>
      </c>
      <c r="AC4" s="49">
        <v>0</v>
      </c>
      <c r="AD4" s="50">
        <v>0</v>
      </c>
      <c r="AE4" s="49">
        <v>38</v>
      </c>
      <c r="AF4" s="50">
        <v>100</v>
      </c>
      <c r="AG4" s="49">
        <v>38</v>
      </c>
      <c r="AH4" s="80" t="s">
        <v>8950</v>
      </c>
      <c r="AI4" s="80" t="s">
        <v>428</v>
      </c>
      <c r="AJ4" s="80"/>
      <c r="AK4" s="88" t="s">
        <v>809</v>
      </c>
      <c r="AL4" s="88" t="s">
        <v>809</v>
      </c>
      <c r="AM4" s="88"/>
      <c r="AN4" s="88"/>
      <c r="AO4" s="88" t="s">
        <v>418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1461</v>
      </c>
      <c r="B2" s="88" t="s">
        <v>421</v>
      </c>
      <c r="C2" s="80">
        <f>VLOOKUP(GroupVertices[[#This Row],[Vertex]],Vertices[],MATCH("ID",Vertices[[#Headers],[Vertex]:[Top Word Pairs in Tweet by Salience]],0),FALSE)</f>
        <v>191</v>
      </c>
    </row>
    <row r="3" spans="1:3" ht="15">
      <c r="A3" s="81" t="s">
        <v>1461</v>
      </c>
      <c r="B3" s="88" t="s">
        <v>420</v>
      </c>
      <c r="C3" s="80">
        <f>VLOOKUP(GroupVertices[[#This Row],[Vertex]],Vertices[],MATCH("ID",Vertices[[#Headers],[Vertex]:[Top Word Pairs in Tweet by Salience]],0),FALSE)</f>
        <v>4</v>
      </c>
    </row>
    <row r="4" spans="1:3" ht="15">
      <c r="A4" s="81" t="s">
        <v>1461</v>
      </c>
      <c r="B4" s="88" t="s">
        <v>419</v>
      </c>
      <c r="C4" s="80">
        <f>VLOOKUP(GroupVertices[[#This Row],[Vertex]],Vertices[],MATCH("ID",Vertices[[#Headers],[Vertex]:[Top Word Pairs in Tweet by Salience]],0),FALSE)</f>
        <v>190</v>
      </c>
    </row>
    <row r="5" spans="1:3" ht="15">
      <c r="A5" s="81" t="s">
        <v>1461</v>
      </c>
      <c r="B5" s="88" t="s">
        <v>417</v>
      </c>
      <c r="C5" s="80">
        <f>VLOOKUP(GroupVertices[[#This Row],[Vertex]],Vertices[],MATCH("ID",Vertices[[#Headers],[Vertex]:[Top Word Pairs in Tweet by Salience]],0),FALSE)</f>
        <v>188</v>
      </c>
    </row>
    <row r="6" spans="1:3" ht="15">
      <c r="A6" s="81" t="s">
        <v>1461</v>
      </c>
      <c r="B6" s="88" t="s">
        <v>416</v>
      </c>
      <c r="C6" s="80">
        <f>VLOOKUP(GroupVertices[[#This Row],[Vertex]],Vertices[],MATCH("ID",Vertices[[#Headers],[Vertex]:[Top Word Pairs in Tweet by Salience]],0),FALSE)</f>
        <v>187</v>
      </c>
    </row>
    <row r="7" spans="1:3" ht="15">
      <c r="A7" s="81" t="s">
        <v>1461</v>
      </c>
      <c r="B7" s="88" t="s">
        <v>415</v>
      </c>
      <c r="C7" s="80">
        <f>VLOOKUP(GroupVertices[[#This Row],[Vertex]],Vertices[],MATCH("ID",Vertices[[#Headers],[Vertex]:[Top Word Pairs in Tweet by Salience]],0),FALSE)</f>
        <v>186</v>
      </c>
    </row>
    <row r="8" spans="1:3" ht="15">
      <c r="A8" s="81" t="s">
        <v>1461</v>
      </c>
      <c r="B8" s="88" t="s">
        <v>414</v>
      </c>
      <c r="C8" s="80">
        <f>VLOOKUP(GroupVertices[[#This Row],[Vertex]],Vertices[],MATCH("ID",Vertices[[#Headers],[Vertex]:[Top Word Pairs in Tweet by Salience]],0),FALSE)</f>
        <v>185</v>
      </c>
    </row>
    <row r="9" spans="1:3" ht="15">
      <c r="A9" s="81" t="s">
        <v>1461</v>
      </c>
      <c r="B9" s="88" t="s">
        <v>413</v>
      </c>
      <c r="C9" s="80">
        <f>VLOOKUP(GroupVertices[[#This Row],[Vertex]],Vertices[],MATCH("ID",Vertices[[#Headers],[Vertex]:[Top Word Pairs in Tweet by Salience]],0),FALSE)</f>
        <v>184</v>
      </c>
    </row>
    <row r="10" spans="1:3" ht="15">
      <c r="A10" s="81" t="s">
        <v>1461</v>
      </c>
      <c r="B10" s="88" t="s">
        <v>412</v>
      </c>
      <c r="C10" s="80">
        <f>VLOOKUP(GroupVertices[[#This Row],[Vertex]],Vertices[],MATCH("ID",Vertices[[#Headers],[Vertex]:[Top Word Pairs in Tweet by Salience]],0),FALSE)</f>
        <v>183</v>
      </c>
    </row>
    <row r="11" spans="1:3" ht="15">
      <c r="A11" s="81" t="s">
        <v>1461</v>
      </c>
      <c r="B11" s="88" t="s">
        <v>411</v>
      </c>
      <c r="C11" s="80">
        <f>VLOOKUP(GroupVertices[[#This Row],[Vertex]],Vertices[],MATCH("ID",Vertices[[#Headers],[Vertex]:[Top Word Pairs in Tweet by Salience]],0),FALSE)</f>
        <v>182</v>
      </c>
    </row>
    <row r="12" spans="1:3" ht="15">
      <c r="A12" s="81" t="s">
        <v>1461</v>
      </c>
      <c r="B12" s="88" t="s">
        <v>410</v>
      </c>
      <c r="C12" s="80">
        <f>VLOOKUP(GroupVertices[[#This Row],[Vertex]],Vertices[],MATCH("ID",Vertices[[#Headers],[Vertex]:[Top Word Pairs in Tweet by Salience]],0),FALSE)</f>
        <v>181</v>
      </c>
    </row>
    <row r="13" spans="1:3" ht="15">
      <c r="A13" s="81" t="s">
        <v>1461</v>
      </c>
      <c r="B13" s="88" t="s">
        <v>409</v>
      </c>
      <c r="C13" s="80">
        <f>VLOOKUP(GroupVertices[[#This Row],[Vertex]],Vertices[],MATCH("ID",Vertices[[#Headers],[Vertex]:[Top Word Pairs in Tweet by Salience]],0),FALSE)</f>
        <v>180</v>
      </c>
    </row>
    <row r="14" spans="1:3" ht="15">
      <c r="A14" s="81" t="s">
        <v>1461</v>
      </c>
      <c r="B14" s="88" t="s">
        <v>408</v>
      </c>
      <c r="C14" s="80">
        <f>VLOOKUP(GroupVertices[[#This Row],[Vertex]],Vertices[],MATCH("ID",Vertices[[#Headers],[Vertex]:[Top Word Pairs in Tweet by Salience]],0),FALSE)</f>
        <v>179</v>
      </c>
    </row>
    <row r="15" spans="1:3" ht="15">
      <c r="A15" s="81" t="s">
        <v>1461</v>
      </c>
      <c r="B15" s="88" t="s">
        <v>407</v>
      </c>
      <c r="C15" s="80">
        <f>VLOOKUP(GroupVertices[[#This Row],[Vertex]],Vertices[],MATCH("ID",Vertices[[#Headers],[Vertex]:[Top Word Pairs in Tweet by Salience]],0),FALSE)</f>
        <v>178</v>
      </c>
    </row>
    <row r="16" spans="1:3" ht="15">
      <c r="A16" s="81" t="s">
        <v>1461</v>
      </c>
      <c r="B16" s="88" t="s">
        <v>406</v>
      </c>
      <c r="C16" s="80">
        <f>VLOOKUP(GroupVertices[[#This Row],[Vertex]],Vertices[],MATCH("ID",Vertices[[#Headers],[Vertex]:[Top Word Pairs in Tweet by Salience]],0),FALSE)</f>
        <v>177</v>
      </c>
    </row>
    <row r="17" spans="1:3" ht="15">
      <c r="A17" s="81" t="s">
        <v>1461</v>
      </c>
      <c r="B17" s="88" t="s">
        <v>405</v>
      </c>
      <c r="C17" s="80">
        <f>VLOOKUP(GroupVertices[[#This Row],[Vertex]],Vertices[],MATCH("ID",Vertices[[#Headers],[Vertex]:[Top Word Pairs in Tweet by Salience]],0),FALSE)</f>
        <v>176</v>
      </c>
    </row>
    <row r="18" spans="1:3" ht="15">
      <c r="A18" s="81" t="s">
        <v>1461</v>
      </c>
      <c r="B18" s="88" t="s">
        <v>404</v>
      </c>
      <c r="C18" s="80">
        <f>VLOOKUP(GroupVertices[[#This Row],[Vertex]],Vertices[],MATCH("ID",Vertices[[#Headers],[Vertex]:[Top Word Pairs in Tweet by Salience]],0),FALSE)</f>
        <v>175</v>
      </c>
    </row>
    <row r="19" spans="1:3" ht="15">
      <c r="A19" s="81" t="s">
        <v>1461</v>
      </c>
      <c r="B19" s="88" t="s">
        <v>403</v>
      </c>
      <c r="C19" s="80">
        <f>VLOOKUP(GroupVertices[[#This Row],[Vertex]],Vertices[],MATCH("ID",Vertices[[#Headers],[Vertex]:[Top Word Pairs in Tweet by Salience]],0),FALSE)</f>
        <v>174</v>
      </c>
    </row>
    <row r="20" spans="1:3" ht="15">
      <c r="A20" s="81" t="s">
        <v>1461</v>
      </c>
      <c r="B20" s="88" t="s">
        <v>402</v>
      </c>
      <c r="C20" s="80">
        <f>VLOOKUP(GroupVertices[[#This Row],[Vertex]],Vertices[],MATCH("ID",Vertices[[#Headers],[Vertex]:[Top Word Pairs in Tweet by Salience]],0),FALSE)</f>
        <v>173</v>
      </c>
    </row>
    <row r="21" spans="1:3" ht="15">
      <c r="A21" s="81" t="s">
        <v>1461</v>
      </c>
      <c r="B21" s="88" t="s">
        <v>401</v>
      </c>
      <c r="C21" s="80">
        <f>VLOOKUP(GroupVertices[[#This Row],[Vertex]],Vertices[],MATCH("ID",Vertices[[#Headers],[Vertex]:[Top Word Pairs in Tweet by Salience]],0),FALSE)</f>
        <v>172</v>
      </c>
    </row>
    <row r="22" spans="1:3" ht="15">
      <c r="A22" s="81" t="s">
        <v>1461</v>
      </c>
      <c r="B22" s="88" t="s">
        <v>400</v>
      </c>
      <c r="C22" s="80">
        <f>VLOOKUP(GroupVertices[[#This Row],[Vertex]],Vertices[],MATCH("ID",Vertices[[#Headers],[Vertex]:[Top Word Pairs in Tweet by Salience]],0),FALSE)</f>
        <v>171</v>
      </c>
    </row>
    <row r="23" spans="1:3" ht="15">
      <c r="A23" s="81" t="s">
        <v>1461</v>
      </c>
      <c r="B23" s="88" t="s">
        <v>399</v>
      </c>
      <c r="C23" s="80">
        <f>VLOOKUP(GroupVertices[[#This Row],[Vertex]],Vertices[],MATCH("ID",Vertices[[#Headers],[Vertex]:[Top Word Pairs in Tweet by Salience]],0),FALSE)</f>
        <v>170</v>
      </c>
    </row>
    <row r="24" spans="1:3" ht="15">
      <c r="A24" s="81" t="s">
        <v>1461</v>
      </c>
      <c r="B24" s="88" t="s">
        <v>398</v>
      </c>
      <c r="C24" s="80">
        <f>VLOOKUP(GroupVertices[[#This Row],[Vertex]],Vertices[],MATCH("ID",Vertices[[#Headers],[Vertex]:[Top Word Pairs in Tweet by Salience]],0),FALSE)</f>
        <v>169</v>
      </c>
    </row>
    <row r="25" spans="1:3" ht="15">
      <c r="A25" s="81" t="s">
        <v>1461</v>
      </c>
      <c r="B25" s="88" t="s">
        <v>397</v>
      </c>
      <c r="C25" s="80">
        <f>VLOOKUP(GroupVertices[[#This Row],[Vertex]],Vertices[],MATCH("ID",Vertices[[#Headers],[Vertex]:[Top Word Pairs in Tweet by Salience]],0),FALSE)</f>
        <v>168</v>
      </c>
    </row>
    <row r="26" spans="1:3" ht="15">
      <c r="A26" s="81" t="s">
        <v>1461</v>
      </c>
      <c r="B26" s="88" t="s">
        <v>396</v>
      </c>
      <c r="C26" s="80">
        <f>VLOOKUP(GroupVertices[[#This Row],[Vertex]],Vertices[],MATCH("ID",Vertices[[#Headers],[Vertex]:[Top Word Pairs in Tweet by Salience]],0),FALSE)</f>
        <v>167</v>
      </c>
    </row>
    <row r="27" spans="1:3" ht="15">
      <c r="A27" s="81" t="s">
        <v>1461</v>
      </c>
      <c r="B27" s="88" t="s">
        <v>395</v>
      </c>
      <c r="C27" s="80">
        <f>VLOOKUP(GroupVertices[[#This Row],[Vertex]],Vertices[],MATCH("ID",Vertices[[#Headers],[Vertex]:[Top Word Pairs in Tweet by Salience]],0),FALSE)</f>
        <v>166</v>
      </c>
    </row>
    <row r="28" spans="1:3" ht="15">
      <c r="A28" s="81" t="s">
        <v>1461</v>
      </c>
      <c r="B28" s="88" t="s">
        <v>394</v>
      </c>
      <c r="C28" s="80">
        <f>VLOOKUP(GroupVertices[[#This Row],[Vertex]],Vertices[],MATCH("ID",Vertices[[#Headers],[Vertex]:[Top Word Pairs in Tweet by Salience]],0),FALSE)</f>
        <v>165</v>
      </c>
    </row>
    <row r="29" spans="1:3" ht="15">
      <c r="A29" s="81" t="s">
        <v>1461</v>
      </c>
      <c r="B29" s="88" t="s">
        <v>393</v>
      </c>
      <c r="C29" s="80">
        <f>VLOOKUP(GroupVertices[[#This Row],[Vertex]],Vertices[],MATCH("ID",Vertices[[#Headers],[Vertex]:[Top Word Pairs in Tweet by Salience]],0),FALSE)</f>
        <v>164</v>
      </c>
    </row>
    <row r="30" spans="1:3" ht="15">
      <c r="A30" s="81" t="s">
        <v>1461</v>
      </c>
      <c r="B30" s="88" t="s">
        <v>392</v>
      </c>
      <c r="C30" s="80">
        <f>VLOOKUP(GroupVertices[[#This Row],[Vertex]],Vertices[],MATCH("ID",Vertices[[#Headers],[Vertex]:[Top Word Pairs in Tweet by Salience]],0),FALSE)</f>
        <v>163</v>
      </c>
    </row>
    <row r="31" spans="1:3" ht="15">
      <c r="A31" s="81" t="s">
        <v>1461</v>
      </c>
      <c r="B31" s="88" t="s">
        <v>391</v>
      </c>
      <c r="C31" s="80">
        <f>VLOOKUP(GroupVertices[[#This Row],[Vertex]],Vertices[],MATCH("ID",Vertices[[#Headers],[Vertex]:[Top Word Pairs in Tweet by Salience]],0),FALSE)</f>
        <v>162</v>
      </c>
    </row>
    <row r="32" spans="1:3" ht="15">
      <c r="A32" s="81" t="s">
        <v>1461</v>
      </c>
      <c r="B32" s="88" t="s">
        <v>390</v>
      </c>
      <c r="C32" s="80">
        <f>VLOOKUP(GroupVertices[[#This Row],[Vertex]],Vertices[],MATCH("ID",Vertices[[#Headers],[Vertex]:[Top Word Pairs in Tweet by Salience]],0),FALSE)</f>
        <v>161</v>
      </c>
    </row>
    <row r="33" spans="1:3" ht="15">
      <c r="A33" s="81" t="s">
        <v>1461</v>
      </c>
      <c r="B33" s="88" t="s">
        <v>389</v>
      </c>
      <c r="C33" s="80">
        <f>VLOOKUP(GroupVertices[[#This Row],[Vertex]],Vertices[],MATCH("ID",Vertices[[#Headers],[Vertex]:[Top Word Pairs in Tweet by Salience]],0),FALSE)</f>
        <v>160</v>
      </c>
    </row>
    <row r="34" spans="1:3" ht="15">
      <c r="A34" s="81" t="s">
        <v>1461</v>
      </c>
      <c r="B34" s="88" t="s">
        <v>388</v>
      </c>
      <c r="C34" s="80">
        <f>VLOOKUP(GroupVertices[[#This Row],[Vertex]],Vertices[],MATCH("ID",Vertices[[#Headers],[Vertex]:[Top Word Pairs in Tweet by Salience]],0),FALSE)</f>
        <v>159</v>
      </c>
    </row>
    <row r="35" spans="1:3" ht="15">
      <c r="A35" s="81" t="s">
        <v>1461</v>
      </c>
      <c r="B35" s="88" t="s">
        <v>387</v>
      </c>
      <c r="C35" s="80">
        <f>VLOOKUP(GroupVertices[[#This Row],[Vertex]],Vertices[],MATCH("ID",Vertices[[#Headers],[Vertex]:[Top Word Pairs in Tweet by Salience]],0),FALSE)</f>
        <v>158</v>
      </c>
    </row>
    <row r="36" spans="1:3" ht="15">
      <c r="A36" s="81" t="s">
        <v>1461</v>
      </c>
      <c r="B36" s="88" t="s">
        <v>386</v>
      </c>
      <c r="C36" s="80">
        <f>VLOOKUP(GroupVertices[[#This Row],[Vertex]],Vertices[],MATCH("ID",Vertices[[#Headers],[Vertex]:[Top Word Pairs in Tweet by Salience]],0),FALSE)</f>
        <v>157</v>
      </c>
    </row>
    <row r="37" spans="1:3" ht="15">
      <c r="A37" s="81" t="s">
        <v>1461</v>
      </c>
      <c r="B37" s="88" t="s">
        <v>385</v>
      </c>
      <c r="C37" s="80">
        <f>VLOOKUP(GroupVertices[[#This Row],[Vertex]],Vertices[],MATCH("ID",Vertices[[#Headers],[Vertex]:[Top Word Pairs in Tweet by Salience]],0),FALSE)</f>
        <v>156</v>
      </c>
    </row>
    <row r="38" spans="1:3" ht="15">
      <c r="A38" s="81" t="s">
        <v>1461</v>
      </c>
      <c r="B38" s="88" t="s">
        <v>384</v>
      </c>
      <c r="C38" s="80">
        <f>VLOOKUP(GroupVertices[[#This Row],[Vertex]],Vertices[],MATCH("ID",Vertices[[#Headers],[Vertex]:[Top Word Pairs in Tweet by Salience]],0),FALSE)</f>
        <v>155</v>
      </c>
    </row>
    <row r="39" spans="1:3" ht="15">
      <c r="A39" s="81" t="s">
        <v>1461</v>
      </c>
      <c r="B39" s="88" t="s">
        <v>383</v>
      </c>
      <c r="C39" s="80">
        <f>VLOOKUP(GroupVertices[[#This Row],[Vertex]],Vertices[],MATCH("ID",Vertices[[#Headers],[Vertex]:[Top Word Pairs in Tweet by Salience]],0),FALSE)</f>
        <v>154</v>
      </c>
    </row>
    <row r="40" spans="1:3" ht="15">
      <c r="A40" s="81" t="s">
        <v>1461</v>
      </c>
      <c r="B40" s="88" t="s">
        <v>382</v>
      </c>
      <c r="C40" s="80">
        <f>VLOOKUP(GroupVertices[[#This Row],[Vertex]],Vertices[],MATCH("ID",Vertices[[#Headers],[Vertex]:[Top Word Pairs in Tweet by Salience]],0),FALSE)</f>
        <v>153</v>
      </c>
    </row>
    <row r="41" spans="1:3" ht="15">
      <c r="A41" s="81" t="s">
        <v>1461</v>
      </c>
      <c r="B41" s="88" t="s">
        <v>381</v>
      </c>
      <c r="C41" s="80">
        <f>VLOOKUP(GroupVertices[[#This Row],[Vertex]],Vertices[],MATCH("ID",Vertices[[#Headers],[Vertex]:[Top Word Pairs in Tweet by Salience]],0),FALSE)</f>
        <v>152</v>
      </c>
    </row>
    <row r="42" spans="1:3" ht="15">
      <c r="A42" s="81" t="s">
        <v>1461</v>
      </c>
      <c r="B42" s="88" t="s">
        <v>380</v>
      </c>
      <c r="C42" s="80">
        <f>VLOOKUP(GroupVertices[[#This Row],[Vertex]],Vertices[],MATCH("ID",Vertices[[#Headers],[Vertex]:[Top Word Pairs in Tweet by Salience]],0),FALSE)</f>
        <v>151</v>
      </c>
    </row>
    <row r="43" spans="1:3" ht="15">
      <c r="A43" s="81" t="s">
        <v>1461</v>
      </c>
      <c r="B43" s="88" t="s">
        <v>379</v>
      </c>
      <c r="C43" s="80">
        <f>VLOOKUP(GroupVertices[[#This Row],[Vertex]],Vertices[],MATCH("ID",Vertices[[#Headers],[Vertex]:[Top Word Pairs in Tweet by Salience]],0),FALSE)</f>
        <v>150</v>
      </c>
    </row>
    <row r="44" spans="1:3" ht="15">
      <c r="A44" s="81" t="s">
        <v>1461</v>
      </c>
      <c r="B44" s="88" t="s">
        <v>378</v>
      </c>
      <c r="C44" s="80">
        <f>VLOOKUP(GroupVertices[[#This Row],[Vertex]],Vertices[],MATCH("ID",Vertices[[#Headers],[Vertex]:[Top Word Pairs in Tweet by Salience]],0),FALSE)</f>
        <v>149</v>
      </c>
    </row>
    <row r="45" spans="1:3" ht="15">
      <c r="A45" s="81" t="s">
        <v>1461</v>
      </c>
      <c r="B45" s="88" t="s">
        <v>377</v>
      </c>
      <c r="C45" s="80">
        <f>VLOOKUP(GroupVertices[[#This Row],[Vertex]],Vertices[],MATCH("ID",Vertices[[#Headers],[Vertex]:[Top Word Pairs in Tweet by Salience]],0),FALSE)</f>
        <v>148</v>
      </c>
    </row>
    <row r="46" spans="1:3" ht="15">
      <c r="A46" s="81" t="s">
        <v>1461</v>
      </c>
      <c r="B46" s="88" t="s">
        <v>376</v>
      </c>
      <c r="C46" s="80">
        <f>VLOOKUP(GroupVertices[[#This Row],[Vertex]],Vertices[],MATCH("ID",Vertices[[#Headers],[Vertex]:[Top Word Pairs in Tweet by Salience]],0),FALSE)</f>
        <v>147</v>
      </c>
    </row>
    <row r="47" spans="1:3" ht="15">
      <c r="A47" s="81" t="s">
        <v>1461</v>
      </c>
      <c r="B47" s="88" t="s">
        <v>375</v>
      </c>
      <c r="C47" s="80">
        <f>VLOOKUP(GroupVertices[[#This Row],[Vertex]],Vertices[],MATCH("ID",Vertices[[#Headers],[Vertex]:[Top Word Pairs in Tweet by Salience]],0),FALSE)</f>
        <v>146</v>
      </c>
    </row>
    <row r="48" spans="1:3" ht="15">
      <c r="A48" s="81" t="s">
        <v>1461</v>
      </c>
      <c r="B48" s="88" t="s">
        <v>374</v>
      </c>
      <c r="C48" s="80">
        <f>VLOOKUP(GroupVertices[[#This Row],[Vertex]],Vertices[],MATCH("ID",Vertices[[#Headers],[Vertex]:[Top Word Pairs in Tweet by Salience]],0),FALSE)</f>
        <v>145</v>
      </c>
    </row>
    <row r="49" spans="1:3" ht="15">
      <c r="A49" s="81" t="s">
        <v>1461</v>
      </c>
      <c r="B49" s="88" t="s">
        <v>373</v>
      </c>
      <c r="C49" s="80">
        <f>VLOOKUP(GroupVertices[[#This Row],[Vertex]],Vertices[],MATCH("ID",Vertices[[#Headers],[Vertex]:[Top Word Pairs in Tweet by Salience]],0),FALSE)</f>
        <v>144</v>
      </c>
    </row>
    <row r="50" spans="1:3" ht="15">
      <c r="A50" s="81" t="s">
        <v>1461</v>
      </c>
      <c r="B50" s="88" t="s">
        <v>372</v>
      </c>
      <c r="C50" s="80">
        <f>VLOOKUP(GroupVertices[[#This Row],[Vertex]],Vertices[],MATCH("ID",Vertices[[#Headers],[Vertex]:[Top Word Pairs in Tweet by Salience]],0),FALSE)</f>
        <v>143</v>
      </c>
    </row>
    <row r="51" spans="1:3" ht="15">
      <c r="A51" s="81" t="s">
        <v>1461</v>
      </c>
      <c r="B51" s="88" t="s">
        <v>371</v>
      </c>
      <c r="C51" s="80">
        <f>VLOOKUP(GroupVertices[[#This Row],[Vertex]],Vertices[],MATCH("ID",Vertices[[#Headers],[Vertex]:[Top Word Pairs in Tweet by Salience]],0),FALSE)</f>
        <v>142</v>
      </c>
    </row>
    <row r="52" spans="1:3" ht="15">
      <c r="A52" s="81" t="s">
        <v>1461</v>
      </c>
      <c r="B52" s="88" t="s">
        <v>370</v>
      </c>
      <c r="C52" s="80">
        <f>VLOOKUP(GroupVertices[[#This Row],[Vertex]],Vertices[],MATCH("ID",Vertices[[#Headers],[Vertex]:[Top Word Pairs in Tweet by Salience]],0),FALSE)</f>
        <v>141</v>
      </c>
    </row>
    <row r="53" spans="1:3" ht="15">
      <c r="A53" s="81" t="s">
        <v>1461</v>
      </c>
      <c r="B53" s="88" t="s">
        <v>369</v>
      </c>
      <c r="C53" s="80">
        <f>VLOOKUP(GroupVertices[[#This Row],[Vertex]],Vertices[],MATCH("ID",Vertices[[#Headers],[Vertex]:[Top Word Pairs in Tweet by Salience]],0),FALSE)</f>
        <v>140</v>
      </c>
    </row>
    <row r="54" spans="1:3" ht="15">
      <c r="A54" s="81" t="s">
        <v>1461</v>
      </c>
      <c r="B54" s="88" t="s">
        <v>368</v>
      </c>
      <c r="C54" s="80">
        <f>VLOOKUP(GroupVertices[[#This Row],[Vertex]],Vertices[],MATCH("ID",Vertices[[#Headers],[Vertex]:[Top Word Pairs in Tweet by Salience]],0),FALSE)</f>
        <v>139</v>
      </c>
    </row>
    <row r="55" spans="1:3" ht="15">
      <c r="A55" s="81" t="s">
        <v>1461</v>
      </c>
      <c r="B55" s="88" t="s">
        <v>367</v>
      </c>
      <c r="C55" s="80">
        <f>VLOOKUP(GroupVertices[[#This Row],[Vertex]],Vertices[],MATCH("ID",Vertices[[#Headers],[Vertex]:[Top Word Pairs in Tweet by Salience]],0),FALSE)</f>
        <v>138</v>
      </c>
    </row>
    <row r="56" spans="1:3" ht="15">
      <c r="A56" s="81" t="s">
        <v>1461</v>
      </c>
      <c r="B56" s="88" t="s">
        <v>366</v>
      </c>
      <c r="C56" s="80">
        <f>VLOOKUP(GroupVertices[[#This Row],[Vertex]],Vertices[],MATCH("ID",Vertices[[#Headers],[Vertex]:[Top Word Pairs in Tweet by Salience]],0),FALSE)</f>
        <v>137</v>
      </c>
    </row>
    <row r="57" spans="1:3" ht="15">
      <c r="A57" s="81" t="s">
        <v>1461</v>
      </c>
      <c r="B57" s="88" t="s">
        <v>365</v>
      </c>
      <c r="C57" s="80">
        <f>VLOOKUP(GroupVertices[[#This Row],[Vertex]],Vertices[],MATCH("ID",Vertices[[#Headers],[Vertex]:[Top Word Pairs in Tweet by Salience]],0),FALSE)</f>
        <v>136</v>
      </c>
    </row>
    <row r="58" spans="1:3" ht="15">
      <c r="A58" s="81" t="s">
        <v>1461</v>
      </c>
      <c r="B58" s="88" t="s">
        <v>364</v>
      </c>
      <c r="C58" s="80">
        <f>VLOOKUP(GroupVertices[[#This Row],[Vertex]],Vertices[],MATCH("ID",Vertices[[#Headers],[Vertex]:[Top Word Pairs in Tweet by Salience]],0),FALSE)</f>
        <v>135</v>
      </c>
    </row>
    <row r="59" spans="1:3" ht="15">
      <c r="A59" s="81" t="s">
        <v>1461</v>
      </c>
      <c r="B59" s="88" t="s">
        <v>363</v>
      </c>
      <c r="C59" s="80">
        <f>VLOOKUP(GroupVertices[[#This Row],[Vertex]],Vertices[],MATCH("ID",Vertices[[#Headers],[Vertex]:[Top Word Pairs in Tweet by Salience]],0),FALSE)</f>
        <v>134</v>
      </c>
    </row>
    <row r="60" spans="1:3" ht="15">
      <c r="A60" s="81" t="s">
        <v>1461</v>
      </c>
      <c r="B60" s="88" t="s">
        <v>362</v>
      </c>
      <c r="C60" s="80">
        <f>VLOOKUP(GroupVertices[[#This Row],[Vertex]],Vertices[],MATCH("ID",Vertices[[#Headers],[Vertex]:[Top Word Pairs in Tweet by Salience]],0),FALSE)</f>
        <v>133</v>
      </c>
    </row>
    <row r="61" spans="1:3" ht="15">
      <c r="A61" s="81" t="s">
        <v>1461</v>
      </c>
      <c r="B61" s="88" t="s">
        <v>361</v>
      </c>
      <c r="C61" s="80">
        <f>VLOOKUP(GroupVertices[[#This Row],[Vertex]],Vertices[],MATCH("ID",Vertices[[#Headers],[Vertex]:[Top Word Pairs in Tweet by Salience]],0),FALSE)</f>
        <v>132</v>
      </c>
    </row>
    <row r="62" spans="1:3" ht="15">
      <c r="A62" s="81" t="s">
        <v>1461</v>
      </c>
      <c r="B62" s="88" t="s">
        <v>360</v>
      </c>
      <c r="C62" s="80">
        <f>VLOOKUP(GroupVertices[[#This Row],[Vertex]],Vertices[],MATCH("ID",Vertices[[#Headers],[Vertex]:[Top Word Pairs in Tweet by Salience]],0),FALSE)</f>
        <v>131</v>
      </c>
    </row>
    <row r="63" spans="1:3" ht="15">
      <c r="A63" s="81" t="s">
        <v>1461</v>
      </c>
      <c r="B63" s="88" t="s">
        <v>359</v>
      </c>
      <c r="C63" s="80">
        <f>VLOOKUP(GroupVertices[[#This Row],[Vertex]],Vertices[],MATCH("ID",Vertices[[#Headers],[Vertex]:[Top Word Pairs in Tweet by Salience]],0),FALSE)</f>
        <v>130</v>
      </c>
    </row>
    <row r="64" spans="1:3" ht="15">
      <c r="A64" s="81" t="s">
        <v>1461</v>
      </c>
      <c r="B64" s="88" t="s">
        <v>358</v>
      </c>
      <c r="C64" s="80">
        <f>VLOOKUP(GroupVertices[[#This Row],[Vertex]],Vertices[],MATCH("ID",Vertices[[#Headers],[Vertex]:[Top Word Pairs in Tweet by Salience]],0),FALSE)</f>
        <v>129</v>
      </c>
    </row>
    <row r="65" spans="1:3" ht="15">
      <c r="A65" s="81" t="s">
        <v>1461</v>
      </c>
      <c r="B65" s="88" t="s">
        <v>357</v>
      </c>
      <c r="C65" s="80">
        <f>VLOOKUP(GroupVertices[[#This Row],[Vertex]],Vertices[],MATCH("ID",Vertices[[#Headers],[Vertex]:[Top Word Pairs in Tweet by Salience]],0),FALSE)</f>
        <v>128</v>
      </c>
    </row>
    <row r="66" spans="1:3" ht="15">
      <c r="A66" s="81" t="s">
        <v>1461</v>
      </c>
      <c r="B66" s="88" t="s">
        <v>356</v>
      </c>
      <c r="C66" s="80">
        <f>VLOOKUP(GroupVertices[[#This Row],[Vertex]],Vertices[],MATCH("ID",Vertices[[#Headers],[Vertex]:[Top Word Pairs in Tweet by Salience]],0),FALSE)</f>
        <v>127</v>
      </c>
    </row>
    <row r="67" spans="1:3" ht="15">
      <c r="A67" s="81" t="s">
        <v>1461</v>
      </c>
      <c r="B67" s="88" t="s">
        <v>355</v>
      </c>
      <c r="C67" s="80">
        <f>VLOOKUP(GroupVertices[[#This Row],[Vertex]],Vertices[],MATCH("ID",Vertices[[#Headers],[Vertex]:[Top Word Pairs in Tweet by Salience]],0),FALSE)</f>
        <v>126</v>
      </c>
    </row>
    <row r="68" spans="1:3" ht="15">
      <c r="A68" s="81" t="s">
        <v>1461</v>
      </c>
      <c r="B68" s="88" t="s">
        <v>354</v>
      </c>
      <c r="C68" s="80">
        <f>VLOOKUP(GroupVertices[[#This Row],[Vertex]],Vertices[],MATCH("ID",Vertices[[#Headers],[Vertex]:[Top Word Pairs in Tweet by Salience]],0),FALSE)</f>
        <v>125</v>
      </c>
    </row>
    <row r="69" spans="1:3" ht="15">
      <c r="A69" s="81" t="s">
        <v>1461</v>
      </c>
      <c r="B69" s="88" t="s">
        <v>353</v>
      </c>
      <c r="C69" s="80">
        <f>VLOOKUP(GroupVertices[[#This Row],[Vertex]],Vertices[],MATCH("ID",Vertices[[#Headers],[Vertex]:[Top Word Pairs in Tweet by Salience]],0),FALSE)</f>
        <v>124</v>
      </c>
    </row>
    <row r="70" spans="1:3" ht="15">
      <c r="A70" s="81" t="s">
        <v>1461</v>
      </c>
      <c r="B70" s="88" t="s">
        <v>352</v>
      </c>
      <c r="C70" s="80">
        <f>VLOOKUP(GroupVertices[[#This Row],[Vertex]],Vertices[],MATCH("ID",Vertices[[#Headers],[Vertex]:[Top Word Pairs in Tweet by Salience]],0),FALSE)</f>
        <v>123</v>
      </c>
    </row>
    <row r="71" spans="1:3" ht="15">
      <c r="A71" s="81" t="s">
        <v>1461</v>
      </c>
      <c r="B71" s="88" t="s">
        <v>351</v>
      </c>
      <c r="C71" s="80">
        <f>VLOOKUP(GroupVertices[[#This Row],[Vertex]],Vertices[],MATCH("ID",Vertices[[#Headers],[Vertex]:[Top Word Pairs in Tweet by Salience]],0),FALSE)</f>
        <v>122</v>
      </c>
    </row>
    <row r="72" spans="1:3" ht="15">
      <c r="A72" s="81" t="s">
        <v>1461</v>
      </c>
      <c r="B72" s="88" t="s">
        <v>350</v>
      </c>
      <c r="C72" s="80">
        <f>VLOOKUP(GroupVertices[[#This Row],[Vertex]],Vertices[],MATCH("ID",Vertices[[#Headers],[Vertex]:[Top Word Pairs in Tweet by Salience]],0),FALSE)</f>
        <v>121</v>
      </c>
    </row>
    <row r="73" spans="1:3" ht="15">
      <c r="A73" s="81" t="s">
        <v>1461</v>
      </c>
      <c r="B73" s="88" t="s">
        <v>349</v>
      </c>
      <c r="C73" s="80">
        <f>VLOOKUP(GroupVertices[[#This Row],[Vertex]],Vertices[],MATCH("ID",Vertices[[#Headers],[Vertex]:[Top Word Pairs in Tweet by Salience]],0),FALSE)</f>
        <v>120</v>
      </c>
    </row>
    <row r="74" spans="1:3" ht="15">
      <c r="A74" s="81" t="s">
        <v>1461</v>
      </c>
      <c r="B74" s="88" t="s">
        <v>348</v>
      </c>
      <c r="C74" s="80">
        <f>VLOOKUP(GroupVertices[[#This Row],[Vertex]],Vertices[],MATCH("ID",Vertices[[#Headers],[Vertex]:[Top Word Pairs in Tweet by Salience]],0),FALSE)</f>
        <v>119</v>
      </c>
    </row>
    <row r="75" spans="1:3" ht="15">
      <c r="A75" s="81" t="s">
        <v>1461</v>
      </c>
      <c r="B75" s="88" t="s">
        <v>347</v>
      </c>
      <c r="C75" s="80">
        <f>VLOOKUP(GroupVertices[[#This Row],[Vertex]],Vertices[],MATCH("ID",Vertices[[#Headers],[Vertex]:[Top Word Pairs in Tweet by Salience]],0),FALSE)</f>
        <v>118</v>
      </c>
    </row>
    <row r="76" spans="1:3" ht="15">
      <c r="A76" s="81" t="s">
        <v>1461</v>
      </c>
      <c r="B76" s="88" t="s">
        <v>346</v>
      </c>
      <c r="C76" s="80">
        <f>VLOOKUP(GroupVertices[[#This Row],[Vertex]],Vertices[],MATCH("ID",Vertices[[#Headers],[Vertex]:[Top Word Pairs in Tweet by Salience]],0),FALSE)</f>
        <v>117</v>
      </c>
    </row>
    <row r="77" spans="1:3" ht="15">
      <c r="A77" s="81" t="s">
        <v>1461</v>
      </c>
      <c r="B77" s="88" t="s">
        <v>345</v>
      </c>
      <c r="C77" s="80">
        <f>VLOOKUP(GroupVertices[[#This Row],[Vertex]],Vertices[],MATCH("ID",Vertices[[#Headers],[Vertex]:[Top Word Pairs in Tweet by Salience]],0),FALSE)</f>
        <v>116</v>
      </c>
    </row>
    <row r="78" spans="1:3" ht="15">
      <c r="A78" s="81" t="s">
        <v>1461</v>
      </c>
      <c r="B78" s="88" t="s">
        <v>344</v>
      </c>
      <c r="C78" s="80">
        <f>VLOOKUP(GroupVertices[[#This Row],[Vertex]],Vertices[],MATCH("ID",Vertices[[#Headers],[Vertex]:[Top Word Pairs in Tweet by Salience]],0),FALSE)</f>
        <v>115</v>
      </c>
    </row>
    <row r="79" spans="1:3" ht="15">
      <c r="A79" s="81" t="s">
        <v>1461</v>
      </c>
      <c r="B79" s="88" t="s">
        <v>343</v>
      </c>
      <c r="C79" s="80">
        <f>VLOOKUP(GroupVertices[[#This Row],[Vertex]],Vertices[],MATCH("ID",Vertices[[#Headers],[Vertex]:[Top Word Pairs in Tweet by Salience]],0),FALSE)</f>
        <v>114</v>
      </c>
    </row>
    <row r="80" spans="1:3" ht="15">
      <c r="A80" s="81" t="s">
        <v>1461</v>
      </c>
      <c r="B80" s="88" t="s">
        <v>342</v>
      </c>
      <c r="C80" s="80">
        <f>VLOOKUP(GroupVertices[[#This Row],[Vertex]],Vertices[],MATCH("ID",Vertices[[#Headers],[Vertex]:[Top Word Pairs in Tweet by Salience]],0),FALSE)</f>
        <v>113</v>
      </c>
    </row>
    <row r="81" spans="1:3" ht="15">
      <c r="A81" s="81" t="s">
        <v>1461</v>
      </c>
      <c r="B81" s="88" t="s">
        <v>341</v>
      </c>
      <c r="C81" s="80">
        <f>VLOOKUP(GroupVertices[[#This Row],[Vertex]],Vertices[],MATCH("ID",Vertices[[#Headers],[Vertex]:[Top Word Pairs in Tweet by Salience]],0),FALSE)</f>
        <v>112</v>
      </c>
    </row>
    <row r="82" spans="1:3" ht="15">
      <c r="A82" s="81" t="s">
        <v>1461</v>
      </c>
      <c r="B82" s="88" t="s">
        <v>340</v>
      </c>
      <c r="C82" s="80">
        <f>VLOOKUP(GroupVertices[[#This Row],[Vertex]],Vertices[],MATCH("ID",Vertices[[#Headers],[Vertex]:[Top Word Pairs in Tweet by Salience]],0),FALSE)</f>
        <v>111</v>
      </c>
    </row>
    <row r="83" spans="1:3" ht="15">
      <c r="A83" s="81" t="s">
        <v>1461</v>
      </c>
      <c r="B83" s="88" t="s">
        <v>339</v>
      </c>
      <c r="C83" s="80">
        <f>VLOOKUP(GroupVertices[[#This Row],[Vertex]],Vertices[],MATCH("ID",Vertices[[#Headers],[Vertex]:[Top Word Pairs in Tweet by Salience]],0),FALSE)</f>
        <v>110</v>
      </c>
    </row>
    <row r="84" spans="1:3" ht="15">
      <c r="A84" s="81" t="s">
        <v>1461</v>
      </c>
      <c r="B84" s="88" t="s">
        <v>338</v>
      </c>
      <c r="C84" s="80">
        <f>VLOOKUP(GroupVertices[[#This Row],[Vertex]],Vertices[],MATCH("ID",Vertices[[#Headers],[Vertex]:[Top Word Pairs in Tweet by Salience]],0),FALSE)</f>
        <v>109</v>
      </c>
    </row>
    <row r="85" spans="1:3" ht="15">
      <c r="A85" s="81" t="s">
        <v>1461</v>
      </c>
      <c r="B85" s="88" t="s">
        <v>337</v>
      </c>
      <c r="C85" s="80">
        <f>VLOOKUP(GroupVertices[[#This Row],[Vertex]],Vertices[],MATCH("ID",Vertices[[#Headers],[Vertex]:[Top Word Pairs in Tweet by Salience]],0),FALSE)</f>
        <v>108</v>
      </c>
    </row>
    <row r="86" spans="1:3" ht="15">
      <c r="A86" s="81" t="s">
        <v>1461</v>
      </c>
      <c r="B86" s="88" t="s">
        <v>336</v>
      </c>
      <c r="C86" s="80">
        <f>VLOOKUP(GroupVertices[[#This Row],[Vertex]],Vertices[],MATCH("ID",Vertices[[#Headers],[Vertex]:[Top Word Pairs in Tweet by Salience]],0),FALSE)</f>
        <v>107</v>
      </c>
    </row>
    <row r="87" spans="1:3" ht="15">
      <c r="A87" s="81" t="s">
        <v>1461</v>
      </c>
      <c r="B87" s="88" t="s">
        <v>335</v>
      </c>
      <c r="C87" s="80">
        <f>VLOOKUP(GroupVertices[[#This Row],[Vertex]],Vertices[],MATCH("ID",Vertices[[#Headers],[Vertex]:[Top Word Pairs in Tweet by Salience]],0),FALSE)</f>
        <v>106</v>
      </c>
    </row>
    <row r="88" spans="1:3" ht="15">
      <c r="A88" s="81" t="s">
        <v>1461</v>
      </c>
      <c r="B88" s="88" t="s">
        <v>334</v>
      </c>
      <c r="C88" s="80">
        <f>VLOOKUP(GroupVertices[[#This Row],[Vertex]],Vertices[],MATCH("ID",Vertices[[#Headers],[Vertex]:[Top Word Pairs in Tweet by Salience]],0),FALSE)</f>
        <v>105</v>
      </c>
    </row>
    <row r="89" spans="1:3" ht="15">
      <c r="A89" s="81" t="s">
        <v>1461</v>
      </c>
      <c r="B89" s="88" t="s">
        <v>333</v>
      </c>
      <c r="C89" s="80">
        <f>VLOOKUP(GroupVertices[[#This Row],[Vertex]],Vertices[],MATCH("ID",Vertices[[#Headers],[Vertex]:[Top Word Pairs in Tweet by Salience]],0),FALSE)</f>
        <v>104</v>
      </c>
    </row>
    <row r="90" spans="1:3" ht="15">
      <c r="A90" s="81" t="s">
        <v>1461</v>
      </c>
      <c r="B90" s="88" t="s">
        <v>332</v>
      </c>
      <c r="C90" s="80">
        <f>VLOOKUP(GroupVertices[[#This Row],[Vertex]],Vertices[],MATCH("ID",Vertices[[#Headers],[Vertex]:[Top Word Pairs in Tweet by Salience]],0),FALSE)</f>
        <v>103</v>
      </c>
    </row>
    <row r="91" spans="1:3" ht="15">
      <c r="A91" s="81" t="s">
        <v>1461</v>
      </c>
      <c r="B91" s="88" t="s">
        <v>331</v>
      </c>
      <c r="C91" s="80">
        <f>VLOOKUP(GroupVertices[[#This Row],[Vertex]],Vertices[],MATCH("ID",Vertices[[#Headers],[Vertex]:[Top Word Pairs in Tweet by Salience]],0),FALSE)</f>
        <v>102</v>
      </c>
    </row>
    <row r="92" spans="1:3" ht="15">
      <c r="A92" s="81" t="s">
        <v>1461</v>
      </c>
      <c r="B92" s="88" t="s">
        <v>330</v>
      </c>
      <c r="C92" s="80">
        <f>VLOOKUP(GroupVertices[[#This Row],[Vertex]],Vertices[],MATCH("ID",Vertices[[#Headers],[Vertex]:[Top Word Pairs in Tweet by Salience]],0),FALSE)</f>
        <v>101</v>
      </c>
    </row>
    <row r="93" spans="1:3" ht="15">
      <c r="A93" s="81" t="s">
        <v>1461</v>
      </c>
      <c r="B93" s="88" t="s">
        <v>329</v>
      </c>
      <c r="C93" s="80">
        <f>VLOOKUP(GroupVertices[[#This Row],[Vertex]],Vertices[],MATCH("ID",Vertices[[#Headers],[Vertex]:[Top Word Pairs in Tweet by Salience]],0),FALSE)</f>
        <v>100</v>
      </c>
    </row>
    <row r="94" spans="1:3" ht="15">
      <c r="A94" s="81" t="s">
        <v>1461</v>
      </c>
      <c r="B94" s="88" t="s">
        <v>328</v>
      </c>
      <c r="C94" s="80">
        <f>VLOOKUP(GroupVertices[[#This Row],[Vertex]],Vertices[],MATCH("ID",Vertices[[#Headers],[Vertex]:[Top Word Pairs in Tweet by Salience]],0),FALSE)</f>
        <v>99</v>
      </c>
    </row>
    <row r="95" spans="1:3" ht="15">
      <c r="A95" s="81" t="s">
        <v>1461</v>
      </c>
      <c r="B95" s="88" t="s">
        <v>327</v>
      </c>
      <c r="C95" s="80">
        <f>VLOOKUP(GroupVertices[[#This Row],[Vertex]],Vertices[],MATCH("ID",Vertices[[#Headers],[Vertex]:[Top Word Pairs in Tweet by Salience]],0),FALSE)</f>
        <v>98</v>
      </c>
    </row>
    <row r="96" spans="1:3" ht="15">
      <c r="A96" s="81" t="s">
        <v>1461</v>
      </c>
      <c r="B96" s="88" t="s">
        <v>326</v>
      </c>
      <c r="C96" s="80">
        <f>VLOOKUP(GroupVertices[[#This Row],[Vertex]],Vertices[],MATCH("ID",Vertices[[#Headers],[Vertex]:[Top Word Pairs in Tweet by Salience]],0),FALSE)</f>
        <v>97</v>
      </c>
    </row>
    <row r="97" spans="1:3" ht="15">
      <c r="A97" s="81" t="s">
        <v>1461</v>
      </c>
      <c r="B97" s="88" t="s">
        <v>325</v>
      </c>
      <c r="C97" s="80">
        <f>VLOOKUP(GroupVertices[[#This Row],[Vertex]],Vertices[],MATCH("ID",Vertices[[#Headers],[Vertex]:[Top Word Pairs in Tweet by Salience]],0),FALSE)</f>
        <v>96</v>
      </c>
    </row>
    <row r="98" spans="1:3" ht="15">
      <c r="A98" s="81" t="s">
        <v>1461</v>
      </c>
      <c r="B98" s="88" t="s">
        <v>324</v>
      </c>
      <c r="C98" s="80">
        <f>VLOOKUP(GroupVertices[[#This Row],[Vertex]],Vertices[],MATCH("ID",Vertices[[#Headers],[Vertex]:[Top Word Pairs in Tweet by Salience]],0),FALSE)</f>
        <v>95</v>
      </c>
    </row>
    <row r="99" spans="1:3" ht="15">
      <c r="A99" s="81" t="s">
        <v>1461</v>
      </c>
      <c r="B99" s="88" t="s">
        <v>323</v>
      </c>
      <c r="C99" s="80">
        <f>VLOOKUP(GroupVertices[[#This Row],[Vertex]],Vertices[],MATCH("ID",Vertices[[#Headers],[Vertex]:[Top Word Pairs in Tweet by Salience]],0),FALSE)</f>
        <v>94</v>
      </c>
    </row>
    <row r="100" spans="1:3" ht="15">
      <c r="A100" s="81" t="s">
        <v>1461</v>
      </c>
      <c r="B100" s="88" t="s">
        <v>322</v>
      </c>
      <c r="C100" s="80">
        <f>VLOOKUP(GroupVertices[[#This Row],[Vertex]],Vertices[],MATCH("ID",Vertices[[#Headers],[Vertex]:[Top Word Pairs in Tweet by Salience]],0),FALSE)</f>
        <v>93</v>
      </c>
    </row>
    <row r="101" spans="1:3" ht="15">
      <c r="A101" s="81" t="s">
        <v>1461</v>
      </c>
      <c r="B101" s="88" t="s">
        <v>321</v>
      </c>
      <c r="C101" s="80">
        <f>VLOOKUP(GroupVertices[[#This Row],[Vertex]],Vertices[],MATCH("ID",Vertices[[#Headers],[Vertex]:[Top Word Pairs in Tweet by Salience]],0),FALSE)</f>
        <v>92</v>
      </c>
    </row>
    <row r="102" spans="1:3" ht="15">
      <c r="A102" s="81" t="s">
        <v>1461</v>
      </c>
      <c r="B102" s="88" t="s">
        <v>320</v>
      </c>
      <c r="C102" s="80">
        <f>VLOOKUP(GroupVertices[[#This Row],[Vertex]],Vertices[],MATCH("ID",Vertices[[#Headers],[Vertex]:[Top Word Pairs in Tweet by Salience]],0),FALSE)</f>
        <v>91</v>
      </c>
    </row>
    <row r="103" spans="1:3" ht="15">
      <c r="A103" s="81" t="s">
        <v>1461</v>
      </c>
      <c r="B103" s="88" t="s">
        <v>319</v>
      </c>
      <c r="C103" s="80">
        <f>VLOOKUP(GroupVertices[[#This Row],[Vertex]],Vertices[],MATCH("ID",Vertices[[#Headers],[Vertex]:[Top Word Pairs in Tweet by Salience]],0),FALSE)</f>
        <v>90</v>
      </c>
    </row>
    <row r="104" spans="1:3" ht="15">
      <c r="A104" s="81" t="s">
        <v>1461</v>
      </c>
      <c r="B104" s="88" t="s">
        <v>318</v>
      </c>
      <c r="C104" s="80">
        <f>VLOOKUP(GroupVertices[[#This Row],[Vertex]],Vertices[],MATCH("ID",Vertices[[#Headers],[Vertex]:[Top Word Pairs in Tweet by Salience]],0),FALSE)</f>
        <v>89</v>
      </c>
    </row>
    <row r="105" spans="1:3" ht="15">
      <c r="A105" s="81" t="s">
        <v>1461</v>
      </c>
      <c r="B105" s="88" t="s">
        <v>317</v>
      </c>
      <c r="C105" s="80">
        <f>VLOOKUP(GroupVertices[[#This Row],[Vertex]],Vertices[],MATCH("ID",Vertices[[#Headers],[Vertex]:[Top Word Pairs in Tweet by Salience]],0),FALSE)</f>
        <v>88</v>
      </c>
    </row>
    <row r="106" spans="1:3" ht="15">
      <c r="A106" s="81" t="s">
        <v>1461</v>
      </c>
      <c r="B106" s="88" t="s">
        <v>316</v>
      </c>
      <c r="C106" s="80">
        <f>VLOOKUP(GroupVertices[[#This Row],[Vertex]],Vertices[],MATCH("ID",Vertices[[#Headers],[Vertex]:[Top Word Pairs in Tweet by Salience]],0),FALSE)</f>
        <v>87</v>
      </c>
    </row>
    <row r="107" spans="1:3" ht="15">
      <c r="A107" s="81" t="s">
        <v>1461</v>
      </c>
      <c r="B107" s="88" t="s">
        <v>315</v>
      </c>
      <c r="C107" s="80">
        <f>VLOOKUP(GroupVertices[[#This Row],[Vertex]],Vertices[],MATCH("ID",Vertices[[#Headers],[Vertex]:[Top Word Pairs in Tweet by Salience]],0),FALSE)</f>
        <v>86</v>
      </c>
    </row>
    <row r="108" spans="1:3" ht="15">
      <c r="A108" s="81" t="s">
        <v>1461</v>
      </c>
      <c r="B108" s="88" t="s">
        <v>314</v>
      </c>
      <c r="C108" s="80">
        <f>VLOOKUP(GroupVertices[[#This Row],[Vertex]],Vertices[],MATCH("ID",Vertices[[#Headers],[Vertex]:[Top Word Pairs in Tweet by Salience]],0),FALSE)</f>
        <v>85</v>
      </c>
    </row>
    <row r="109" spans="1:3" ht="15">
      <c r="A109" s="81" t="s">
        <v>1461</v>
      </c>
      <c r="B109" s="88" t="s">
        <v>313</v>
      </c>
      <c r="C109" s="80">
        <f>VLOOKUP(GroupVertices[[#This Row],[Vertex]],Vertices[],MATCH("ID",Vertices[[#Headers],[Vertex]:[Top Word Pairs in Tweet by Salience]],0),FALSE)</f>
        <v>84</v>
      </c>
    </row>
    <row r="110" spans="1:3" ht="15">
      <c r="A110" s="81" t="s">
        <v>1461</v>
      </c>
      <c r="B110" s="88" t="s">
        <v>312</v>
      </c>
      <c r="C110" s="80">
        <f>VLOOKUP(GroupVertices[[#This Row],[Vertex]],Vertices[],MATCH("ID",Vertices[[#Headers],[Vertex]:[Top Word Pairs in Tweet by Salience]],0),FALSE)</f>
        <v>83</v>
      </c>
    </row>
    <row r="111" spans="1:3" ht="15">
      <c r="A111" s="81" t="s">
        <v>1461</v>
      </c>
      <c r="B111" s="88" t="s">
        <v>311</v>
      </c>
      <c r="C111" s="80">
        <f>VLOOKUP(GroupVertices[[#This Row],[Vertex]],Vertices[],MATCH("ID",Vertices[[#Headers],[Vertex]:[Top Word Pairs in Tweet by Salience]],0),FALSE)</f>
        <v>82</v>
      </c>
    </row>
    <row r="112" spans="1:3" ht="15">
      <c r="A112" s="81" t="s">
        <v>1461</v>
      </c>
      <c r="B112" s="88" t="s">
        <v>310</v>
      </c>
      <c r="C112" s="80">
        <f>VLOOKUP(GroupVertices[[#This Row],[Vertex]],Vertices[],MATCH("ID",Vertices[[#Headers],[Vertex]:[Top Word Pairs in Tweet by Salience]],0),FALSE)</f>
        <v>81</v>
      </c>
    </row>
    <row r="113" spans="1:3" ht="15">
      <c r="A113" s="81" t="s">
        <v>1461</v>
      </c>
      <c r="B113" s="88" t="s">
        <v>309</v>
      </c>
      <c r="C113" s="80">
        <f>VLOOKUP(GroupVertices[[#This Row],[Vertex]],Vertices[],MATCH("ID",Vertices[[#Headers],[Vertex]:[Top Word Pairs in Tweet by Salience]],0),FALSE)</f>
        <v>80</v>
      </c>
    </row>
    <row r="114" spans="1:3" ht="15">
      <c r="A114" s="81" t="s">
        <v>1461</v>
      </c>
      <c r="B114" s="88" t="s">
        <v>308</v>
      </c>
      <c r="C114" s="80">
        <f>VLOOKUP(GroupVertices[[#This Row],[Vertex]],Vertices[],MATCH("ID",Vertices[[#Headers],[Vertex]:[Top Word Pairs in Tweet by Salience]],0),FALSE)</f>
        <v>79</v>
      </c>
    </row>
    <row r="115" spans="1:3" ht="15">
      <c r="A115" s="81" t="s">
        <v>1461</v>
      </c>
      <c r="B115" s="88" t="s">
        <v>307</v>
      </c>
      <c r="C115" s="80">
        <f>VLOOKUP(GroupVertices[[#This Row],[Vertex]],Vertices[],MATCH("ID",Vertices[[#Headers],[Vertex]:[Top Word Pairs in Tweet by Salience]],0),FALSE)</f>
        <v>78</v>
      </c>
    </row>
    <row r="116" spans="1:3" ht="15">
      <c r="A116" s="81" t="s">
        <v>1461</v>
      </c>
      <c r="B116" s="88" t="s">
        <v>306</v>
      </c>
      <c r="C116" s="80">
        <f>VLOOKUP(GroupVertices[[#This Row],[Vertex]],Vertices[],MATCH("ID",Vertices[[#Headers],[Vertex]:[Top Word Pairs in Tweet by Salience]],0),FALSE)</f>
        <v>77</v>
      </c>
    </row>
    <row r="117" spans="1:3" ht="15">
      <c r="A117" s="81" t="s">
        <v>1461</v>
      </c>
      <c r="B117" s="88" t="s">
        <v>305</v>
      </c>
      <c r="C117" s="80">
        <f>VLOOKUP(GroupVertices[[#This Row],[Vertex]],Vertices[],MATCH("ID",Vertices[[#Headers],[Vertex]:[Top Word Pairs in Tweet by Salience]],0),FALSE)</f>
        <v>76</v>
      </c>
    </row>
    <row r="118" spans="1:3" ht="15">
      <c r="A118" s="81" t="s">
        <v>1461</v>
      </c>
      <c r="B118" s="88" t="s">
        <v>304</v>
      </c>
      <c r="C118" s="80">
        <f>VLOOKUP(GroupVertices[[#This Row],[Vertex]],Vertices[],MATCH("ID",Vertices[[#Headers],[Vertex]:[Top Word Pairs in Tweet by Salience]],0),FALSE)</f>
        <v>75</v>
      </c>
    </row>
    <row r="119" spans="1:3" ht="15">
      <c r="A119" s="81" t="s">
        <v>1461</v>
      </c>
      <c r="B119" s="88" t="s">
        <v>303</v>
      </c>
      <c r="C119" s="80">
        <f>VLOOKUP(GroupVertices[[#This Row],[Vertex]],Vertices[],MATCH("ID",Vertices[[#Headers],[Vertex]:[Top Word Pairs in Tweet by Salience]],0),FALSE)</f>
        <v>74</v>
      </c>
    </row>
    <row r="120" spans="1:3" ht="15">
      <c r="A120" s="81" t="s">
        <v>1461</v>
      </c>
      <c r="B120" s="88" t="s">
        <v>302</v>
      </c>
      <c r="C120" s="80">
        <f>VLOOKUP(GroupVertices[[#This Row],[Vertex]],Vertices[],MATCH("ID",Vertices[[#Headers],[Vertex]:[Top Word Pairs in Tweet by Salience]],0),FALSE)</f>
        <v>73</v>
      </c>
    </row>
    <row r="121" spans="1:3" ht="15">
      <c r="A121" s="81" t="s">
        <v>1461</v>
      </c>
      <c r="B121" s="88" t="s">
        <v>301</v>
      </c>
      <c r="C121" s="80">
        <f>VLOOKUP(GroupVertices[[#This Row],[Vertex]],Vertices[],MATCH("ID",Vertices[[#Headers],[Vertex]:[Top Word Pairs in Tweet by Salience]],0),FALSE)</f>
        <v>72</v>
      </c>
    </row>
    <row r="122" spans="1:3" ht="15">
      <c r="A122" s="81" t="s">
        <v>1461</v>
      </c>
      <c r="B122" s="88" t="s">
        <v>300</v>
      </c>
      <c r="C122" s="80">
        <f>VLOOKUP(GroupVertices[[#This Row],[Vertex]],Vertices[],MATCH("ID",Vertices[[#Headers],[Vertex]:[Top Word Pairs in Tweet by Salience]],0),FALSE)</f>
        <v>71</v>
      </c>
    </row>
    <row r="123" spans="1:3" ht="15">
      <c r="A123" s="81" t="s">
        <v>1461</v>
      </c>
      <c r="B123" s="88" t="s">
        <v>299</v>
      </c>
      <c r="C123" s="80">
        <f>VLOOKUP(GroupVertices[[#This Row],[Vertex]],Vertices[],MATCH("ID",Vertices[[#Headers],[Vertex]:[Top Word Pairs in Tweet by Salience]],0),FALSE)</f>
        <v>70</v>
      </c>
    </row>
    <row r="124" spans="1:3" ht="15">
      <c r="A124" s="81" t="s">
        <v>1461</v>
      </c>
      <c r="B124" s="88" t="s">
        <v>298</v>
      </c>
      <c r="C124" s="80">
        <f>VLOOKUP(GroupVertices[[#This Row],[Vertex]],Vertices[],MATCH("ID",Vertices[[#Headers],[Vertex]:[Top Word Pairs in Tweet by Salience]],0),FALSE)</f>
        <v>69</v>
      </c>
    </row>
    <row r="125" spans="1:3" ht="15">
      <c r="A125" s="81" t="s">
        <v>1461</v>
      </c>
      <c r="B125" s="88" t="s">
        <v>297</v>
      </c>
      <c r="C125" s="80">
        <f>VLOOKUP(GroupVertices[[#This Row],[Vertex]],Vertices[],MATCH("ID",Vertices[[#Headers],[Vertex]:[Top Word Pairs in Tweet by Salience]],0),FALSE)</f>
        <v>68</v>
      </c>
    </row>
    <row r="126" spans="1:3" ht="15">
      <c r="A126" s="81" t="s">
        <v>1461</v>
      </c>
      <c r="B126" s="88" t="s">
        <v>296</v>
      </c>
      <c r="C126" s="80">
        <f>VLOOKUP(GroupVertices[[#This Row],[Vertex]],Vertices[],MATCH("ID",Vertices[[#Headers],[Vertex]:[Top Word Pairs in Tweet by Salience]],0),FALSE)</f>
        <v>67</v>
      </c>
    </row>
    <row r="127" spans="1:3" ht="15">
      <c r="A127" s="81" t="s">
        <v>1461</v>
      </c>
      <c r="B127" s="88" t="s">
        <v>295</v>
      </c>
      <c r="C127" s="80">
        <f>VLOOKUP(GroupVertices[[#This Row],[Vertex]],Vertices[],MATCH("ID",Vertices[[#Headers],[Vertex]:[Top Word Pairs in Tweet by Salience]],0),FALSE)</f>
        <v>66</v>
      </c>
    </row>
    <row r="128" spans="1:3" ht="15">
      <c r="A128" s="81" t="s">
        <v>1461</v>
      </c>
      <c r="B128" s="88" t="s">
        <v>294</v>
      </c>
      <c r="C128" s="80">
        <f>VLOOKUP(GroupVertices[[#This Row],[Vertex]],Vertices[],MATCH("ID",Vertices[[#Headers],[Vertex]:[Top Word Pairs in Tweet by Salience]],0),FALSE)</f>
        <v>65</v>
      </c>
    </row>
    <row r="129" spans="1:3" ht="15">
      <c r="A129" s="81" t="s">
        <v>1461</v>
      </c>
      <c r="B129" s="88" t="s">
        <v>293</v>
      </c>
      <c r="C129" s="80">
        <f>VLOOKUP(GroupVertices[[#This Row],[Vertex]],Vertices[],MATCH("ID",Vertices[[#Headers],[Vertex]:[Top Word Pairs in Tweet by Salience]],0),FALSE)</f>
        <v>64</v>
      </c>
    </row>
    <row r="130" spans="1:3" ht="15">
      <c r="A130" s="81" t="s">
        <v>1461</v>
      </c>
      <c r="B130" s="88" t="s">
        <v>292</v>
      </c>
      <c r="C130" s="80">
        <f>VLOOKUP(GroupVertices[[#This Row],[Vertex]],Vertices[],MATCH("ID",Vertices[[#Headers],[Vertex]:[Top Word Pairs in Tweet by Salience]],0),FALSE)</f>
        <v>63</v>
      </c>
    </row>
    <row r="131" spans="1:3" ht="15">
      <c r="A131" s="81" t="s">
        <v>1461</v>
      </c>
      <c r="B131" s="88" t="s">
        <v>291</v>
      </c>
      <c r="C131" s="80">
        <f>VLOOKUP(GroupVertices[[#This Row],[Vertex]],Vertices[],MATCH("ID",Vertices[[#Headers],[Vertex]:[Top Word Pairs in Tweet by Salience]],0),FALSE)</f>
        <v>62</v>
      </c>
    </row>
    <row r="132" spans="1:3" ht="15">
      <c r="A132" s="81" t="s">
        <v>1461</v>
      </c>
      <c r="B132" s="88" t="s">
        <v>290</v>
      </c>
      <c r="C132" s="80">
        <f>VLOOKUP(GroupVertices[[#This Row],[Vertex]],Vertices[],MATCH("ID",Vertices[[#Headers],[Vertex]:[Top Word Pairs in Tweet by Salience]],0),FALSE)</f>
        <v>61</v>
      </c>
    </row>
    <row r="133" spans="1:3" ht="15">
      <c r="A133" s="81" t="s">
        <v>1461</v>
      </c>
      <c r="B133" s="88" t="s">
        <v>289</v>
      </c>
      <c r="C133" s="80">
        <f>VLOOKUP(GroupVertices[[#This Row],[Vertex]],Vertices[],MATCH("ID",Vertices[[#Headers],[Vertex]:[Top Word Pairs in Tweet by Salience]],0),FALSE)</f>
        <v>60</v>
      </c>
    </row>
    <row r="134" spans="1:3" ht="15">
      <c r="A134" s="81" t="s">
        <v>1461</v>
      </c>
      <c r="B134" s="88" t="s">
        <v>288</v>
      </c>
      <c r="C134" s="80">
        <f>VLOOKUP(GroupVertices[[#This Row],[Vertex]],Vertices[],MATCH("ID",Vertices[[#Headers],[Vertex]:[Top Word Pairs in Tweet by Salience]],0),FALSE)</f>
        <v>59</v>
      </c>
    </row>
    <row r="135" spans="1:3" ht="15">
      <c r="A135" s="81" t="s">
        <v>1461</v>
      </c>
      <c r="B135" s="88" t="s">
        <v>287</v>
      </c>
      <c r="C135" s="80">
        <f>VLOOKUP(GroupVertices[[#This Row],[Vertex]],Vertices[],MATCH("ID",Vertices[[#Headers],[Vertex]:[Top Word Pairs in Tweet by Salience]],0),FALSE)</f>
        <v>58</v>
      </c>
    </row>
    <row r="136" spans="1:3" ht="15">
      <c r="A136" s="81" t="s">
        <v>1461</v>
      </c>
      <c r="B136" s="88" t="s">
        <v>286</v>
      </c>
      <c r="C136" s="80">
        <f>VLOOKUP(GroupVertices[[#This Row],[Vertex]],Vertices[],MATCH("ID",Vertices[[#Headers],[Vertex]:[Top Word Pairs in Tweet by Salience]],0),FALSE)</f>
        <v>57</v>
      </c>
    </row>
    <row r="137" spans="1:3" ht="15">
      <c r="A137" s="81" t="s">
        <v>1461</v>
      </c>
      <c r="B137" s="88" t="s">
        <v>285</v>
      </c>
      <c r="C137" s="80">
        <f>VLOOKUP(GroupVertices[[#This Row],[Vertex]],Vertices[],MATCH("ID",Vertices[[#Headers],[Vertex]:[Top Word Pairs in Tweet by Salience]],0),FALSE)</f>
        <v>56</v>
      </c>
    </row>
    <row r="138" spans="1:3" ht="15">
      <c r="A138" s="81" t="s">
        <v>1461</v>
      </c>
      <c r="B138" s="88" t="s">
        <v>284</v>
      </c>
      <c r="C138" s="80">
        <f>VLOOKUP(GroupVertices[[#This Row],[Vertex]],Vertices[],MATCH("ID",Vertices[[#Headers],[Vertex]:[Top Word Pairs in Tweet by Salience]],0),FALSE)</f>
        <v>55</v>
      </c>
    </row>
    <row r="139" spans="1:3" ht="15">
      <c r="A139" s="81" t="s">
        <v>1461</v>
      </c>
      <c r="B139" s="88" t="s">
        <v>283</v>
      </c>
      <c r="C139" s="80">
        <f>VLOOKUP(GroupVertices[[#This Row],[Vertex]],Vertices[],MATCH("ID",Vertices[[#Headers],[Vertex]:[Top Word Pairs in Tweet by Salience]],0),FALSE)</f>
        <v>54</v>
      </c>
    </row>
    <row r="140" spans="1:3" ht="15">
      <c r="A140" s="81" t="s">
        <v>1461</v>
      </c>
      <c r="B140" s="88" t="s">
        <v>282</v>
      </c>
      <c r="C140" s="80">
        <f>VLOOKUP(GroupVertices[[#This Row],[Vertex]],Vertices[],MATCH("ID",Vertices[[#Headers],[Vertex]:[Top Word Pairs in Tweet by Salience]],0),FALSE)</f>
        <v>53</v>
      </c>
    </row>
    <row r="141" spans="1:3" ht="15">
      <c r="A141" s="81" t="s">
        <v>1461</v>
      </c>
      <c r="B141" s="88" t="s">
        <v>281</v>
      </c>
      <c r="C141" s="80">
        <f>VLOOKUP(GroupVertices[[#This Row],[Vertex]],Vertices[],MATCH("ID",Vertices[[#Headers],[Vertex]:[Top Word Pairs in Tweet by Salience]],0),FALSE)</f>
        <v>52</v>
      </c>
    </row>
    <row r="142" spans="1:3" ht="15">
      <c r="A142" s="81" t="s">
        <v>1461</v>
      </c>
      <c r="B142" s="88" t="s">
        <v>280</v>
      </c>
      <c r="C142" s="80">
        <f>VLOOKUP(GroupVertices[[#This Row],[Vertex]],Vertices[],MATCH("ID",Vertices[[#Headers],[Vertex]:[Top Word Pairs in Tweet by Salience]],0),FALSE)</f>
        <v>51</v>
      </c>
    </row>
    <row r="143" spans="1:3" ht="15">
      <c r="A143" s="81" t="s">
        <v>1461</v>
      </c>
      <c r="B143" s="88" t="s">
        <v>279</v>
      </c>
      <c r="C143" s="80">
        <f>VLOOKUP(GroupVertices[[#This Row],[Vertex]],Vertices[],MATCH("ID",Vertices[[#Headers],[Vertex]:[Top Word Pairs in Tweet by Salience]],0),FALSE)</f>
        <v>50</v>
      </c>
    </row>
    <row r="144" spans="1:3" ht="15">
      <c r="A144" s="81" t="s">
        <v>1461</v>
      </c>
      <c r="B144" s="88" t="s">
        <v>278</v>
      </c>
      <c r="C144" s="80">
        <f>VLOOKUP(GroupVertices[[#This Row],[Vertex]],Vertices[],MATCH("ID",Vertices[[#Headers],[Vertex]:[Top Word Pairs in Tweet by Salience]],0),FALSE)</f>
        <v>49</v>
      </c>
    </row>
    <row r="145" spans="1:3" ht="15">
      <c r="A145" s="81" t="s">
        <v>1461</v>
      </c>
      <c r="B145" s="88" t="s">
        <v>277</v>
      </c>
      <c r="C145" s="80">
        <f>VLOOKUP(GroupVertices[[#This Row],[Vertex]],Vertices[],MATCH("ID",Vertices[[#Headers],[Vertex]:[Top Word Pairs in Tweet by Salience]],0),FALSE)</f>
        <v>48</v>
      </c>
    </row>
    <row r="146" spans="1:3" ht="15">
      <c r="A146" s="81" t="s">
        <v>1461</v>
      </c>
      <c r="B146" s="88" t="s">
        <v>276</v>
      </c>
      <c r="C146" s="80">
        <f>VLOOKUP(GroupVertices[[#This Row],[Vertex]],Vertices[],MATCH("ID",Vertices[[#Headers],[Vertex]:[Top Word Pairs in Tweet by Salience]],0),FALSE)</f>
        <v>47</v>
      </c>
    </row>
    <row r="147" spans="1:3" ht="15">
      <c r="A147" s="81" t="s">
        <v>1461</v>
      </c>
      <c r="B147" s="88" t="s">
        <v>275</v>
      </c>
      <c r="C147" s="80">
        <f>VLOOKUP(GroupVertices[[#This Row],[Vertex]],Vertices[],MATCH("ID",Vertices[[#Headers],[Vertex]:[Top Word Pairs in Tweet by Salience]],0),FALSE)</f>
        <v>46</v>
      </c>
    </row>
    <row r="148" spans="1:3" ht="15">
      <c r="A148" s="81" t="s">
        <v>1461</v>
      </c>
      <c r="B148" s="88" t="s">
        <v>274</v>
      </c>
      <c r="C148" s="80">
        <f>VLOOKUP(GroupVertices[[#This Row],[Vertex]],Vertices[],MATCH("ID",Vertices[[#Headers],[Vertex]:[Top Word Pairs in Tweet by Salience]],0),FALSE)</f>
        <v>45</v>
      </c>
    </row>
    <row r="149" spans="1:3" ht="15">
      <c r="A149" s="81" t="s">
        <v>1461</v>
      </c>
      <c r="B149" s="88" t="s">
        <v>273</v>
      </c>
      <c r="C149" s="80">
        <f>VLOOKUP(GroupVertices[[#This Row],[Vertex]],Vertices[],MATCH("ID",Vertices[[#Headers],[Vertex]:[Top Word Pairs in Tweet by Salience]],0),FALSE)</f>
        <v>44</v>
      </c>
    </row>
    <row r="150" spans="1:3" ht="15">
      <c r="A150" s="81" t="s">
        <v>1461</v>
      </c>
      <c r="B150" s="88" t="s">
        <v>272</v>
      </c>
      <c r="C150" s="80">
        <f>VLOOKUP(GroupVertices[[#This Row],[Vertex]],Vertices[],MATCH("ID",Vertices[[#Headers],[Vertex]:[Top Word Pairs in Tweet by Salience]],0),FALSE)</f>
        <v>43</v>
      </c>
    </row>
    <row r="151" spans="1:3" ht="15">
      <c r="A151" s="81" t="s">
        <v>1461</v>
      </c>
      <c r="B151" s="88" t="s">
        <v>271</v>
      </c>
      <c r="C151" s="80">
        <f>VLOOKUP(GroupVertices[[#This Row],[Vertex]],Vertices[],MATCH("ID",Vertices[[#Headers],[Vertex]:[Top Word Pairs in Tweet by Salience]],0),FALSE)</f>
        <v>42</v>
      </c>
    </row>
    <row r="152" spans="1:3" ht="15">
      <c r="A152" s="81" t="s">
        <v>1461</v>
      </c>
      <c r="B152" s="88" t="s">
        <v>270</v>
      </c>
      <c r="C152" s="80">
        <f>VLOOKUP(GroupVertices[[#This Row],[Vertex]],Vertices[],MATCH("ID",Vertices[[#Headers],[Vertex]:[Top Word Pairs in Tweet by Salience]],0),FALSE)</f>
        <v>41</v>
      </c>
    </row>
    <row r="153" spans="1:3" ht="15">
      <c r="A153" s="81" t="s">
        <v>1461</v>
      </c>
      <c r="B153" s="88" t="s">
        <v>269</v>
      </c>
      <c r="C153" s="80">
        <f>VLOOKUP(GroupVertices[[#This Row],[Vertex]],Vertices[],MATCH("ID",Vertices[[#Headers],[Vertex]:[Top Word Pairs in Tweet by Salience]],0),FALSE)</f>
        <v>40</v>
      </c>
    </row>
    <row r="154" spans="1:3" ht="15">
      <c r="A154" s="81" t="s">
        <v>1461</v>
      </c>
      <c r="B154" s="88" t="s">
        <v>268</v>
      </c>
      <c r="C154" s="80">
        <f>VLOOKUP(GroupVertices[[#This Row],[Vertex]],Vertices[],MATCH("ID",Vertices[[#Headers],[Vertex]:[Top Word Pairs in Tweet by Salience]],0),FALSE)</f>
        <v>39</v>
      </c>
    </row>
    <row r="155" spans="1:3" ht="15">
      <c r="A155" s="81" t="s">
        <v>1461</v>
      </c>
      <c r="B155" s="88" t="s">
        <v>267</v>
      </c>
      <c r="C155" s="80">
        <f>VLOOKUP(GroupVertices[[#This Row],[Vertex]],Vertices[],MATCH("ID",Vertices[[#Headers],[Vertex]:[Top Word Pairs in Tweet by Salience]],0),FALSE)</f>
        <v>38</v>
      </c>
    </row>
    <row r="156" spans="1:3" ht="15">
      <c r="A156" s="81" t="s">
        <v>1461</v>
      </c>
      <c r="B156" s="88" t="s">
        <v>266</v>
      </c>
      <c r="C156" s="80">
        <f>VLOOKUP(GroupVertices[[#This Row],[Vertex]],Vertices[],MATCH("ID",Vertices[[#Headers],[Vertex]:[Top Word Pairs in Tweet by Salience]],0),FALSE)</f>
        <v>37</v>
      </c>
    </row>
    <row r="157" spans="1:3" ht="15">
      <c r="A157" s="81" t="s">
        <v>1461</v>
      </c>
      <c r="B157" s="88" t="s">
        <v>265</v>
      </c>
      <c r="C157" s="80">
        <f>VLOOKUP(GroupVertices[[#This Row],[Vertex]],Vertices[],MATCH("ID",Vertices[[#Headers],[Vertex]:[Top Word Pairs in Tweet by Salience]],0),FALSE)</f>
        <v>36</v>
      </c>
    </row>
    <row r="158" spans="1:3" ht="15">
      <c r="A158" s="81" t="s">
        <v>1461</v>
      </c>
      <c r="B158" s="88" t="s">
        <v>264</v>
      </c>
      <c r="C158" s="80">
        <f>VLOOKUP(GroupVertices[[#This Row],[Vertex]],Vertices[],MATCH("ID",Vertices[[#Headers],[Vertex]:[Top Word Pairs in Tweet by Salience]],0),FALSE)</f>
        <v>35</v>
      </c>
    </row>
    <row r="159" spans="1:3" ht="15">
      <c r="A159" s="81" t="s">
        <v>1461</v>
      </c>
      <c r="B159" s="88" t="s">
        <v>263</v>
      </c>
      <c r="C159" s="80">
        <f>VLOOKUP(GroupVertices[[#This Row],[Vertex]],Vertices[],MATCH("ID",Vertices[[#Headers],[Vertex]:[Top Word Pairs in Tweet by Salience]],0),FALSE)</f>
        <v>34</v>
      </c>
    </row>
    <row r="160" spans="1:3" ht="15">
      <c r="A160" s="81" t="s">
        <v>1461</v>
      </c>
      <c r="B160" s="88" t="s">
        <v>262</v>
      </c>
      <c r="C160" s="80">
        <f>VLOOKUP(GroupVertices[[#This Row],[Vertex]],Vertices[],MATCH("ID",Vertices[[#Headers],[Vertex]:[Top Word Pairs in Tweet by Salience]],0),FALSE)</f>
        <v>33</v>
      </c>
    </row>
    <row r="161" spans="1:3" ht="15">
      <c r="A161" s="81" t="s">
        <v>1461</v>
      </c>
      <c r="B161" s="88" t="s">
        <v>261</v>
      </c>
      <c r="C161" s="80">
        <f>VLOOKUP(GroupVertices[[#This Row],[Vertex]],Vertices[],MATCH("ID",Vertices[[#Headers],[Vertex]:[Top Word Pairs in Tweet by Salience]],0),FALSE)</f>
        <v>32</v>
      </c>
    </row>
    <row r="162" spans="1:3" ht="15">
      <c r="A162" s="81" t="s">
        <v>1461</v>
      </c>
      <c r="B162" s="88" t="s">
        <v>260</v>
      </c>
      <c r="C162" s="80">
        <f>VLOOKUP(GroupVertices[[#This Row],[Vertex]],Vertices[],MATCH("ID",Vertices[[#Headers],[Vertex]:[Top Word Pairs in Tweet by Salience]],0),FALSE)</f>
        <v>31</v>
      </c>
    </row>
    <row r="163" spans="1:3" ht="15">
      <c r="A163" s="81" t="s">
        <v>1461</v>
      </c>
      <c r="B163" s="88" t="s">
        <v>259</v>
      </c>
      <c r="C163" s="80">
        <f>VLOOKUP(GroupVertices[[#This Row],[Vertex]],Vertices[],MATCH("ID",Vertices[[#Headers],[Vertex]:[Top Word Pairs in Tweet by Salience]],0),FALSE)</f>
        <v>30</v>
      </c>
    </row>
    <row r="164" spans="1:3" ht="15">
      <c r="A164" s="81" t="s">
        <v>1461</v>
      </c>
      <c r="B164" s="88" t="s">
        <v>258</v>
      </c>
      <c r="C164" s="80">
        <f>VLOOKUP(GroupVertices[[#This Row],[Vertex]],Vertices[],MATCH("ID",Vertices[[#Headers],[Vertex]:[Top Word Pairs in Tweet by Salience]],0),FALSE)</f>
        <v>29</v>
      </c>
    </row>
    <row r="165" spans="1:3" ht="15">
      <c r="A165" s="81" t="s">
        <v>1461</v>
      </c>
      <c r="B165" s="88" t="s">
        <v>257</v>
      </c>
      <c r="C165" s="80">
        <f>VLOOKUP(GroupVertices[[#This Row],[Vertex]],Vertices[],MATCH("ID",Vertices[[#Headers],[Vertex]:[Top Word Pairs in Tweet by Salience]],0),FALSE)</f>
        <v>28</v>
      </c>
    </row>
    <row r="166" spans="1:3" ht="15">
      <c r="A166" s="81" t="s">
        <v>1461</v>
      </c>
      <c r="B166" s="88" t="s">
        <v>256</v>
      </c>
      <c r="C166" s="80">
        <f>VLOOKUP(GroupVertices[[#This Row],[Vertex]],Vertices[],MATCH("ID",Vertices[[#Headers],[Vertex]:[Top Word Pairs in Tweet by Salience]],0),FALSE)</f>
        <v>27</v>
      </c>
    </row>
    <row r="167" spans="1:3" ht="15">
      <c r="A167" s="81" t="s">
        <v>1461</v>
      </c>
      <c r="B167" s="88" t="s">
        <v>255</v>
      </c>
      <c r="C167" s="80">
        <f>VLOOKUP(GroupVertices[[#This Row],[Vertex]],Vertices[],MATCH("ID",Vertices[[#Headers],[Vertex]:[Top Word Pairs in Tweet by Salience]],0),FALSE)</f>
        <v>26</v>
      </c>
    </row>
    <row r="168" spans="1:3" ht="15">
      <c r="A168" s="81" t="s">
        <v>1461</v>
      </c>
      <c r="B168" s="88" t="s">
        <v>254</v>
      </c>
      <c r="C168" s="80">
        <f>VLOOKUP(GroupVertices[[#This Row],[Vertex]],Vertices[],MATCH("ID",Vertices[[#Headers],[Vertex]:[Top Word Pairs in Tweet by Salience]],0),FALSE)</f>
        <v>25</v>
      </c>
    </row>
    <row r="169" spans="1:3" ht="15">
      <c r="A169" s="81" t="s">
        <v>1461</v>
      </c>
      <c r="B169" s="88" t="s">
        <v>253</v>
      </c>
      <c r="C169" s="80">
        <f>VLOOKUP(GroupVertices[[#This Row],[Vertex]],Vertices[],MATCH("ID",Vertices[[#Headers],[Vertex]:[Top Word Pairs in Tweet by Salience]],0),FALSE)</f>
        <v>24</v>
      </c>
    </row>
    <row r="170" spans="1:3" ht="15">
      <c r="A170" s="81" t="s">
        <v>1461</v>
      </c>
      <c r="B170" s="88" t="s">
        <v>252</v>
      </c>
      <c r="C170" s="80">
        <f>VLOOKUP(GroupVertices[[#This Row],[Vertex]],Vertices[],MATCH("ID",Vertices[[#Headers],[Vertex]:[Top Word Pairs in Tweet by Salience]],0),FALSE)</f>
        <v>23</v>
      </c>
    </row>
    <row r="171" spans="1:3" ht="15">
      <c r="A171" s="81" t="s">
        <v>1461</v>
      </c>
      <c r="B171" s="88" t="s">
        <v>251</v>
      </c>
      <c r="C171" s="80">
        <f>VLOOKUP(GroupVertices[[#This Row],[Vertex]],Vertices[],MATCH("ID",Vertices[[#Headers],[Vertex]:[Top Word Pairs in Tweet by Salience]],0),FALSE)</f>
        <v>22</v>
      </c>
    </row>
    <row r="172" spans="1:3" ht="15">
      <c r="A172" s="81" t="s">
        <v>1461</v>
      </c>
      <c r="B172" s="88" t="s">
        <v>250</v>
      </c>
      <c r="C172" s="80">
        <f>VLOOKUP(GroupVertices[[#This Row],[Vertex]],Vertices[],MATCH("ID",Vertices[[#Headers],[Vertex]:[Top Word Pairs in Tweet by Salience]],0),FALSE)</f>
        <v>21</v>
      </c>
    </row>
    <row r="173" spans="1:3" ht="15">
      <c r="A173" s="81" t="s">
        <v>1461</v>
      </c>
      <c r="B173" s="88" t="s">
        <v>249</v>
      </c>
      <c r="C173" s="80">
        <f>VLOOKUP(GroupVertices[[#This Row],[Vertex]],Vertices[],MATCH("ID",Vertices[[#Headers],[Vertex]:[Top Word Pairs in Tweet by Salience]],0),FALSE)</f>
        <v>20</v>
      </c>
    </row>
    <row r="174" spans="1:3" ht="15">
      <c r="A174" s="81" t="s">
        <v>1461</v>
      </c>
      <c r="B174" s="88" t="s">
        <v>248</v>
      </c>
      <c r="C174" s="80">
        <f>VLOOKUP(GroupVertices[[#This Row],[Vertex]],Vertices[],MATCH("ID",Vertices[[#Headers],[Vertex]:[Top Word Pairs in Tweet by Salience]],0),FALSE)</f>
        <v>19</v>
      </c>
    </row>
    <row r="175" spans="1:3" ht="15">
      <c r="A175" s="81" t="s">
        <v>1461</v>
      </c>
      <c r="B175" s="88" t="s">
        <v>247</v>
      </c>
      <c r="C175" s="80">
        <f>VLOOKUP(GroupVertices[[#This Row],[Vertex]],Vertices[],MATCH("ID",Vertices[[#Headers],[Vertex]:[Top Word Pairs in Tweet by Salience]],0),FALSE)</f>
        <v>18</v>
      </c>
    </row>
    <row r="176" spans="1:3" ht="15">
      <c r="A176" s="81" t="s">
        <v>1461</v>
      </c>
      <c r="B176" s="88" t="s">
        <v>246</v>
      </c>
      <c r="C176" s="80">
        <f>VLOOKUP(GroupVertices[[#This Row],[Vertex]],Vertices[],MATCH("ID",Vertices[[#Headers],[Vertex]:[Top Word Pairs in Tweet by Salience]],0),FALSE)</f>
        <v>17</v>
      </c>
    </row>
    <row r="177" spans="1:3" ht="15">
      <c r="A177" s="81" t="s">
        <v>1461</v>
      </c>
      <c r="B177" s="88" t="s">
        <v>245</v>
      </c>
      <c r="C177" s="80">
        <f>VLOOKUP(GroupVertices[[#This Row],[Vertex]],Vertices[],MATCH("ID",Vertices[[#Headers],[Vertex]:[Top Word Pairs in Tweet by Salience]],0),FALSE)</f>
        <v>16</v>
      </c>
    </row>
    <row r="178" spans="1:3" ht="15">
      <c r="A178" s="81" t="s">
        <v>1461</v>
      </c>
      <c r="B178" s="88" t="s">
        <v>244</v>
      </c>
      <c r="C178" s="80">
        <f>VLOOKUP(GroupVertices[[#This Row],[Vertex]],Vertices[],MATCH("ID",Vertices[[#Headers],[Vertex]:[Top Word Pairs in Tweet by Salience]],0),FALSE)</f>
        <v>15</v>
      </c>
    </row>
    <row r="179" spans="1:3" ht="15">
      <c r="A179" s="81" t="s">
        <v>1461</v>
      </c>
      <c r="B179" s="88" t="s">
        <v>243</v>
      </c>
      <c r="C179" s="80">
        <f>VLOOKUP(GroupVertices[[#This Row],[Vertex]],Vertices[],MATCH("ID",Vertices[[#Headers],[Vertex]:[Top Word Pairs in Tweet by Salience]],0),FALSE)</f>
        <v>14</v>
      </c>
    </row>
    <row r="180" spans="1:3" ht="15">
      <c r="A180" s="81" t="s">
        <v>1461</v>
      </c>
      <c r="B180" s="88" t="s">
        <v>242</v>
      </c>
      <c r="C180" s="80">
        <f>VLOOKUP(GroupVertices[[#This Row],[Vertex]],Vertices[],MATCH("ID",Vertices[[#Headers],[Vertex]:[Top Word Pairs in Tweet by Salience]],0),FALSE)</f>
        <v>13</v>
      </c>
    </row>
    <row r="181" spans="1:3" ht="15">
      <c r="A181" s="81" t="s">
        <v>1461</v>
      </c>
      <c r="B181" s="88" t="s">
        <v>241</v>
      </c>
      <c r="C181" s="80">
        <f>VLOOKUP(GroupVertices[[#This Row],[Vertex]],Vertices[],MATCH("ID",Vertices[[#Headers],[Vertex]:[Top Word Pairs in Tweet by Salience]],0),FALSE)</f>
        <v>12</v>
      </c>
    </row>
    <row r="182" spans="1:3" ht="15">
      <c r="A182" s="81" t="s">
        <v>1461</v>
      </c>
      <c r="B182" s="88" t="s">
        <v>240</v>
      </c>
      <c r="C182" s="80">
        <f>VLOOKUP(GroupVertices[[#This Row],[Vertex]],Vertices[],MATCH("ID",Vertices[[#Headers],[Vertex]:[Top Word Pairs in Tweet by Salience]],0),FALSE)</f>
        <v>11</v>
      </c>
    </row>
    <row r="183" spans="1:3" ht="15">
      <c r="A183" s="81" t="s">
        <v>1461</v>
      </c>
      <c r="B183" s="88" t="s">
        <v>239</v>
      </c>
      <c r="C183" s="80">
        <f>VLOOKUP(GroupVertices[[#This Row],[Vertex]],Vertices[],MATCH("ID",Vertices[[#Headers],[Vertex]:[Top Word Pairs in Tweet by Salience]],0),FALSE)</f>
        <v>10</v>
      </c>
    </row>
    <row r="184" spans="1:3" ht="15">
      <c r="A184" s="81" t="s">
        <v>1461</v>
      </c>
      <c r="B184" s="88" t="s">
        <v>238</v>
      </c>
      <c r="C184" s="80">
        <f>VLOOKUP(GroupVertices[[#This Row],[Vertex]],Vertices[],MATCH("ID",Vertices[[#Headers],[Vertex]:[Top Word Pairs in Tweet by Salience]],0),FALSE)</f>
        <v>9</v>
      </c>
    </row>
    <row r="185" spans="1:3" ht="15">
      <c r="A185" s="81" t="s">
        <v>1461</v>
      </c>
      <c r="B185" s="88" t="s">
        <v>237</v>
      </c>
      <c r="C185" s="80">
        <f>VLOOKUP(GroupVertices[[#This Row],[Vertex]],Vertices[],MATCH("ID",Vertices[[#Headers],[Vertex]:[Top Word Pairs in Tweet by Salience]],0),FALSE)</f>
        <v>8</v>
      </c>
    </row>
    <row r="186" spans="1:3" ht="15">
      <c r="A186" s="81" t="s">
        <v>1461</v>
      </c>
      <c r="B186" s="88" t="s">
        <v>236</v>
      </c>
      <c r="C186" s="80">
        <f>VLOOKUP(GroupVertices[[#This Row],[Vertex]],Vertices[],MATCH("ID",Vertices[[#Headers],[Vertex]:[Top Word Pairs in Tweet by Salience]],0),FALSE)</f>
        <v>7</v>
      </c>
    </row>
    <row r="187" spans="1:3" ht="15">
      <c r="A187" s="81" t="s">
        <v>1461</v>
      </c>
      <c r="B187" s="88" t="s">
        <v>235</v>
      </c>
      <c r="C187" s="80">
        <f>VLOOKUP(GroupVertices[[#This Row],[Vertex]],Vertices[],MATCH("ID",Vertices[[#Headers],[Vertex]:[Top Word Pairs in Tweet by Salience]],0),FALSE)</f>
        <v>6</v>
      </c>
    </row>
    <row r="188" spans="1:3" ht="15">
      <c r="A188" s="81" t="s">
        <v>1461</v>
      </c>
      <c r="B188" s="88" t="s">
        <v>234</v>
      </c>
      <c r="C188" s="80">
        <f>VLOOKUP(GroupVertices[[#This Row],[Vertex]],Vertices[],MATCH("ID",Vertices[[#Headers],[Vertex]:[Top Word Pairs in Tweet by Salience]],0),FALSE)</f>
        <v>5</v>
      </c>
    </row>
    <row r="189" spans="1:3" ht="15">
      <c r="A189" s="81" t="s">
        <v>1461</v>
      </c>
      <c r="B189" s="88" t="s">
        <v>422</v>
      </c>
      <c r="C189" s="80">
        <f>VLOOKUP(GroupVertices[[#This Row],[Vertex]],Vertices[],MATCH("ID",Vertices[[#Headers],[Vertex]:[Top Word Pairs in Tweet by Salience]],0),FALSE)</f>
        <v>3</v>
      </c>
    </row>
    <row r="190" spans="1:3" ht="15">
      <c r="A190" s="81" t="s">
        <v>1462</v>
      </c>
      <c r="B190" s="88" t="s">
        <v>418</v>
      </c>
      <c r="C190" s="80">
        <f>VLOOKUP(GroupVertices[[#This Row],[Vertex]],Vertices[],MATCH("ID",Vertices[[#Headers],[Vertex]:[Top Word Pairs in Tweet by Salience]],0),FALSE)</f>
        <v>189</v>
      </c>
    </row>
  </sheetData>
  <dataValidations count="3" xWindow="58" yWindow="226">
    <dataValidation allowBlank="1" showInputMessage="1" showErrorMessage="1" promptTitle="Group Name" prompt="Enter the name of the group.  The group name must also be entered on the Groups worksheet." sqref="A2:A190"/>
    <dataValidation allowBlank="1" showInputMessage="1" showErrorMessage="1" promptTitle="Vertex Name" prompt="Enter the name of a vertex to include in the group." sqref="B2:B190"/>
    <dataValidation allowBlank="1" showInputMessage="1" promptTitle="Vertex ID" prompt="This is the value of the hidden ID cell in the Vertices worksheet.  It gets filled in by the items on the NodeXL, Analysis, Groups menu." sqref="C2:C1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8915</v>
      </c>
      <c r="B2" s="35" t="s">
        <v>191</v>
      </c>
      <c r="D2" s="32">
        <f>MIN(Vertices[Degree])</f>
        <v>0</v>
      </c>
      <c r="E2" s="3">
        <f>COUNTIF(Vertices[Degree],"&gt;= "&amp;D2)-COUNTIF(Vertices[Degree],"&gt;="&amp;D3)</f>
        <v>0</v>
      </c>
      <c r="F2" s="38">
        <f>MIN(Vertices[In-Degree])</f>
        <v>0</v>
      </c>
      <c r="G2" s="39">
        <f>COUNTIF(Vertices[In-Degree],"&gt;= "&amp;F2)-COUNTIF(Vertices[In-Degree],"&gt;="&amp;F3)</f>
        <v>188</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188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0.541864</v>
      </c>
      <c r="Q2" s="39">
        <f>COUNTIF(Vertices[PageRank],"&gt;= "&amp;P2)-COUNTIF(Vertices[PageRank],"&gt;="&amp;P3)</f>
        <v>188</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5.529411764705882</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1023</v>
      </c>
      <c r="K3" s="41">
        <f>COUNTIF(Vertices[Betweenness Centrality],"&gt;= "&amp;J3)-COUNTIF(Vertices[Betweenness Centrality],"&gt;="&amp;J4)</f>
        <v>0</v>
      </c>
      <c r="L3" s="40">
        <f aca="true" t="shared" si="5" ref="L3:L35">L2+($L$36-$L$2)/BinDivisor</f>
        <v>0.00015729411764705883</v>
      </c>
      <c r="M3" s="41">
        <f>COUNTIF(Vertices[Closeness Centrality],"&gt;= "&amp;L3)-COUNTIF(Vertices[Closeness Centrality],"&gt;="&amp;L4)</f>
        <v>0</v>
      </c>
      <c r="N3" s="40">
        <f aca="true" t="shared" si="6" ref="N3:N35">N2+($N$36-$N$2)/BinDivisor</f>
        <v>0.0020712941176470588</v>
      </c>
      <c r="O3" s="41">
        <f>COUNTIF(Vertices[Eigenvector Centrality],"&gt;= "&amp;N3)-COUNTIF(Vertices[Eigenvector Centrality],"&gt;="&amp;N4)</f>
        <v>0</v>
      </c>
      <c r="P3" s="40">
        <f aca="true" t="shared" si="7" ref="P3:P35">P2+($P$36-$P$2)/BinDivisor</f>
        <v>3.075074382352941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189</v>
      </c>
      <c r="D4" s="33">
        <f t="shared" si="1"/>
        <v>0</v>
      </c>
      <c r="E4" s="3">
        <f>COUNTIF(Vertices[Degree],"&gt;= "&amp;D4)-COUNTIF(Vertices[Degree],"&gt;="&amp;D5)</f>
        <v>0</v>
      </c>
      <c r="F4" s="38">
        <f t="shared" si="2"/>
        <v>11.058823529411764</v>
      </c>
      <c r="G4" s="39">
        <f>COUNTIF(Vertices[In-Degree],"&gt;= "&amp;F4)-COUNTIF(Vertices[In-Degree],"&gt;="&amp;F5)</f>
        <v>0</v>
      </c>
      <c r="H4" s="38">
        <f t="shared" si="3"/>
        <v>1</v>
      </c>
      <c r="I4" s="39">
        <f>COUNTIF(Vertices[Out-Degree],"&gt;= "&amp;H4)-COUNTIF(Vertices[Out-Degree],"&gt;="&amp;H5)</f>
        <v>0</v>
      </c>
      <c r="J4" s="38">
        <f t="shared" si="4"/>
        <v>2046</v>
      </c>
      <c r="K4" s="39">
        <f>COUNTIF(Vertices[Betweenness Centrality],"&gt;= "&amp;J4)-COUNTIF(Vertices[Betweenness Centrality],"&gt;="&amp;J5)</f>
        <v>0</v>
      </c>
      <c r="L4" s="38">
        <f t="shared" si="5"/>
        <v>0.00031458823529411766</v>
      </c>
      <c r="M4" s="39">
        <f>COUNTIF(Vertices[Closeness Centrality],"&gt;= "&amp;L4)-COUNTIF(Vertices[Closeness Centrality],"&gt;="&amp;L5)</f>
        <v>0</v>
      </c>
      <c r="N4" s="38">
        <f t="shared" si="6"/>
        <v>0.0041425882352941175</v>
      </c>
      <c r="O4" s="39">
        <f>COUNTIF(Vertices[Eigenvector Centrality],"&gt;= "&amp;N4)-COUNTIF(Vertices[Eigenvector Centrality],"&gt;="&amp;N5)</f>
        <v>187</v>
      </c>
      <c r="P4" s="38">
        <f t="shared" si="7"/>
        <v>5.608284764705882</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16.588235294117645</v>
      </c>
      <c r="G5" s="41">
        <f>COUNTIF(Vertices[In-Degree],"&gt;= "&amp;F5)-COUNTIF(Vertices[In-Degree],"&gt;="&amp;F6)</f>
        <v>0</v>
      </c>
      <c r="H5" s="40">
        <f t="shared" si="3"/>
        <v>1</v>
      </c>
      <c r="I5" s="41">
        <f>COUNTIF(Vertices[Out-Degree],"&gt;= "&amp;H5)-COUNTIF(Vertices[Out-Degree],"&gt;="&amp;H6)</f>
        <v>0</v>
      </c>
      <c r="J5" s="40">
        <f t="shared" si="4"/>
        <v>3069</v>
      </c>
      <c r="K5" s="41">
        <f>COUNTIF(Vertices[Betweenness Centrality],"&gt;= "&amp;J5)-COUNTIF(Vertices[Betweenness Centrality],"&gt;="&amp;J6)</f>
        <v>0</v>
      </c>
      <c r="L5" s="40">
        <f t="shared" si="5"/>
        <v>0.00047188235294117647</v>
      </c>
      <c r="M5" s="41">
        <f>COUNTIF(Vertices[Closeness Centrality],"&gt;= "&amp;L5)-COUNTIF(Vertices[Closeness Centrality],"&gt;="&amp;L6)</f>
        <v>0</v>
      </c>
      <c r="N5" s="40">
        <f t="shared" si="6"/>
        <v>0.006213882352941177</v>
      </c>
      <c r="O5" s="41">
        <f>COUNTIF(Vertices[Eigenvector Centrality],"&gt;= "&amp;N5)-COUNTIF(Vertices[Eigenvector Centrality],"&gt;="&amp;N6)</f>
        <v>0</v>
      </c>
      <c r="P5" s="40">
        <f t="shared" si="7"/>
        <v>8.141495147058823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187</v>
      </c>
      <c r="D6" s="33">
        <f t="shared" si="1"/>
        <v>0</v>
      </c>
      <c r="E6" s="3">
        <f>COUNTIF(Vertices[Degree],"&gt;= "&amp;D6)-COUNTIF(Vertices[Degree],"&gt;="&amp;D7)</f>
        <v>0</v>
      </c>
      <c r="F6" s="38">
        <f t="shared" si="2"/>
        <v>22.11764705882353</v>
      </c>
      <c r="G6" s="39">
        <f>COUNTIF(Vertices[In-Degree],"&gt;= "&amp;F6)-COUNTIF(Vertices[In-Degree],"&gt;="&amp;F7)</f>
        <v>0</v>
      </c>
      <c r="H6" s="38">
        <f t="shared" si="3"/>
        <v>1</v>
      </c>
      <c r="I6" s="39">
        <f>COUNTIF(Vertices[Out-Degree],"&gt;= "&amp;H6)-COUNTIF(Vertices[Out-Degree],"&gt;="&amp;H7)</f>
        <v>0</v>
      </c>
      <c r="J6" s="38">
        <f t="shared" si="4"/>
        <v>4092</v>
      </c>
      <c r="K6" s="39">
        <f>COUNTIF(Vertices[Betweenness Centrality],"&gt;= "&amp;J6)-COUNTIF(Vertices[Betweenness Centrality],"&gt;="&amp;J7)</f>
        <v>0</v>
      </c>
      <c r="L6" s="38">
        <f t="shared" si="5"/>
        <v>0.0006291764705882353</v>
      </c>
      <c r="M6" s="39">
        <f>COUNTIF(Vertices[Closeness Centrality],"&gt;= "&amp;L6)-COUNTIF(Vertices[Closeness Centrality],"&gt;="&amp;L7)</f>
        <v>0</v>
      </c>
      <c r="N6" s="38">
        <f t="shared" si="6"/>
        <v>0.008285176470588235</v>
      </c>
      <c r="O6" s="39">
        <f>COUNTIF(Vertices[Eigenvector Centrality],"&gt;= "&amp;N6)-COUNTIF(Vertices[Eigenvector Centrality],"&gt;="&amp;N7)</f>
        <v>0</v>
      </c>
      <c r="P6" s="38">
        <f t="shared" si="7"/>
        <v>10.674705529411764</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6</v>
      </c>
      <c r="D7" s="33">
        <f t="shared" si="1"/>
        <v>0</v>
      </c>
      <c r="E7" s="3">
        <f>COUNTIF(Vertices[Degree],"&gt;= "&amp;D7)-COUNTIF(Vertices[Degree],"&gt;="&amp;D8)</f>
        <v>0</v>
      </c>
      <c r="F7" s="40">
        <f t="shared" si="2"/>
        <v>27.647058823529413</v>
      </c>
      <c r="G7" s="41">
        <f>COUNTIF(Vertices[In-Degree],"&gt;= "&amp;F7)-COUNTIF(Vertices[In-Degree],"&gt;="&amp;F8)</f>
        <v>0</v>
      </c>
      <c r="H7" s="40">
        <f t="shared" si="3"/>
        <v>1</v>
      </c>
      <c r="I7" s="41">
        <f>COUNTIF(Vertices[Out-Degree],"&gt;= "&amp;H7)-COUNTIF(Vertices[Out-Degree],"&gt;="&amp;H8)</f>
        <v>0</v>
      </c>
      <c r="J7" s="40">
        <f t="shared" si="4"/>
        <v>5115</v>
      </c>
      <c r="K7" s="41">
        <f>COUNTIF(Vertices[Betweenness Centrality],"&gt;= "&amp;J7)-COUNTIF(Vertices[Betweenness Centrality],"&gt;="&amp;J8)</f>
        <v>0</v>
      </c>
      <c r="L7" s="40">
        <f t="shared" si="5"/>
        <v>0.0007864705882352942</v>
      </c>
      <c r="M7" s="41">
        <f>COUNTIF(Vertices[Closeness Centrality],"&gt;= "&amp;L7)-COUNTIF(Vertices[Closeness Centrality],"&gt;="&amp;L8)</f>
        <v>0</v>
      </c>
      <c r="N7" s="40">
        <f t="shared" si="6"/>
        <v>0.010356470588235293</v>
      </c>
      <c r="O7" s="41">
        <f>COUNTIF(Vertices[Eigenvector Centrality],"&gt;= "&amp;N7)-COUNTIF(Vertices[Eigenvector Centrality],"&gt;="&amp;N8)</f>
        <v>0</v>
      </c>
      <c r="P7" s="40">
        <f t="shared" si="7"/>
        <v>13.207915911764704</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193</v>
      </c>
      <c r="D8" s="33">
        <f t="shared" si="1"/>
        <v>0</v>
      </c>
      <c r="E8" s="3">
        <f>COUNTIF(Vertices[Degree],"&gt;= "&amp;D8)-COUNTIF(Vertices[Degree],"&gt;="&amp;D9)</f>
        <v>0</v>
      </c>
      <c r="F8" s="38">
        <f t="shared" si="2"/>
        <v>33.1764705882353</v>
      </c>
      <c r="G8" s="39">
        <f>COUNTIF(Vertices[In-Degree],"&gt;= "&amp;F8)-COUNTIF(Vertices[In-Degree],"&gt;="&amp;F9)</f>
        <v>0</v>
      </c>
      <c r="H8" s="38">
        <f t="shared" si="3"/>
        <v>1</v>
      </c>
      <c r="I8" s="39">
        <f>COUNTIF(Vertices[Out-Degree],"&gt;= "&amp;H8)-COUNTIF(Vertices[Out-Degree],"&gt;="&amp;H9)</f>
        <v>0</v>
      </c>
      <c r="J8" s="38">
        <f t="shared" si="4"/>
        <v>6138</v>
      </c>
      <c r="K8" s="39">
        <f>COUNTIF(Vertices[Betweenness Centrality],"&gt;= "&amp;J8)-COUNTIF(Vertices[Betweenness Centrality],"&gt;="&amp;J9)</f>
        <v>0</v>
      </c>
      <c r="L8" s="38">
        <f t="shared" si="5"/>
        <v>0.000943764705882353</v>
      </c>
      <c r="M8" s="39">
        <f>COUNTIF(Vertices[Closeness Centrality],"&gt;= "&amp;L8)-COUNTIF(Vertices[Closeness Centrality],"&gt;="&amp;L9)</f>
        <v>0</v>
      </c>
      <c r="N8" s="38">
        <f t="shared" si="6"/>
        <v>0.012427764705882352</v>
      </c>
      <c r="O8" s="39">
        <f>COUNTIF(Vertices[Eigenvector Centrality],"&gt;= "&amp;N8)-COUNTIF(Vertices[Eigenvector Centrality],"&gt;="&amp;N9)</f>
        <v>0</v>
      </c>
      <c r="P8" s="38">
        <f t="shared" si="7"/>
        <v>15.741126294117645</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38.70588235294118</v>
      </c>
      <c r="G9" s="41">
        <f>COUNTIF(Vertices[In-Degree],"&gt;= "&amp;F9)-COUNTIF(Vertices[In-Degree],"&gt;="&amp;F10)</f>
        <v>0</v>
      </c>
      <c r="H9" s="40">
        <f t="shared" si="3"/>
        <v>1</v>
      </c>
      <c r="I9" s="41">
        <f>COUNTIF(Vertices[Out-Degree],"&gt;= "&amp;H9)-COUNTIF(Vertices[Out-Degree],"&gt;="&amp;H10)</f>
        <v>0</v>
      </c>
      <c r="J9" s="40">
        <f t="shared" si="4"/>
        <v>7161</v>
      </c>
      <c r="K9" s="41">
        <f>COUNTIF(Vertices[Betweenness Centrality],"&gt;= "&amp;J9)-COUNTIF(Vertices[Betweenness Centrality],"&gt;="&amp;J10)</f>
        <v>0</v>
      </c>
      <c r="L9" s="40">
        <f t="shared" si="5"/>
        <v>0.0011010588235294118</v>
      </c>
      <c r="M9" s="41">
        <f>COUNTIF(Vertices[Closeness Centrality],"&gt;= "&amp;L9)-COUNTIF(Vertices[Closeness Centrality],"&gt;="&amp;L10)</f>
        <v>0</v>
      </c>
      <c r="N9" s="40">
        <f t="shared" si="6"/>
        <v>0.01449905882352941</v>
      </c>
      <c r="O9" s="41">
        <f>COUNTIF(Vertices[Eigenvector Centrality],"&gt;= "&amp;N9)-COUNTIF(Vertices[Eigenvector Centrality],"&gt;="&amp;N10)</f>
        <v>0</v>
      </c>
      <c r="P9" s="40">
        <f t="shared" si="7"/>
        <v>18.274336676470586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8916</v>
      </c>
      <c r="B10" s="35">
        <v>2</v>
      </c>
      <c r="D10" s="33">
        <f t="shared" si="1"/>
        <v>0</v>
      </c>
      <c r="E10" s="3">
        <f>COUNTIF(Vertices[Degree],"&gt;= "&amp;D10)-COUNTIF(Vertices[Degree],"&gt;="&amp;D11)</f>
        <v>0</v>
      </c>
      <c r="F10" s="38">
        <f t="shared" si="2"/>
        <v>44.235294117647065</v>
      </c>
      <c r="G10" s="39">
        <f>COUNTIF(Vertices[In-Degree],"&gt;= "&amp;F10)-COUNTIF(Vertices[In-Degree],"&gt;="&amp;F11)</f>
        <v>0</v>
      </c>
      <c r="H10" s="38">
        <f t="shared" si="3"/>
        <v>1</v>
      </c>
      <c r="I10" s="39">
        <f>COUNTIF(Vertices[Out-Degree],"&gt;= "&amp;H10)-COUNTIF(Vertices[Out-Degree],"&gt;="&amp;H11)</f>
        <v>0</v>
      </c>
      <c r="J10" s="38">
        <f t="shared" si="4"/>
        <v>8184</v>
      </c>
      <c r="K10" s="39">
        <f>COUNTIF(Vertices[Betweenness Centrality],"&gt;= "&amp;J10)-COUNTIF(Vertices[Betweenness Centrality],"&gt;="&amp;J11)</f>
        <v>0</v>
      </c>
      <c r="L10" s="38">
        <f t="shared" si="5"/>
        <v>0.0012583529411764707</v>
      </c>
      <c r="M10" s="39">
        <f>COUNTIF(Vertices[Closeness Centrality],"&gt;= "&amp;L10)-COUNTIF(Vertices[Closeness Centrality],"&gt;="&amp;L11)</f>
        <v>0</v>
      </c>
      <c r="N10" s="38">
        <f t="shared" si="6"/>
        <v>0.01657035294117647</v>
      </c>
      <c r="O10" s="39">
        <f>COUNTIF(Vertices[Eigenvector Centrality],"&gt;= "&amp;N10)-COUNTIF(Vertices[Eigenvector Centrality],"&gt;="&amp;N11)</f>
        <v>0</v>
      </c>
      <c r="P10" s="38">
        <f t="shared" si="7"/>
        <v>20.807547058823527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49.76470588235295</v>
      </c>
      <c r="G11" s="41">
        <f>COUNTIF(Vertices[In-Degree],"&gt;= "&amp;F11)-COUNTIF(Vertices[In-Degree],"&gt;="&amp;F12)</f>
        <v>0</v>
      </c>
      <c r="H11" s="40">
        <f t="shared" si="3"/>
        <v>1</v>
      </c>
      <c r="I11" s="41">
        <f>COUNTIF(Vertices[Out-Degree],"&gt;= "&amp;H11)-COUNTIF(Vertices[Out-Degree],"&gt;="&amp;H12)</f>
        <v>0</v>
      </c>
      <c r="J11" s="40">
        <f t="shared" si="4"/>
        <v>9207</v>
      </c>
      <c r="K11" s="41">
        <f>COUNTIF(Vertices[Betweenness Centrality],"&gt;= "&amp;J11)-COUNTIF(Vertices[Betweenness Centrality],"&gt;="&amp;J12)</f>
        <v>0</v>
      </c>
      <c r="L11" s="40">
        <f t="shared" si="5"/>
        <v>0.0014156470588235295</v>
      </c>
      <c r="M11" s="41">
        <f>COUNTIF(Vertices[Closeness Centrality],"&gt;= "&amp;L11)-COUNTIF(Vertices[Closeness Centrality],"&gt;="&amp;L12)</f>
        <v>0</v>
      </c>
      <c r="N11" s="40">
        <f t="shared" si="6"/>
        <v>0.01864164705882353</v>
      </c>
      <c r="O11" s="41">
        <f>COUNTIF(Vertices[Eigenvector Centrality],"&gt;= "&amp;N11)-COUNTIF(Vertices[Eigenvector Centrality],"&gt;="&amp;N12)</f>
        <v>0</v>
      </c>
      <c r="P11" s="40">
        <f t="shared" si="7"/>
        <v>23.340757441176468</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423</v>
      </c>
      <c r="B12" s="35">
        <v>187</v>
      </c>
      <c r="D12" s="33">
        <f t="shared" si="1"/>
        <v>0</v>
      </c>
      <c r="E12" s="3">
        <f>COUNTIF(Vertices[Degree],"&gt;= "&amp;D12)-COUNTIF(Vertices[Degree],"&gt;="&amp;D13)</f>
        <v>0</v>
      </c>
      <c r="F12" s="38">
        <f t="shared" si="2"/>
        <v>55.29411764705883</v>
      </c>
      <c r="G12" s="39">
        <f>COUNTIF(Vertices[In-Degree],"&gt;= "&amp;F12)-COUNTIF(Vertices[In-Degree],"&gt;="&amp;F13)</f>
        <v>0</v>
      </c>
      <c r="H12" s="38">
        <f t="shared" si="3"/>
        <v>1</v>
      </c>
      <c r="I12" s="39">
        <f>COUNTIF(Vertices[Out-Degree],"&gt;= "&amp;H12)-COUNTIF(Vertices[Out-Degree],"&gt;="&amp;H13)</f>
        <v>0</v>
      </c>
      <c r="J12" s="38">
        <f t="shared" si="4"/>
        <v>10230</v>
      </c>
      <c r="K12" s="39">
        <f>COUNTIF(Vertices[Betweenness Centrality],"&gt;= "&amp;J12)-COUNTIF(Vertices[Betweenness Centrality],"&gt;="&amp;J13)</f>
        <v>0</v>
      </c>
      <c r="L12" s="38">
        <f t="shared" si="5"/>
        <v>0.0015729411764705884</v>
      </c>
      <c r="M12" s="39">
        <f>COUNTIF(Vertices[Closeness Centrality],"&gt;= "&amp;L12)-COUNTIF(Vertices[Closeness Centrality],"&gt;="&amp;L13)</f>
        <v>0</v>
      </c>
      <c r="N12" s="38">
        <f t="shared" si="6"/>
        <v>0.02071294117647059</v>
      </c>
      <c r="O12" s="39">
        <f>COUNTIF(Vertices[Eigenvector Centrality],"&gt;= "&amp;N12)-COUNTIF(Vertices[Eigenvector Centrality],"&gt;="&amp;N13)</f>
        <v>0</v>
      </c>
      <c r="P12" s="38">
        <f t="shared" si="7"/>
        <v>25.87396782352941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196</v>
      </c>
      <c r="B13" s="35">
        <v>6</v>
      </c>
      <c r="D13" s="33">
        <f t="shared" si="1"/>
        <v>0</v>
      </c>
      <c r="E13" s="3">
        <f>COUNTIF(Vertices[Degree],"&gt;= "&amp;D13)-COUNTIF(Vertices[Degree],"&gt;="&amp;D14)</f>
        <v>0</v>
      </c>
      <c r="F13" s="40">
        <f t="shared" si="2"/>
        <v>60.82352941176472</v>
      </c>
      <c r="G13" s="41">
        <f>COUNTIF(Vertices[In-Degree],"&gt;= "&amp;F13)-COUNTIF(Vertices[In-Degree],"&gt;="&amp;F14)</f>
        <v>0</v>
      </c>
      <c r="H13" s="40">
        <f t="shared" si="3"/>
        <v>1</v>
      </c>
      <c r="I13" s="41">
        <f>COUNTIF(Vertices[Out-Degree],"&gt;= "&amp;H13)-COUNTIF(Vertices[Out-Degree],"&gt;="&amp;H14)</f>
        <v>0</v>
      </c>
      <c r="J13" s="40">
        <f t="shared" si="4"/>
        <v>11253</v>
      </c>
      <c r="K13" s="41">
        <f>COUNTIF(Vertices[Betweenness Centrality],"&gt;= "&amp;J13)-COUNTIF(Vertices[Betweenness Centrality],"&gt;="&amp;J14)</f>
        <v>0</v>
      </c>
      <c r="L13" s="40">
        <f t="shared" si="5"/>
        <v>0.0017302352941176472</v>
      </c>
      <c r="M13" s="41">
        <f>COUNTIF(Vertices[Closeness Centrality],"&gt;= "&amp;L13)-COUNTIF(Vertices[Closeness Centrality],"&gt;="&amp;L14)</f>
        <v>0</v>
      </c>
      <c r="N13" s="40">
        <f t="shared" si="6"/>
        <v>0.02278423529411765</v>
      </c>
      <c r="O13" s="41">
        <f>COUNTIF(Vertices[Eigenvector Centrality],"&gt;= "&amp;N13)-COUNTIF(Vertices[Eigenvector Centrality],"&gt;="&amp;N14)</f>
        <v>0</v>
      </c>
      <c r="P13" s="40">
        <f t="shared" si="7"/>
        <v>28.40717820588235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6"/>
      <c r="B14" s="116"/>
      <c r="D14" s="33">
        <f t="shared" si="1"/>
        <v>0</v>
      </c>
      <c r="E14" s="3">
        <f>COUNTIF(Vertices[Degree],"&gt;= "&amp;D14)-COUNTIF(Vertices[Degree],"&gt;="&amp;D15)</f>
        <v>0</v>
      </c>
      <c r="F14" s="38">
        <f t="shared" si="2"/>
        <v>66.3529411764706</v>
      </c>
      <c r="G14" s="39">
        <f>COUNTIF(Vertices[In-Degree],"&gt;= "&amp;F14)-COUNTIF(Vertices[In-Degree],"&gt;="&amp;F15)</f>
        <v>0</v>
      </c>
      <c r="H14" s="38">
        <f t="shared" si="3"/>
        <v>1</v>
      </c>
      <c r="I14" s="39">
        <f>COUNTIF(Vertices[Out-Degree],"&gt;= "&amp;H14)-COUNTIF(Vertices[Out-Degree],"&gt;="&amp;H15)</f>
        <v>0</v>
      </c>
      <c r="J14" s="38">
        <f t="shared" si="4"/>
        <v>12276</v>
      </c>
      <c r="K14" s="39">
        <f>COUNTIF(Vertices[Betweenness Centrality],"&gt;= "&amp;J14)-COUNTIF(Vertices[Betweenness Centrality],"&gt;="&amp;J15)</f>
        <v>0</v>
      </c>
      <c r="L14" s="38">
        <f t="shared" si="5"/>
        <v>0.001887529411764706</v>
      </c>
      <c r="M14" s="39">
        <f>COUNTIF(Vertices[Closeness Centrality],"&gt;= "&amp;L14)-COUNTIF(Vertices[Closeness Centrality],"&gt;="&amp;L15)</f>
        <v>0</v>
      </c>
      <c r="N14" s="38">
        <f t="shared" si="6"/>
        <v>0.02485552941176471</v>
      </c>
      <c r="O14" s="39">
        <f>COUNTIF(Vertices[Eigenvector Centrality],"&gt;= "&amp;N14)-COUNTIF(Vertices[Eigenvector Centrality],"&gt;="&amp;N15)</f>
        <v>0</v>
      </c>
      <c r="P14" s="38">
        <f t="shared" si="7"/>
        <v>30.94038858823529</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6</v>
      </c>
      <c r="D15" s="33">
        <f t="shared" si="1"/>
        <v>0</v>
      </c>
      <c r="E15" s="3">
        <f>COUNTIF(Vertices[Degree],"&gt;= "&amp;D15)-COUNTIF(Vertices[Degree],"&gt;="&amp;D16)</f>
        <v>0</v>
      </c>
      <c r="F15" s="40">
        <f t="shared" si="2"/>
        <v>71.88235294117648</v>
      </c>
      <c r="G15" s="41">
        <f>COUNTIF(Vertices[In-Degree],"&gt;= "&amp;F15)-COUNTIF(Vertices[In-Degree],"&gt;="&amp;F16)</f>
        <v>0</v>
      </c>
      <c r="H15" s="40">
        <f t="shared" si="3"/>
        <v>1</v>
      </c>
      <c r="I15" s="41">
        <f>COUNTIF(Vertices[Out-Degree],"&gt;= "&amp;H15)-COUNTIF(Vertices[Out-Degree],"&gt;="&amp;H16)</f>
        <v>0</v>
      </c>
      <c r="J15" s="40">
        <f t="shared" si="4"/>
        <v>13299</v>
      </c>
      <c r="K15" s="41">
        <f>COUNTIF(Vertices[Betweenness Centrality],"&gt;= "&amp;J15)-COUNTIF(Vertices[Betweenness Centrality],"&gt;="&amp;J16)</f>
        <v>0</v>
      </c>
      <c r="L15" s="40">
        <f t="shared" si="5"/>
        <v>0.0020448235294117647</v>
      </c>
      <c r="M15" s="41">
        <f>COUNTIF(Vertices[Closeness Centrality],"&gt;= "&amp;L15)-COUNTIF(Vertices[Closeness Centrality],"&gt;="&amp;L16)</f>
        <v>0</v>
      </c>
      <c r="N15" s="40">
        <f t="shared" si="6"/>
        <v>0.02692682352941177</v>
      </c>
      <c r="O15" s="41">
        <f>COUNTIF(Vertices[Eigenvector Centrality],"&gt;= "&amp;N15)-COUNTIF(Vertices[Eigenvector Centrality],"&gt;="&amp;N16)</f>
        <v>0</v>
      </c>
      <c r="P15" s="40">
        <f t="shared" si="7"/>
        <v>33.473598970588235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6"/>
      <c r="B16" s="116"/>
      <c r="D16" s="33">
        <f t="shared" si="1"/>
        <v>0</v>
      </c>
      <c r="E16" s="3">
        <f>COUNTIF(Vertices[Degree],"&gt;= "&amp;D16)-COUNTIF(Vertices[Degree],"&gt;="&amp;D17)</f>
        <v>0</v>
      </c>
      <c r="F16" s="38">
        <f t="shared" si="2"/>
        <v>77.41176470588236</v>
      </c>
      <c r="G16" s="39">
        <f>COUNTIF(Vertices[In-Degree],"&gt;= "&amp;F16)-COUNTIF(Vertices[In-Degree],"&gt;="&amp;F17)</f>
        <v>0</v>
      </c>
      <c r="H16" s="38">
        <f t="shared" si="3"/>
        <v>1</v>
      </c>
      <c r="I16" s="39">
        <f>COUNTIF(Vertices[Out-Degree],"&gt;= "&amp;H16)-COUNTIF(Vertices[Out-Degree],"&gt;="&amp;H17)</f>
        <v>0</v>
      </c>
      <c r="J16" s="38">
        <f t="shared" si="4"/>
        <v>14322</v>
      </c>
      <c r="K16" s="39">
        <f>COUNTIF(Vertices[Betweenness Centrality],"&gt;= "&amp;J16)-COUNTIF(Vertices[Betweenness Centrality],"&gt;="&amp;J17)</f>
        <v>0</v>
      </c>
      <c r="L16" s="38">
        <f t="shared" si="5"/>
        <v>0.0022021176470588236</v>
      </c>
      <c r="M16" s="39">
        <f>COUNTIF(Vertices[Closeness Centrality],"&gt;= "&amp;L16)-COUNTIF(Vertices[Closeness Centrality],"&gt;="&amp;L17)</f>
        <v>0</v>
      </c>
      <c r="N16" s="38">
        <f t="shared" si="6"/>
        <v>0.02899811764705883</v>
      </c>
      <c r="O16" s="39">
        <f>COUNTIF(Vertices[Eigenvector Centrality],"&gt;= "&amp;N16)-COUNTIF(Vertices[Eigenvector Centrality],"&gt;="&amp;N17)</f>
        <v>0</v>
      </c>
      <c r="P16" s="38">
        <f t="shared" si="7"/>
        <v>36.006809352941175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82.94117647058825</v>
      </c>
      <c r="G17" s="41">
        <f>COUNTIF(Vertices[In-Degree],"&gt;= "&amp;F17)-COUNTIF(Vertices[In-Degree],"&gt;="&amp;F18)</f>
        <v>0</v>
      </c>
      <c r="H17" s="40">
        <f t="shared" si="3"/>
        <v>1</v>
      </c>
      <c r="I17" s="41">
        <f>COUNTIF(Vertices[Out-Degree],"&gt;= "&amp;H17)-COUNTIF(Vertices[Out-Degree],"&gt;="&amp;H18)</f>
        <v>0</v>
      </c>
      <c r="J17" s="40">
        <f t="shared" si="4"/>
        <v>15345</v>
      </c>
      <c r="K17" s="41">
        <f>COUNTIF(Vertices[Betweenness Centrality],"&gt;= "&amp;J17)-COUNTIF(Vertices[Betweenness Centrality],"&gt;="&amp;J18)</f>
        <v>0</v>
      </c>
      <c r="L17" s="40">
        <f t="shared" si="5"/>
        <v>0.0023594117647058824</v>
      </c>
      <c r="M17" s="41">
        <f>COUNTIF(Vertices[Closeness Centrality],"&gt;= "&amp;L17)-COUNTIF(Vertices[Closeness Centrality],"&gt;="&amp;L18)</f>
        <v>0</v>
      </c>
      <c r="N17" s="40">
        <f t="shared" si="6"/>
        <v>0.03106941176470589</v>
      </c>
      <c r="O17" s="41">
        <f>COUNTIF(Vertices[Eigenvector Centrality],"&gt;= "&amp;N17)-COUNTIF(Vertices[Eigenvector Centrality],"&gt;="&amp;N18)</f>
        <v>0</v>
      </c>
      <c r="P17" s="40">
        <f t="shared" si="7"/>
        <v>38.540019735294116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88.47058823529413</v>
      </c>
      <c r="G18" s="39">
        <f>COUNTIF(Vertices[In-Degree],"&gt;= "&amp;F18)-COUNTIF(Vertices[In-Degree],"&gt;="&amp;F19)</f>
        <v>0</v>
      </c>
      <c r="H18" s="38">
        <f t="shared" si="3"/>
        <v>1</v>
      </c>
      <c r="I18" s="39">
        <f>COUNTIF(Vertices[Out-Degree],"&gt;= "&amp;H18)-COUNTIF(Vertices[Out-Degree],"&gt;="&amp;H19)</f>
        <v>0</v>
      </c>
      <c r="J18" s="38">
        <f t="shared" si="4"/>
        <v>16368</v>
      </c>
      <c r="K18" s="39">
        <f>COUNTIF(Vertices[Betweenness Centrality],"&gt;= "&amp;J18)-COUNTIF(Vertices[Betweenness Centrality],"&gt;="&amp;J19)</f>
        <v>0</v>
      </c>
      <c r="L18" s="38">
        <f t="shared" si="5"/>
        <v>0.0025167058823529413</v>
      </c>
      <c r="M18" s="39">
        <f>COUNTIF(Vertices[Closeness Centrality],"&gt;= "&amp;L18)-COUNTIF(Vertices[Closeness Centrality],"&gt;="&amp;L19)</f>
        <v>0</v>
      </c>
      <c r="N18" s="38">
        <f t="shared" si="6"/>
        <v>0.03314070588235295</v>
      </c>
      <c r="O18" s="39">
        <f>COUNTIF(Vertices[Eigenvector Centrality],"&gt;= "&amp;N18)-COUNTIF(Vertices[Eigenvector Centrality],"&gt;="&amp;N19)</f>
        <v>0</v>
      </c>
      <c r="P18" s="38">
        <f t="shared" si="7"/>
        <v>41.07323011764706</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94.00000000000001</v>
      </c>
      <c r="G19" s="41">
        <f>COUNTIF(Vertices[In-Degree],"&gt;= "&amp;F19)-COUNTIF(Vertices[In-Degree],"&gt;="&amp;F20)</f>
        <v>0</v>
      </c>
      <c r="H19" s="40">
        <f t="shared" si="3"/>
        <v>1</v>
      </c>
      <c r="I19" s="41">
        <f>COUNTIF(Vertices[Out-Degree],"&gt;= "&amp;H19)-COUNTIF(Vertices[Out-Degree],"&gt;="&amp;H20)</f>
        <v>0</v>
      </c>
      <c r="J19" s="40">
        <f t="shared" si="4"/>
        <v>17391</v>
      </c>
      <c r="K19" s="41">
        <f>COUNTIF(Vertices[Betweenness Centrality],"&gt;= "&amp;J19)-COUNTIF(Vertices[Betweenness Centrality],"&gt;="&amp;J20)</f>
        <v>0</v>
      </c>
      <c r="L19" s="40">
        <f t="shared" si="5"/>
        <v>0.002674</v>
      </c>
      <c r="M19" s="41">
        <f>COUNTIF(Vertices[Closeness Centrality],"&gt;= "&amp;L19)-COUNTIF(Vertices[Closeness Centrality],"&gt;="&amp;L20)</f>
        <v>187</v>
      </c>
      <c r="N19" s="40">
        <f t="shared" si="6"/>
        <v>0.03521200000000001</v>
      </c>
      <c r="O19" s="41">
        <f>COUNTIF(Vertices[Eigenvector Centrality],"&gt;= "&amp;N19)-COUNTIF(Vertices[Eigenvector Centrality],"&gt;="&amp;N20)</f>
        <v>0</v>
      </c>
      <c r="P19" s="40">
        <f t="shared" si="7"/>
        <v>43.6064405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2</v>
      </c>
      <c r="D20" s="33">
        <f t="shared" si="1"/>
        <v>0</v>
      </c>
      <c r="E20" s="3">
        <f>COUNTIF(Vertices[Degree],"&gt;= "&amp;D20)-COUNTIF(Vertices[Degree],"&gt;="&amp;D21)</f>
        <v>0</v>
      </c>
      <c r="F20" s="38">
        <f t="shared" si="2"/>
        <v>99.5294117647059</v>
      </c>
      <c r="G20" s="39">
        <f>COUNTIF(Vertices[In-Degree],"&gt;= "&amp;F20)-COUNTIF(Vertices[In-Degree],"&gt;="&amp;F21)</f>
        <v>0</v>
      </c>
      <c r="H20" s="38">
        <f t="shared" si="3"/>
        <v>1</v>
      </c>
      <c r="I20" s="39">
        <f>COUNTIF(Vertices[Out-Degree],"&gt;= "&amp;H20)-COUNTIF(Vertices[Out-Degree],"&gt;="&amp;H21)</f>
        <v>0</v>
      </c>
      <c r="J20" s="38">
        <f t="shared" si="4"/>
        <v>18414</v>
      </c>
      <c r="K20" s="39">
        <f>COUNTIF(Vertices[Betweenness Centrality],"&gt;= "&amp;J20)-COUNTIF(Vertices[Betweenness Centrality],"&gt;="&amp;J21)</f>
        <v>0</v>
      </c>
      <c r="L20" s="38">
        <f t="shared" si="5"/>
        <v>0.002831294117647059</v>
      </c>
      <c r="M20" s="39">
        <f>COUNTIF(Vertices[Closeness Centrality],"&gt;= "&amp;L20)-COUNTIF(Vertices[Closeness Centrality],"&gt;="&amp;L21)</f>
        <v>0</v>
      </c>
      <c r="N20" s="38">
        <f t="shared" si="6"/>
        <v>0.03728329411764707</v>
      </c>
      <c r="O20" s="39">
        <f>COUNTIF(Vertices[Eigenvector Centrality],"&gt;= "&amp;N20)-COUNTIF(Vertices[Eigenvector Centrality],"&gt;="&amp;N21)</f>
        <v>0</v>
      </c>
      <c r="P20" s="38">
        <f t="shared" si="7"/>
        <v>46.13965088235294</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1</v>
      </c>
      <c r="D21" s="33">
        <f t="shared" si="1"/>
        <v>0</v>
      </c>
      <c r="E21" s="3">
        <f>COUNTIF(Vertices[Degree],"&gt;= "&amp;D21)-COUNTIF(Vertices[Degree],"&gt;="&amp;D22)</f>
        <v>0</v>
      </c>
      <c r="F21" s="40">
        <f t="shared" si="2"/>
        <v>105.05882352941178</v>
      </c>
      <c r="G21" s="41">
        <f>COUNTIF(Vertices[In-Degree],"&gt;= "&amp;F21)-COUNTIF(Vertices[In-Degree],"&gt;="&amp;F22)</f>
        <v>0</v>
      </c>
      <c r="H21" s="40">
        <f t="shared" si="3"/>
        <v>1</v>
      </c>
      <c r="I21" s="41">
        <f>COUNTIF(Vertices[Out-Degree],"&gt;= "&amp;H21)-COUNTIF(Vertices[Out-Degree],"&gt;="&amp;H22)</f>
        <v>0</v>
      </c>
      <c r="J21" s="40">
        <f t="shared" si="4"/>
        <v>19437</v>
      </c>
      <c r="K21" s="41">
        <f>COUNTIF(Vertices[Betweenness Centrality],"&gt;= "&amp;J21)-COUNTIF(Vertices[Betweenness Centrality],"&gt;="&amp;J22)</f>
        <v>0</v>
      </c>
      <c r="L21" s="40">
        <f t="shared" si="5"/>
        <v>0.002988588235294118</v>
      </c>
      <c r="M21" s="41">
        <f>COUNTIF(Vertices[Closeness Centrality],"&gt;= "&amp;L21)-COUNTIF(Vertices[Closeness Centrality],"&gt;="&amp;L22)</f>
        <v>0</v>
      </c>
      <c r="N21" s="40">
        <f t="shared" si="6"/>
        <v>0.03935458823529413</v>
      </c>
      <c r="O21" s="41">
        <f>COUNTIF(Vertices[Eigenvector Centrality],"&gt;= "&amp;N21)-COUNTIF(Vertices[Eigenvector Centrality],"&gt;="&amp;N22)</f>
        <v>0</v>
      </c>
      <c r="P21" s="40">
        <f t="shared" si="7"/>
        <v>48.67286126470588</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188</v>
      </c>
      <c r="D22" s="33">
        <f t="shared" si="1"/>
        <v>0</v>
      </c>
      <c r="E22" s="3">
        <f>COUNTIF(Vertices[Degree],"&gt;= "&amp;D22)-COUNTIF(Vertices[Degree],"&gt;="&amp;D23)</f>
        <v>0</v>
      </c>
      <c r="F22" s="38">
        <f t="shared" si="2"/>
        <v>110.58823529411767</v>
      </c>
      <c r="G22" s="39">
        <f>COUNTIF(Vertices[In-Degree],"&gt;= "&amp;F22)-COUNTIF(Vertices[In-Degree],"&gt;="&amp;F23)</f>
        <v>0</v>
      </c>
      <c r="H22" s="38">
        <f t="shared" si="3"/>
        <v>1</v>
      </c>
      <c r="I22" s="39">
        <f>COUNTIF(Vertices[Out-Degree],"&gt;= "&amp;H22)-COUNTIF(Vertices[Out-Degree],"&gt;="&amp;H23)</f>
        <v>0</v>
      </c>
      <c r="J22" s="38">
        <f t="shared" si="4"/>
        <v>20460</v>
      </c>
      <c r="K22" s="39">
        <f>COUNTIF(Vertices[Betweenness Centrality],"&gt;= "&amp;J22)-COUNTIF(Vertices[Betweenness Centrality],"&gt;="&amp;J23)</f>
        <v>0</v>
      </c>
      <c r="L22" s="38">
        <f t="shared" si="5"/>
        <v>0.0031458823529411767</v>
      </c>
      <c r="M22" s="39">
        <f>COUNTIF(Vertices[Closeness Centrality],"&gt;= "&amp;L22)-COUNTIF(Vertices[Closeness Centrality],"&gt;="&amp;L23)</f>
        <v>0</v>
      </c>
      <c r="N22" s="38">
        <f t="shared" si="6"/>
        <v>0.04142588235294119</v>
      </c>
      <c r="O22" s="39">
        <f>COUNTIF(Vertices[Eigenvector Centrality],"&gt;= "&amp;N22)-COUNTIF(Vertices[Eigenvector Centrality],"&gt;="&amp;N23)</f>
        <v>0</v>
      </c>
      <c r="P22" s="38">
        <f t="shared" si="7"/>
        <v>51.20607164705882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189</v>
      </c>
      <c r="D23" s="33">
        <f t="shared" si="1"/>
        <v>0</v>
      </c>
      <c r="E23" s="3">
        <f>COUNTIF(Vertices[Degree],"&gt;= "&amp;D23)-COUNTIF(Vertices[Degree],"&gt;="&amp;D24)</f>
        <v>0</v>
      </c>
      <c r="F23" s="40">
        <f t="shared" si="2"/>
        <v>116.11764705882355</v>
      </c>
      <c r="G23" s="41">
        <f>COUNTIF(Vertices[In-Degree],"&gt;= "&amp;F23)-COUNTIF(Vertices[In-Degree],"&gt;="&amp;F24)</f>
        <v>0</v>
      </c>
      <c r="H23" s="40">
        <f t="shared" si="3"/>
        <v>1</v>
      </c>
      <c r="I23" s="41">
        <f>COUNTIF(Vertices[Out-Degree],"&gt;= "&amp;H23)-COUNTIF(Vertices[Out-Degree],"&gt;="&amp;H24)</f>
        <v>0</v>
      </c>
      <c r="J23" s="40">
        <f t="shared" si="4"/>
        <v>21483</v>
      </c>
      <c r="K23" s="41">
        <f>COUNTIF(Vertices[Betweenness Centrality],"&gt;= "&amp;J23)-COUNTIF(Vertices[Betweenness Centrality],"&gt;="&amp;J24)</f>
        <v>0</v>
      </c>
      <c r="L23" s="40">
        <f t="shared" si="5"/>
        <v>0.0033031764705882356</v>
      </c>
      <c r="M23" s="41">
        <f>COUNTIF(Vertices[Closeness Centrality],"&gt;= "&amp;L23)-COUNTIF(Vertices[Closeness Centrality],"&gt;="&amp;L24)</f>
        <v>0</v>
      </c>
      <c r="N23" s="40">
        <f t="shared" si="6"/>
        <v>0.04349717647058825</v>
      </c>
      <c r="O23" s="41">
        <f>COUNTIF(Vertices[Eigenvector Centrality],"&gt;= "&amp;N23)-COUNTIF(Vertices[Eigenvector Centrality],"&gt;="&amp;N24)</f>
        <v>0</v>
      </c>
      <c r="P23" s="40">
        <f t="shared" si="7"/>
        <v>53.73928202941176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6"/>
      <c r="B24" s="116"/>
      <c r="D24" s="33">
        <f t="shared" si="1"/>
        <v>0</v>
      </c>
      <c r="E24" s="3">
        <f>COUNTIF(Vertices[Degree],"&gt;= "&amp;D24)-COUNTIF(Vertices[Degree],"&gt;="&amp;D25)</f>
        <v>0</v>
      </c>
      <c r="F24" s="38">
        <f t="shared" si="2"/>
        <v>121.64705882352943</v>
      </c>
      <c r="G24" s="39">
        <f>COUNTIF(Vertices[In-Degree],"&gt;= "&amp;F24)-COUNTIF(Vertices[In-Degree],"&gt;="&amp;F25)</f>
        <v>0</v>
      </c>
      <c r="H24" s="38">
        <f t="shared" si="3"/>
        <v>1</v>
      </c>
      <c r="I24" s="39">
        <f>COUNTIF(Vertices[Out-Degree],"&gt;= "&amp;H24)-COUNTIF(Vertices[Out-Degree],"&gt;="&amp;H25)</f>
        <v>0</v>
      </c>
      <c r="J24" s="38">
        <f t="shared" si="4"/>
        <v>22506</v>
      </c>
      <c r="K24" s="39">
        <f>COUNTIF(Vertices[Betweenness Centrality],"&gt;= "&amp;J24)-COUNTIF(Vertices[Betweenness Centrality],"&gt;="&amp;J25)</f>
        <v>0</v>
      </c>
      <c r="L24" s="38">
        <f t="shared" si="5"/>
        <v>0.0034604705882352945</v>
      </c>
      <c r="M24" s="39">
        <f>COUNTIF(Vertices[Closeness Centrality],"&gt;= "&amp;L24)-COUNTIF(Vertices[Closeness Centrality],"&gt;="&amp;L25)</f>
        <v>0</v>
      </c>
      <c r="N24" s="38">
        <f t="shared" si="6"/>
        <v>0.04556847058823531</v>
      </c>
      <c r="O24" s="39">
        <f>COUNTIF(Vertices[Eigenvector Centrality],"&gt;= "&amp;N24)-COUNTIF(Vertices[Eigenvector Centrality],"&gt;="&amp;N25)</f>
        <v>0</v>
      </c>
      <c r="P24" s="38">
        <f t="shared" si="7"/>
        <v>56.2724924117647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2</v>
      </c>
      <c r="D25" s="33">
        <f t="shared" si="1"/>
        <v>0</v>
      </c>
      <c r="E25" s="3">
        <f>COUNTIF(Vertices[Degree],"&gt;= "&amp;D25)-COUNTIF(Vertices[Degree],"&gt;="&amp;D26)</f>
        <v>0</v>
      </c>
      <c r="F25" s="40">
        <f t="shared" si="2"/>
        <v>127.17647058823532</v>
      </c>
      <c r="G25" s="41">
        <f>COUNTIF(Vertices[In-Degree],"&gt;= "&amp;F25)-COUNTIF(Vertices[In-Degree],"&gt;="&amp;F26)</f>
        <v>0</v>
      </c>
      <c r="H25" s="40">
        <f t="shared" si="3"/>
        <v>1</v>
      </c>
      <c r="I25" s="41">
        <f>COUNTIF(Vertices[Out-Degree],"&gt;= "&amp;H25)-COUNTIF(Vertices[Out-Degree],"&gt;="&amp;H26)</f>
        <v>0</v>
      </c>
      <c r="J25" s="40">
        <f t="shared" si="4"/>
        <v>23529</v>
      </c>
      <c r="K25" s="41">
        <f>COUNTIF(Vertices[Betweenness Centrality],"&gt;= "&amp;J25)-COUNTIF(Vertices[Betweenness Centrality],"&gt;="&amp;J26)</f>
        <v>0</v>
      </c>
      <c r="L25" s="40">
        <f t="shared" si="5"/>
        <v>0.0036177647058823533</v>
      </c>
      <c r="M25" s="41">
        <f>COUNTIF(Vertices[Closeness Centrality],"&gt;= "&amp;L25)-COUNTIF(Vertices[Closeness Centrality],"&gt;="&amp;L26)</f>
        <v>0</v>
      </c>
      <c r="N25" s="40">
        <f t="shared" si="6"/>
        <v>0.04763976470588237</v>
      </c>
      <c r="O25" s="41">
        <f>COUNTIF(Vertices[Eigenvector Centrality],"&gt;= "&amp;N25)-COUNTIF(Vertices[Eigenvector Centrality],"&gt;="&amp;N26)</f>
        <v>0</v>
      </c>
      <c r="P25" s="40">
        <f t="shared" si="7"/>
        <v>58.80570279411764</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1.978724</v>
      </c>
      <c r="D26" s="33">
        <f t="shared" si="1"/>
        <v>0</v>
      </c>
      <c r="E26" s="3">
        <f>COUNTIF(Vertices[Degree],"&gt;= "&amp;D26)-COUNTIF(Vertices[Degree],"&gt;="&amp;D27)</f>
        <v>0</v>
      </c>
      <c r="F26" s="38">
        <f t="shared" si="2"/>
        <v>132.7058823529412</v>
      </c>
      <c r="G26" s="39">
        <f>COUNTIF(Vertices[In-Degree],"&gt;= "&amp;F26)-COUNTIF(Vertices[In-Degree],"&gt;="&amp;F27)</f>
        <v>0</v>
      </c>
      <c r="H26" s="38">
        <f t="shared" si="3"/>
        <v>1</v>
      </c>
      <c r="I26" s="39">
        <f>COUNTIF(Vertices[Out-Degree],"&gt;= "&amp;H26)-COUNTIF(Vertices[Out-Degree],"&gt;="&amp;H27)</f>
        <v>0</v>
      </c>
      <c r="J26" s="38">
        <f t="shared" si="4"/>
        <v>24552</v>
      </c>
      <c r="K26" s="39">
        <f>COUNTIF(Vertices[Betweenness Centrality],"&gt;= "&amp;J26)-COUNTIF(Vertices[Betweenness Centrality],"&gt;="&amp;J27)</f>
        <v>0</v>
      </c>
      <c r="L26" s="38">
        <f t="shared" si="5"/>
        <v>0.003775058823529412</v>
      </c>
      <c r="M26" s="39">
        <f>COUNTIF(Vertices[Closeness Centrality],"&gt;= "&amp;L26)-COUNTIF(Vertices[Closeness Centrality],"&gt;="&amp;L27)</f>
        <v>0</v>
      </c>
      <c r="N26" s="38">
        <f t="shared" si="6"/>
        <v>0.04971105882352943</v>
      </c>
      <c r="O26" s="39">
        <f>COUNTIF(Vertices[Eigenvector Centrality],"&gt;= "&amp;N26)-COUNTIF(Vertices[Eigenvector Centrality],"&gt;="&amp;N27)</f>
        <v>0</v>
      </c>
      <c r="P26" s="38">
        <f t="shared" si="7"/>
        <v>61.338913176470584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138.23529411764707</v>
      </c>
      <c r="G27" s="41">
        <f>COUNTIF(Vertices[In-Degree],"&gt;= "&amp;F27)-COUNTIF(Vertices[In-Degree],"&gt;="&amp;F28)</f>
        <v>0</v>
      </c>
      <c r="H27" s="40">
        <f t="shared" si="3"/>
        <v>1</v>
      </c>
      <c r="I27" s="41">
        <f>COUNTIF(Vertices[Out-Degree],"&gt;= "&amp;H27)-COUNTIF(Vertices[Out-Degree],"&gt;="&amp;H28)</f>
        <v>0</v>
      </c>
      <c r="J27" s="40">
        <f t="shared" si="4"/>
        <v>25575</v>
      </c>
      <c r="K27" s="41">
        <f>COUNTIF(Vertices[Betweenness Centrality],"&gt;= "&amp;J27)-COUNTIF(Vertices[Betweenness Centrality],"&gt;="&amp;J28)</f>
        <v>0</v>
      </c>
      <c r="L27" s="40">
        <f t="shared" si="5"/>
        <v>0.003932352941176471</v>
      </c>
      <c r="M27" s="41">
        <f>COUNTIF(Vertices[Closeness Centrality],"&gt;= "&amp;L27)-COUNTIF(Vertices[Closeness Centrality],"&gt;="&amp;L28)</f>
        <v>0</v>
      </c>
      <c r="N27" s="40">
        <f t="shared" si="6"/>
        <v>0.05178235294117649</v>
      </c>
      <c r="O27" s="41">
        <f>COUNTIF(Vertices[Eigenvector Centrality],"&gt;= "&amp;N27)-COUNTIF(Vertices[Eigenvector Centrality],"&gt;="&amp;N28)</f>
        <v>0</v>
      </c>
      <c r="P27" s="40">
        <f t="shared" si="7"/>
        <v>63.872123558823525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158</v>
      </c>
      <c r="B28" s="35">
        <v>0.00526286164584037</v>
      </c>
      <c r="D28" s="33">
        <f t="shared" si="1"/>
        <v>0</v>
      </c>
      <c r="E28" s="3">
        <f>COUNTIF(Vertices[Degree],"&gt;= "&amp;D28)-COUNTIF(Vertices[Degree],"&gt;="&amp;D29)</f>
        <v>0</v>
      </c>
      <c r="F28" s="38">
        <f t="shared" si="2"/>
        <v>143.76470588235296</v>
      </c>
      <c r="G28" s="39">
        <f>COUNTIF(Vertices[In-Degree],"&gt;= "&amp;F28)-COUNTIF(Vertices[In-Degree],"&gt;="&amp;F29)</f>
        <v>0</v>
      </c>
      <c r="H28" s="38">
        <f t="shared" si="3"/>
        <v>1</v>
      </c>
      <c r="I28" s="39">
        <f>COUNTIF(Vertices[Out-Degree],"&gt;= "&amp;H28)-COUNTIF(Vertices[Out-Degree],"&gt;="&amp;H29)</f>
        <v>0</v>
      </c>
      <c r="J28" s="38">
        <f t="shared" si="4"/>
        <v>26598</v>
      </c>
      <c r="K28" s="39">
        <f>COUNTIF(Vertices[Betweenness Centrality],"&gt;= "&amp;J28)-COUNTIF(Vertices[Betweenness Centrality],"&gt;="&amp;J29)</f>
        <v>0</v>
      </c>
      <c r="L28" s="38">
        <f t="shared" si="5"/>
        <v>0.0040896470588235295</v>
      </c>
      <c r="M28" s="39">
        <f>COUNTIF(Vertices[Closeness Centrality],"&gt;= "&amp;L28)-COUNTIF(Vertices[Closeness Centrality],"&gt;="&amp;L29)</f>
        <v>0</v>
      </c>
      <c r="N28" s="38">
        <f t="shared" si="6"/>
        <v>0.05385364705882355</v>
      </c>
      <c r="O28" s="39">
        <f>COUNTIF(Vertices[Eigenvector Centrality],"&gt;= "&amp;N28)-COUNTIF(Vertices[Eigenvector Centrality],"&gt;="&amp;N29)</f>
        <v>0</v>
      </c>
      <c r="P28" s="38">
        <f t="shared" si="7"/>
        <v>66.40533394117647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8917</v>
      </c>
      <c r="B29" s="35">
        <v>0.030269</v>
      </c>
      <c r="D29" s="33">
        <f t="shared" si="1"/>
        <v>0</v>
      </c>
      <c r="E29" s="3">
        <f>COUNTIF(Vertices[Degree],"&gt;= "&amp;D29)-COUNTIF(Vertices[Degree],"&gt;="&amp;D30)</f>
        <v>0</v>
      </c>
      <c r="F29" s="40">
        <f t="shared" si="2"/>
        <v>149.29411764705884</v>
      </c>
      <c r="G29" s="41">
        <f>COUNTIF(Vertices[In-Degree],"&gt;= "&amp;F29)-COUNTIF(Vertices[In-Degree],"&gt;="&amp;F30)</f>
        <v>0</v>
      </c>
      <c r="H29" s="40">
        <f t="shared" si="3"/>
        <v>1</v>
      </c>
      <c r="I29" s="41">
        <f>COUNTIF(Vertices[Out-Degree],"&gt;= "&amp;H29)-COUNTIF(Vertices[Out-Degree],"&gt;="&amp;H30)</f>
        <v>0</v>
      </c>
      <c r="J29" s="40">
        <f t="shared" si="4"/>
        <v>27621</v>
      </c>
      <c r="K29" s="41">
        <f>COUNTIF(Vertices[Betweenness Centrality],"&gt;= "&amp;J29)-COUNTIF(Vertices[Betweenness Centrality],"&gt;="&amp;J30)</f>
        <v>0</v>
      </c>
      <c r="L29" s="40">
        <f t="shared" si="5"/>
        <v>0.004246941176470588</v>
      </c>
      <c r="M29" s="41">
        <f>COUNTIF(Vertices[Closeness Centrality],"&gt;= "&amp;L29)-COUNTIF(Vertices[Closeness Centrality],"&gt;="&amp;L30)</f>
        <v>0</v>
      </c>
      <c r="N29" s="40">
        <f t="shared" si="6"/>
        <v>0.05592494117647061</v>
      </c>
      <c r="O29" s="41">
        <f>COUNTIF(Vertices[Eigenvector Centrality],"&gt;= "&amp;N29)-COUNTIF(Vertices[Eigenvector Centrality],"&gt;="&amp;N30)</f>
        <v>0</v>
      </c>
      <c r="P29" s="40">
        <f t="shared" si="7"/>
        <v>68.93854432352941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154.82352941176472</v>
      </c>
      <c r="G30" s="39">
        <f>COUNTIF(Vertices[In-Degree],"&gt;= "&amp;F30)-COUNTIF(Vertices[In-Degree],"&gt;="&amp;F31)</f>
        <v>0</v>
      </c>
      <c r="H30" s="38">
        <f t="shared" si="3"/>
        <v>1</v>
      </c>
      <c r="I30" s="39">
        <f>COUNTIF(Vertices[Out-Degree],"&gt;= "&amp;H30)-COUNTIF(Vertices[Out-Degree],"&gt;="&amp;H31)</f>
        <v>0</v>
      </c>
      <c r="J30" s="38">
        <f t="shared" si="4"/>
        <v>28644</v>
      </c>
      <c r="K30" s="39">
        <f>COUNTIF(Vertices[Betweenness Centrality],"&gt;= "&amp;J30)-COUNTIF(Vertices[Betweenness Centrality],"&gt;="&amp;J31)</f>
        <v>0</v>
      </c>
      <c r="L30" s="38">
        <f t="shared" si="5"/>
        <v>0.004404235294117646</v>
      </c>
      <c r="M30" s="39">
        <f>COUNTIF(Vertices[Closeness Centrality],"&gt;= "&amp;L30)-COUNTIF(Vertices[Closeness Centrality],"&gt;="&amp;L31)</f>
        <v>0</v>
      </c>
      <c r="N30" s="38">
        <f t="shared" si="6"/>
        <v>0.05799623529411767</v>
      </c>
      <c r="O30" s="39">
        <f>COUNTIF(Vertices[Eigenvector Centrality],"&gt;= "&amp;N30)-COUNTIF(Vertices[Eigenvector Centrality],"&gt;="&amp;N31)</f>
        <v>0</v>
      </c>
      <c r="P30" s="38">
        <f t="shared" si="7"/>
        <v>71.47175470588236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8918</v>
      </c>
      <c r="B31" s="35" t="s">
        <v>8932</v>
      </c>
      <c r="D31" s="33">
        <f t="shared" si="1"/>
        <v>0</v>
      </c>
      <c r="E31" s="3">
        <f>COUNTIF(Vertices[Degree],"&gt;= "&amp;D31)-COUNTIF(Vertices[Degree],"&gt;="&amp;D32)</f>
        <v>0</v>
      </c>
      <c r="F31" s="40">
        <f t="shared" si="2"/>
        <v>160.3529411764706</v>
      </c>
      <c r="G31" s="41">
        <f>COUNTIF(Vertices[In-Degree],"&gt;= "&amp;F31)-COUNTIF(Vertices[In-Degree],"&gt;="&amp;F32)</f>
        <v>0</v>
      </c>
      <c r="H31" s="40">
        <f t="shared" si="3"/>
        <v>1</v>
      </c>
      <c r="I31" s="41">
        <f>COUNTIF(Vertices[Out-Degree],"&gt;= "&amp;H31)-COUNTIF(Vertices[Out-Degree],"&gt;="&amp;H32)</f>
        <v>0</v>
      </c>
      <c r="J31" s="40">
        <f t="shared" si="4"/>
        <v>29667</v>
      </c>
      <c r="K31" s="41">
        <f>COUNTIF(Vertices[Betweenness Centrality],"&gt;= "&amp;J31)-COUNTIF(Vertices[Betweenness Centrality],"&gt;="&amp;J32)</f>
        <v>0</v>
      </c>
      <c r="L31" s="40">
        <f t="shared" si="5"/>
        <v>0.004561529411764705</v>
      </c>
      <c r="M31" s="41">
        <f>COUNTIF(Vertices[Closeness Centrality],"&gt;= "&amp;L31)-COUNTIF(Vertices[Closeness Centrality],"&gt;="&amp;L32)</f>
        <v>0</v>
      </c>
      <c r="N31" s="40">
        <f t="shared" si="6"/>
        <v>0.06006752941176473</v>
      </c>
      <c r="O31" s="41">
        <f>COUNTIF(Vertices[Eigenvector Centrality],"&gt;= "&amp;N31)-COUNTIF(Vertices[Eigenvector Centrality],"&gt;="&amp;N32)</f>
        <v>0</v>
      </c>
      <c r="P31" s="40">
        <f t="shared" si="7"/>
        <v>74.00496508823531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165.8823529411765</v>
      </c>
      <c r="G32" s="39">
        <f>COUNTIF(Vertices[In-Degree],"&gt;= "&amp;F32)-COUNTIF(Vertices[In-Degree],"&gt;="&amp;F33)</f>
        <v>0</v>
      </c>
      <c r="H32" s="38">
        <f t="shared" si="3"/>
        <v>1</v>
      </c>
      <c r="I32" s="39">
        <f>COUNTIF(Vertices[Out-Degree],"&gt;= "&amp;H32)-COUNTIF(Vertices[Out-Degree],"&gt;="&amp;H33)</f>
        <v>0</v>
      </c>
      <c r="J32" s="38">
        <f t="shared" si="4"/>
        <v>30690</v>
      </c>
      <c r="K32" s="39">
        <f>COUNTIF(Vertices[Betweenness Centrality],"&gt;= "&amp;J32)-COUNTIF(Vertices[Betweenness Centrality],"&gt;="&amp;J33)</f>
        <v>0</v>
      </c>
      <c r="L32" s="38">
        <f t="shared" si="5"/>
        <v>0.004718823529411763</v>
      </c>
      <c r="M32" s="39">
        <f>COUNTIF(Vertices[Closeness Centrality],"&gt;= "&amp;L32)-COUNTIF(Vertices[Closeness Centrality],"&gt;="&amp;L33)</f>
        <v>0</v>
      </c>
      <c r="N32" s="38">
        <f t="shared" si="6"/>
        <v>0.06213882352941179</v>
      </c>
      <c r="O32" s="39">
        <f>COUNTIF(Vertices[Eigenvector Centrality],"&gt;= "&amp;N32)-COUNTIF(Vertices[Eigenvector Centrality],"&gt;="&amp;N33)</f>
        <v>0</v>
      </c>
      <c r="P32" s="38">
        <f t="shared" si="7"/>
        <v>76.53817547058826</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8919</v>
      </c>
      <c r="B33" s="35" t="s">
        <v>9078</v>
      </c>
      <c r="D33" s="33">
        <f t="shared" si="1"/>
        <v>0</v>
      </c>
      <c r="E33" s="3">
        <f>COUNTIF(Vertices[Degree],"&gt;= "&amp;D33)-COUNTIF(Vertices[Degree],"&gt;="&amp;D34)</f>
        <v>0</v>
      </c>
      <c r="F33" s="40">
        <f t="shared" si="2"/>
        <v>171.41176470588238</v>
      </c>
      <c r="G33" s="41">
        <f>COUNTIF(Vertices[In-Degree],"&gt;= "&amp;F33)-COUNTIF(Vertices[In-Degree],"&gt;="&amp;F34)</f>
        <v>0</v>
      </c>
      <c r="H33" s="40">
        <f t="shared" si="3"/>
        <v>1</v>
      </c>
      <c r="I33" s="41">
        <f>COUNTIF(Vertices[Out-Degree],"&gt;= "&amp;H33)-COUNTIF(Vertices[Out-Degree],"&gt;="&amp;H34)</f>
        <v>0</v>
      </c>
      <c r="J33" s="40">
        <f t="shared" si="4"/>
        <v>31713</v>
      </c>
      <c r="K33" s="41">
        <f>COUNTIF(Vertices[Betweenness Centrality],"&gt;= "&amp;J33)-COUNTIF(Vertices[Betweenness Centrality],"&gt;="&amp;J34)</f>
        <v>0</v>
      </c>
      <c r="L33" s="40">
        <f t="shared" si="5"/>
        <v>0.004876117647058822</v>
      </c>
      <c r="M33" s="41">
        <f>COUNTIF(Vertices[Closeness Centrality],"&gt;= "&amp;L33)-COUNTIF(Vertices[Closeness Centrality],"&gt;="&amp;L34)</f>
        <v>0</v>
      </c>
      <c r="N33" s="40">
        <f t="shared" si="6"/>
        <v>0.06421011764705885</v>
      </c>
      <c r="O33" s="41">
        <f>COUNTIF(Vertices[Eigenvector Centrality],"&gt;= "&amp;N33)-COUNTIF(Vertices[Eigenvector Centrality],"&gt;="&amp;N34)</f>
        <v>0</v>
      </c>
      <c r="P33" s="40">
        <f t="shared" si="7"/>
        <v>79.0713858529412</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6"/>
      <c r="B34" s="116"/>
      <c r="D34" s="33">
        <f t="shared" si="1"/>
        <v>0</v>
      </c>
      <c r="E34" s="3">
        <f>COUNTIF(Vertices[Degree],"&gt;= "&amp;D34)-COUNTIF(Vertices[Degree],"&gt;="&amp;D35)</f>
        <v>0</v>
      </c>
      <c r="F34" s="38">
        <f t="shared" si="2"/>
        <v>176.94117647058826</v>
      </c>
      <c r="G34" s="39">
        <f>COUNTIF(Vertices[In-Degree],"&gt;= "&amp;F34)-COUNTIF(Vertices[In-Degree],"&gt;="&amp;F35)</f>
        <v>0</v>
      </c>
      <c r="H34" s="38">
        <f t="shared" si="3"/>
        <v>1</v>
      </c>
      <c r="I34" s="39">
        <f>COUNTIF(Vertices[Out-Degree],"&gt;= "&amp;H34)-COUNTIF(Vertices[Out-Degree],"&gt;="&amp;H35)</f>
        <v>0</v>
      </c>
      <c r="J34" s="38">
        <f t="shared" si="4"/>
        <v>32736</v>
      </c>
      <c r="K34" s="39">
        <f>COUNTIF(Vertices[Betweenness Centrality],"&gt;= "&amp;J34)-COUNTIF(Vertices[Betweenness Centrality],"&gt;="&amp;J35)</f>
        <v>0</v>
      </c>
      <c r="L34" s="38">
        <f t="shared" si="5"/>
        <v>0.00503341176470588</v>
      </c>
      <c r="M34" s="39">
        <f>COUNTIF(Vertices[Closeness Centrality],"&gt;= "&amp;L34)-COUNTIF(Vertices[Closeness Centrality],"&gt;="&amp;L35)</f>
        <v>0</v>
      </c>
      <c r="N34" s="38">
        <f t="shared" si="6"/>
        <v>0.06628141176470591</v>
      </c>
      <c r="O34" s="39">
        <f>COUNTIF(Vertices[Eigenvector Centrality],"&gt;= "&amp;N34)-COUNTIF(Vertices[Eigenvector Centrality],"&gt;="&amp;N35)</f>
        <v>0</v>
      </c>
      <c r="P34" s="38">
        <f t="shared" si="7"/>
        <v>81.60459623529415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8920</v>
      </c>
      <c r="B35" s="35" t="s">
        <v>9073</v>
      </c>
      <c r="D35" s="33">
        <f t="shared" si="1"/>
        <v>0</v>
      </c>
      <c r="E35" s="3">
        <f>COUNTIF(Vertices[Degree],"&gt;= "&amp;D35)-COUNTIF(Vertices[Degree],"&gt;="&amp;D36)</f>
        <v>0</v>
      </c>
      <c r="F35" s="40">
        <f t="shared" si="2"/>
        <v>182.47058823529414</v>
      </c>
      <c r="G35" s="41">
        <f>COUNTIF(Vertices[In-Degree],"&gt;= "&amp;F35)-COUNTIF(Vertices[In-Degree],"&gt;="&amp;F36)</f>
        <v>0</v>
      </c>
      <c r="H35" s="40">
        <f t="shared" si="3"/>
        <v>1</v>
      </c>
      <c r="I35" s="41">
        <f>COUNTIF(Vertices[Out-Degree],"&gt;= "&amp;H35)-COUNTIF(Vertices[Out-Degree],"&gt;="&amp;H36)</f>
        <v>0</v>
      </c>
      <c r="J35" s="40">
        <f t="shared" si="4"/>
        <v>33759</v>
      </c>
      <c r="K35" s="41">
        <f>COUNTIF(Vertices[Betweenness Centrality],"&gt;= "&amp;J35)-COUNTIF(Vertices[Betweenness Centrality],"&gt;="&amp;J36)</f>
        <v>0</v>
      </c>
      <c r="L35" s="40">
        <f t="shared" si="5"/>
        <v>0.005190705882352938</v>
      </c>
      <c r="M35" s="41">
        <f>COUNTIF(Vertices[Closeness Centrality],"&gt;= "&amp;L35)-COUNTIF(Vertices[Closeness Centrality],"&gt;="&amp;L36)</f>
        <v>0</v>
      </c>
      <c r="N35" s="40">
        <f t="shared" si="6"/>
        <v>0.06835270588235297</v>
      </c>
      <c r="O35" s="41">
        <f>COUNTIF(Vertices[Eigenvector Centrality],"&gt;= "&amp;N35)-COUNTIF(Vertices[Eigenvector Centrality],"&gt;="&amp;N36)</f>
        <v>0</v>
      </c>
      <c r="P35" s="40">
        <f t="shared" si="7"/>
        <v>84.1378066176471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8921</v>
      </c>
      <c r="B36" s="35" t="s">
        <v>9074</v>
      </c>
      <c r="D36" s="33">
        <f>MAX(Vertices[Degree])</f>
        <v>0</v>
      </c>
      <c r="E36" s="3">
        <f>COUNTIF(Vertices[Degree],"&gt;= "&amp;D36)-COUNTIF(Vertices[Degree],"&gt;="&amp;#REF!)</f>
        <v>0</v>
      </c>
      <c r="F36" s="42">
        <f>MAX(Vertices[In-Degree])</f>
        <v>188</v>
      </c>
      <c r="G36" s="43">
        <f>COUNTIF(Vertices[In-Degree],"&gt;= "&amp;F36)-COUNTIF(Vertices[In-Degree],"&gt;="&amp;#REF!)</f>
        <v>1</v>
      </c>
      <c r="H36" s="42">
        <f>MAX(Vertices[Out-Degree])</f>
        <v>1</v>
      </c>
      <c r="I36" s="43">
        <f>COUNTIF(Vertices[Out-Degree],"&gt;= "&amp;H36)-COUNTIF(Vertices[Out-Degree],"&gt;="&amp;#REF!)</f>
        <v>189</v>
      </c>
      <c r="J36" s="42">
        <f>MAX(Vertices[Betweenness Centrality])</f>
        <v>34782</v>
      </c>
      <c r="K36" s="43">
        <f>COUNTIF(Vertices[Betweenness Centrality],"&gt;= "&amp;J36)-COUNTIF(Vertices[Betweenness Centrality],"&gt;="&amp;#REF!)</f>
        <v>1</v>
      </c>
      <c r="L36" s="42">
        <f>MAX(Vertices[Closeness Centrality])</f>
        <v>0.005348</v>
      </c>
      <c r="M36" s="43">
        <f>COUNTIF(Vertices[Closeness Centrality],"&gt;= "&amp;L36)-COUNTIF(Vertices[Closeness Centrality],"&gt;="&amp;#REF!)</f>
        <v>1</v>
      </c>
      <c r="N36" s="42">
        <f>MAX(Vertices[Eigenvector Centrality])</f>
        <v>0.070424</v>
      </c>
      <c r="O36" s="43">
        <f>COUNTIF(Vertices[Eigenvector Centrality],"&gt;= "&amp;N36)-COUNTIF(Vertices[Eigenvector Centrality],"&gt;="&amp;#REF!)</f>
        <v>1</v>
      </c>
      <c r="P36" s="42">
        <f>MAX(Vertices[PageRank])</f>
        <v>86.671017</v>
      </c>
      <c r="Q36" s="43">
        <f>COUNTIF(Vertices[PageRank],"&gt;= "&amp;P36)-COUNTIF(Vertices[PageRank],"&gt;="&amp;#REF!)</f>
        <v>1</v>
      </c>
      <c r="R36" s="42">
        <f>MAX(Vertices[Clustering Coefficient])</f>
        <v>0</v>
      </c>
      <c r="S36" s="46">
        <f>COUNTIF(Vertices[Clustering Coefficient],"&gt;= "&amp;R36)-COUNTIF(Vertices[Clustering Coefficient],"&gt;="&amp;#REF!)</f>
        <v>189</v>
      </c>
      <c r="T36" s="42" t="e">
        <f ca="1">MAX(INDIRECT(DynamicFilterSourceColumnRange))</f>
        <v>#REF!</v>
      </c>
      <c r="U36" s="43" t="e">
        <f ca="1">COUNTIF(INDIRECT(DynamicFilterSourceColumnRange),"&gt;= "&amp;T36)-COUNTIF(INDIRECT(DynamicFilterSourceColumnRange),"&gt;="&amp;#REF!)</f>
        <v>#REF!</v>
      </c>
    </row>
    <row r="37" spans="1:2" ht="409.5">
      <c r="A37" s="35" t="s">
        <v>8922</v>
      </c>
      <c r="B37" s="54" t="s">
        <v>9075</v>
      </c>
    </row>
    <row r="38" spans="1:2" ht="15">
      <c r="A38" s="35" t="s">
        <v>8923</v>
      </c>
      <c r="B38" s="35" t="s">
        <v>9076</v>
      </c>
    </row>
    <row r="39" spans="1:2" ht="15">
      <c r="A39" s="35" t="s">
        <v>8924</v>
      </c>
      <c r="B39" s="35" t="s">
        <v>9077</v>
      </c>
    </row>
    <row r="40" spans="1:2" ht="15">
      <c r="A40" s="35" t="s">
        <v>8925</v>
      </c>
      <c r="B40" s="35" t="s">
        <v>1460</v>
      </c>
    </row>
    <row r="41" spans="1:2" ht="15">
      <c r="A41" s="35" t="s">
        <v>8926</v>
      </c>
      <c r="B41" s="35" t="s">
        <v>1460</v>
      </c>
    </row>
    <row r="42" spans="1:2" ht="15">
      <c r="A42" s="35" t="s">
        <v>8927</v>
      </c>
      <c r="B42" s="35" t="s">
        <v>1460</v>
      </c>
    </row>
    <row r="43" spans="1:2" ht="15">
      <c r="A43" s="35" t="s">
        <v>8928</v>
      </c>
      <c r="B43" s="35"/>
    </row>
    <row r="44" spans="1:2" ht="15">
      <c r="A44" s="35" t="s">
        <v>21</v>
      </c>
      <c r="B44" s="35"/>
    </row>
    <row r="45" spans="1:2" ht="15">
      <c r="A45" s="35" t="s">
        <v>8929</v>
      </c>
      <c r="B45" s="35" t="s">
        <v>34</v>
      </c>
    </row>
    <row r="46" spans="1:2" ht="15">
      <c r="A46" s="35" t="s">
        <v>8930</v>
      </c>
      <c r="B46" s="35"/>
    </row>
    <row r="47" spans="1:2" ht="15">
      <c r="A47" s="35" t="s">
        <v>8931</v>
      </c>
      <c r="B47"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188</v>
      </c>
    </row>
    <row r="82" spans="1:2" ht="15">
      <c r="A82" s="34" t="s">
        <v>90</v>
      </c>
      <c r="B82" s="48">
        <f>_xlfn.IFERROR(AVERAGE(Vertices[In-Degree]),NoMetricMessage)</f>
        <v>1</v>
      </c>
    </row>
    <row r="83" spans="1:2" ht="15">
      <c r="A83" s="34" t="s">
        <v>91</v>
      </c>
      <c r="B83" s="48">
        <f>_xlfn.IFERROR(MEDIAN(Vertices[In-Degree]),NoMetricMessage)</f>
        <v>0</v>
      </c>
    </row>
    <row r="94" spans="1:2" ht="15">
      <c r="A94" s="34" t="s">
        <v>94</v>
      </c>
      <c r="B94" s="47">
        <f>IF(COUNT(Vertices[Out-Degree])&gt;0,H2,NoMetricMessage)</f>
        <v>1</v>
      </c>
    </row>
    <row r="95" spans="1:2" ht="15">
      <c r="A95" s="34" t="s">
        <v>95</v>
      </c>
      <c r="B95" s="47">
        <f>IF(COUNT(Vertices[Out-Degree])&gt;0,H36,NoMetricMessage)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34782</v>
      </c>
    </row>
    <row r="110" spans="1:2" ht="15">
      <c r="A110" s="34" t="s">
        <v>102</v>
      </c>
      <c r="B110" s="48">
        <f>_xlfn.IFERROR(AVERAGE(Vertices[Betweenness Centrality]),NoMetricMessage)</f>
        <v>184.03174603174602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0.005348</v>
      </c>
    </row>
    <row r="124" spans="1:2" ht="15">
      <c r="A124" s="34" t="s">
        <v>108</v>
      </c>
      <c r="B124" s="48">
        <f>_xlfn.IFERROR(AVERAGE(Vertices[Closeness Centrality]),NoMetricMessage)</f>
        <v>0.002680925925925919</v>
      </c>
    </row>
    <row r="125" spans="1:2" ht="15">
      <c r="A125" s="34" t="s">
        <v>109</v>
      </c>
      <c r="B125" s="48">
        <f>_xlfn.IFERROR(MEDIAN(Vertices[Closeness Centrality]),NoMetricMessage)</f>
        <v>0.002681</v>
      </c>
    </row>
    <row r="136" spans="1:2" ht="15">
      <c r="A136" s="34" t="s">
        <v>112</v>
      </c>
      <c r="B136" s="48">
        <f>IF(COUNT(Vertices[Eigenvector Centrality])&gt;0,N2,NoMetricMessage)</f>
        <v>0</v>
      </c>
    </row>
    <row r="137" spans="1:2" ht="15">
      <c r="A137" s="34" t="s">
        <v>113</v>
      </c>
      <c r="B137" s="48">
        <f>IF(COUNT(Vertices[Eigenvector Centrality])&gt;0,N36,NoMetricMessage)</f>
        <v>0.070424</v>
      </c>
    </row>
    <row r="138" spans="1:2" ht="15">
      <c r="A138" s="34" t="s">
        <v>114</v>
      </c>
      <c r="B138" s="48">
        <f>_xlfn.IFERROR(AVERAGE(Vertices[Eigenvector Centrality]),NoMetricMessage)</f>
        <v>0.005291010582010556</v>
      </c>
    </row>
    <row r="139" spans="1:2" ht="15">
      <c r="A139" s="34" t="s">
        <v>115</v>
      </c>
      <c r="B139" s="48">
        <f>_xlfn.IFERROR(MEDIAN(Vertices[Eigenvector Centrality]),NoMetricMessage)</f>
        <v>0.004971</v>
      </c>
    </row>
    <row r="150" spans="1:2" ht="15">
      <c r="A150" s="34" t="s">
        <v>140</v>
      </c>
      <c r="B150" s="48">
        <f>IF(COUNT(Vertices[PageRank])&gt;0,P2,NoMetricMessage)</f>
        <v>0.541864</v>
      </c>
    </row>
    <row r="151" spans="1:2" ht="15">
      <c r="A151" s="34" t="s">
        <v>141</v>
      </c>
      <c r="B151" s="48">
        <f>IF(COUNT(Vertices[PageRank])&gt;0,P36,NoMetricMessage)</f>
        <v>86.671017</v>
      </c>
    </row>
    <row r="152" spans="1:2" ht="15">
      <c r="A152" s="34" t="s">
        <v>142</v>
      </c>
      <c r="B152" s="48">
        <f>_xlfn.IFERROR(AVERAGE(Vertices[PageRank]),NoMetricMessage)</f>
        <v>0.9999977883597923</v>
      </c>
    </row>
    <row r="153" spans="1:2" ht="15">
      <c r="A153" s="34" t="s">
        <v>143</v>
      </c>
      <c r="B153" s="48">
        <f>_xlfn.IFERROR(MEDIAN(Vertices[PageRank]),NoMetricMessage)</f>
        <v>0.541864</v>
      </c>
    </row>
    <row r="164" spans="1:2" ht="15">
      <c r="A164" s="34" t="s">
        <v>118</v>
      </c>
      <c r="B164" s="48">
        <f>IF(COUNT(Vertices[Clustering Coefficient])&gt;0,R2,NoMetricMessage)</f>
        <v>0</v>
      </c>
    </row>
    <row r="165" spans="1:2" ht="15">
      <c r="A165" s="34" t="s">
        <v>119</v>
      </c>
      <c r="B165" s="48">
        <f>IF(COUNT(Vertices[Clustering Coefficient])&gt;0,R36,NoMetricMessage)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1456</v>
      </c>
    </row>
    <row r="6" spans="1:18" ht="409.5">
      <c r="A6">
        <v>0</v>
      </c>
      <c r="B6" s="1" t="s">
        <v>136</v>
      </c>
      <c r="C6">
        <v>1</v>
      </c>
      <c r="D6" t="s">
        <v>59</v>
      </c>
      <c r="E6" t="s">
        <v>59</v>
      </c>
      <c r="F6">
        <v>0</v>
      </c>
      <c r="H6" t="s">
        <v>71</v>
      </c>
      <c r="J6" t="s">
        <v>173</v>
      </c>
      <c r="K6" s="13" t="s">
        <v>1457</v>
      </c>
      <c r="R6" t="s">
        <v>129</v>
      </c>
    </row>
    <row r="7" spans="1:11" ht="409.5">
      <c r="A7">
        <v>2</v>
      </c>
      <c r="B7">
        <v>1</v>
      </c>
      <c r="C7">
        <v>0</v>
      </c>
      <c r="D7" t="s">
        <v>60</v>
      </c>
      <c r="E7" t="s">
        <v>60</v>
      </c>
      <c r="F7">
        <v>2</v>
      </c>
      <c r="H7" t="s">
        <v>72</v>
      </c>
      <c r="J7" t="s">
        <v>174</v>
      </c>
      <c r="K7" s="13" t="s">
        <v>1458</v>
      </c>
    </row>
    <row r="8" spans="1:11" ht="409.5">
      <c r="A8"/>
      <c r="B8">
        <v>2</v>
      </c>
      <c r="C8">
        <v>2</v>
      </c>
      <c r="D8" t="s">
        <v>61</v>
      </c>
      <c r="E8" t="s">
        <v>61</v>
      </c>
      <c r="H8" t="s">
        <v>73</v>
      </c>
      <c r="J8" t="s">
        <v>175</v>
      </c>
      <c r="K8" s="13" t="s">
        <v>1459</v>
      </c>
    </row>
    <row r="9" spans="1:11" ht="409.5">
      <c r="A9"/>
      <c r="B9">
        <v>3</v>
      </c>
      <c r="C9">
        <v>4</v>
      </c>
      <c r="D9" t="s">
        <v>62</v>
      </c>
      <c r="E9" t="s">
        <v>62</v>
      </c>
      <c r="H9" t="s">
        <v>74</v>
      </c>
      <c r="J9" t="s">
        <v>176</v>
      </c>
      <c r="K9" s="106" t="s">
        <v>1468</v>
      </c>
    </row>
    <row r="10" spans="1:11" ht="15">
      <c r="A10"/>
      <c r="B10">
        <v>4</v>
      </c>
      <c r="D10" t="s">
        <v>63</v>
      </c>
      <c r="E10" t="s">
        <v>63</v>
      </c>
      <c r="H10" t="s">
        <v>75</v>
      </c>
      <c r="J10" t="s">
        <v>177</v>
      </c>
      <c r="K10" t="s">
        <v>1469</v>
      </c>
    </row>
    <row r="11" spans="1:11" ht="15">
      <c r="A11"/>
      <c r="B11">
        <v>5</v>
      </c>
      <c r="D11" t="s">
        <v>46</v>
      </c>
      <c r="E11">
        <v>1</v>
      </c>
      <c r="H11" t="s">
        <v>76</v>
      </c>
      <c r="J11" t="s">
        <v>178</v>
      </c>
      <c r="K11" t="s">
        <v>1470</v>
      </c>
    </row>
    <row r="12" spans="1:11" ht="15">
      <c r="A12"/>
      <c r="B12"/>
      <c r="D12" t="s">
        <v>64</v>
      </c>
      <c r="E12">
        <v>2</v>
      </c>
      <c r="H12">
        <v>0</v>
      </c>
      <c r="J12" t="s">
        <v>179</v>
      </c>
      <c r="K12" t="s">
        <v>1471</v>
      </c>
    </row>
    <row r="13" spans="1:11" ht="15">
      <c r="A13"/>
      <c r="B13"/>
      <c r="D13">
        <v>1</v>
      </c>
      <c r="E13">
        <v>3</v>
      </c>
      <c r="H13">
        <v>1</v>
      </c>
      <c r="J13" t="s">
        <v>180</v>
      </c>
      <c r="K13" t="s">
        <v>1472</v>
      </c>
    </row>
    <row r="14" spans="4:11" ht="15">
      <c r="D14">
        <v>2</v>
      </c>
      <c r="E14">
        <v>4</v>
      </c>
      <c r="H14">
        <v>2</v>
      </c>
      <c r="J14" t="s">
        <v>181</v>
      </c>
      <c r="K14" t="s">
        <v>1473</v>
      </c>
    </row>
    <row r="15" spans="4:11" ht="15">
      <c r="D15">
        <v>3</v>
      </c>
      <c r="E15">
        <v>5</v>
      </c>
      <c r="H15">
        <v>3</v>
      </c>
      <c r="J15" t="s">
        <v>182</v>
      </c>
      <c r="K15" t="s">
        <v>1474</v>
      </c>
    </row>
    <row r="16" spans="4:11" ht="15">
      <c r="D16">
        <v>4</v>
      </c>
      <c r="E16">
        <v>6</v>
      </c>
      <c r="H16">
        <v>4</v>
      </c>
      <c r="J16" t="s">
        <v>183</v>
      </c>
      <c r="K16" t="s">
        <v>1475</v>
      </c>
    </row>
    <row r="17" spans="4:11" ht="15">
      <c r="D17">
        <v>5</v>
      </c>
      <c r="E17">
        <v>7</v>
      </c>
      <c r="H17">
        <v>5</v>
      </c>
      <c r="J17" t="s">
        <v>184</v>
      </c>
      <c r="K17" t="s">
        <v>1476</v>
      </c>
    </row>
    <row r="18" spans="4:11" ht="15">
      <c r="D18">
        <v>6</v>
      </c>
      <c r="E18">
        <v>8</v>
      </c>
      <c r="H18">
        <v>6</v>
      </c>
      <c r="J18" t="s">
        <v>185</v>
      </c>
      <c r="K18" t="s">
        <v>1477</v>
      </c>
    </row>
    <row r="19" spans="4:11" ht="15">
      <c r="D19">
        <v>7</v>
      </c>
      <c r="E19">
        <v>9</v>
      </c>
      <c r="H19">
        <v>7</v>
      </c>
      <c r="J19" t="s">
        <v>186</v>
      </c>
      <c r="K19" t="s">
        <v>1478</v>
      </c>
    </row>
    <row r="20" spans="4:11" ht="409.5">
      <c r="D20">
        <v>8</v>
      </c>
      <c r="H20">
        <v>8</v>
      </c>
      <c r="J20" t="s">
        <v>187</v>
      </c>
      <c r="K20" s="13" t="s">
        <v>1479</v>
      </c>
    </row>
    <row r="21" spans="4:11" ht="409.5">
      <c r="D21">
        <v>9</v>
      </c>
      <c r="H21">
        <v>9</v>
      </c>
      <c r="J21" t="s">
        <v>188</v>
      </c>
      <c r="K21" s="13" t="s">
        <v>1480</v>
      </c>
    </row>
    <row r="22" spans="4:11" ht="409.5">
      <c r="D22">
        <v>10</v>
      </c>
      <c r="J22" t="s">
        <v>189</v>
      </c>
      <c r="K22" s="13" t="s">
        <v>9072</v>
      </c>
    </row>
    <row r="23" spans="4:11" ht="15">
      <c r="D23">
        <v>11</v>
      </c>
      <c r="J23" t="s">
        <v>190</v>
      </c>
      <c r="K23">
        <v>18</v>
      </c>
    </row>
    <row r="24" spans="10:11" ht="15">
      <c r="J24" t="s">
        <v>192</v>
      </c>
      <c r="K24" t="s">
        <v>9069</v>
      </c>
    </row>
    <row r="25" spans="10:11" ht="409.5">
      <c r="J25" t="s">
        <v>193</v>
      </c>
      <c r="K25" s="13" t="s">
        <v>9071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27FA0-ECD5-49E3-8921-3EC45E232A80}">
  <dimension ref="A1:G10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1482</v>
      </c>
      <c r="B1" s="13" t="s">
        <v>1538</v>
      </c>
      <c r="C1" s="13" t="s">
        <v>1542</v>
      </c>
      <c r="D1" s="13" t="s">
        <v>144</v>
      </c>
      <c r="E1" s="13" t="s">
        <v>1544</v>
      </c>
      <c r="F1" s="13" t="s">
        <v>1545</v>
      </c>
      <c r="G1" s="13" t="s">
        <v>1546</v>
      </c>
    </row>
    <row r="2" spans="1:7" ht="15">
      <c r="A2" s="80" t="s">
        <v>1483</v>
      </c>
      <c r="B2" s="80" t="s">
        <v>1539</v>
      </c>
      <c r="C2" s="111"/>
      <c r="D2" s="80"/>
      <c r="E2" s="80"/>
      <c r="F2" s="80"/>
      <c r="G2" s="80"/>
    </row>
    <row r="3" spans="1:7" ht="15">
      <c r="A3" s="81" t="s">
        <v>1484</v>
      </c>
      <c r="B3" s="80" t="s">
        <v>1540</v>
      </c>
      <c r="C3" s="111"/>
      <c r="D3" s="80"/>
      <c r="E3" s="80"/>
      <c r="F3" s="80"/>
      <c r="G3" s="80"/>
    </row>
    <row r="4" spans="1:7" ht="15">
      <c r="A4" s="81" t="s">
        <v>1485</v>
      </c>
      <c r="B4" s="80" t="s">
        <v>1541</v>
      </c>
      <c r="C4" s="111"/>
      <c r="D4" s="80"/>
      <c r="E4" s="80"/>
      <c r="F4" s="80"/>
      <c r="G4" s="80"/>
    </row>
    <row r="5" spans="1:7" ht="15">
      <c r="A5" s="81" t="s">
        <v>1486</v>
      </c>
      <c r="B5" s="80">
        <v>280</v>
      </c>
      <c r="C5" s="111">
        <v>0.03516704345641799</v>
      </c>
      <c r="D5" s="80"/>
      <c r="E5" s="80"/>
      <c r="F5" s="80"/>
      <c r="G5" s="80"/>
    </row>
    <row r="6" spans="1:7" ht="15">
      <c r="A6" s="81" t="s">
        <v>1487</v>
      </c>
      <c r="B6" s="80">
        <v>0</v>
      </c>
      <c r="C6" s="111">
        <v>0</v>
      </c>
      <c r="D6" s="80"/>
      <c r="E6" s="80"/>
      <c r="F6" s="80"/>
      <c r="G6" s="80"/>
    </row>
    <row r="7" spans="1:7" ht="15">
      <c r="A7" s="81" t="s">
        <v>1488</v>
      </c>
      <c r="B7" s="80">
        <v>0</v>
      </c>
      <c r="C7" s="111">
        <v>0</v>
      </c>
      <c r="D7" s="80"/>
      <c r="E7" s="80"/>
      <c r="F7" s="80"/>
      <c r="G7" s="80"/>
    </row>
    <row r="8" spans="1:7" ht="15">
      <c r="A8" s="81" t="s">
        <v>1489</v>
      </c>
      <c r="B8" s="80">
        <v>7682</v>
      </c>
      <c r="C8" s="111">
        <v>0.964832956543582</v>
      </c>
      <c r="D8" s="80"/>
      <c r="E8" s="80"/>
      <c r="F8" s="80"/>
      <c r="G8" s="80"/>
    </row>
    <row r="9" spans="1:7" ht="15">
      <c r="A9" s="81" t="s">
        <v>1490</v>
      </c>
      <c r="B9" s="80">
        <v>7962</v>
      </c>
      <c r="C9" s="111">
        <v>1</v>
      </c>
      <c r="D9" s="80"/>
      <c r="E9" s="80"/>
      <c r="F9" s="80"/>
      <c r="G9" s="80"/>
    </row>
    <row r="10" spans="1:7" ht="15">
      <c r="A10" s="89" t="s">
        <v>1491</v>
      </c>
      <c r="B10" s="88">
        <v>280</v>
      </c>
      <c r="C10" s="112">
        <v>0.00012555333560629155</v>
      </c>
      <c r="D10" s="88" t="s">
        <v>1543</v>
      </c>
      <c r="E10" s="88" t="b">
        <v>0</v>
      </c>
      <c r="F10" s="88" t="b">
        <v>0</v>
      </c>
      <c r="G10" s="88" t="b">
        <v>0</v>
      </c>
    </row>
    <row r="11" spans="1:7" ht="15">
      <c r="A11" s="89" t="s">
        <v>1492</v>
      </c>
      <c r="B11" s="88">
        <v>196</v>
      </c>
      <c r="C11" s="112">
        <v>0.011026295235966637</v>
      </c>
      <c r="D11" s="88" t="s">
        <v>1543</v>
      </c>
      <c r="E11" s="88" t="b">
        <v>0</v>
      </c>
      <c r="F11" s="88" t="b">
        <v>0</v>
      </c>
      <c r="G11" s="88" t="b">
        <v>0</v>
      </c>
    </row>
    <row r="12" spans="1:7" ht="15">
      <c r="A12" s="89" t="s">
        <v>1493</v>
      </c>
      <c r="B12" s="88">
        <v>189</v>
      </c>
      <c r="C12" s="112">
        <v>8.474850153424679E-05</v>
      </c>
      <c r="D12" s="88" t="s">
        <v>1543</v>
      </c>
      <c r="E12" s="88" t="b">
        <v>0</v>
      </c>
      <c r="F12" s="88" t="b">
        <v>0</v>
      </c>
      <c r="G12" s="88" t="b">
        <v>0</v>
      </c>
    </row>
    <row r="13" spans="1:7" ht="15">
      <c r="A13" s="89" t="s">
        <v>1494</v>
      </c>
      <c r="B13" s="88">
        <v>189</v>
      </c>
      <c r="C13" s="112">
        <v>8.474850153424679E-05</v>
      </c>
      <c r="D13" s="88" t="s">
        <v>1543</v>
      </c>
      <c r="E13" s="88" t="b">
        <v>0</v>
      </c>
      <c r="F13" s="88" t="b">
        <v>0</v>
      </c>
      <c r="G13" s="88" t="b">
        <v>0</v>
      </c>
    </row>
    <row r="14" spans="1:7" ht="15">
      <c r="A14" s="89" t="s">
        <v>1495</v>
      </c>
      <c r="B14" s="88">
        <v>189</v>
      </c>
      <c r="C14" s="112">
        <v>8.474850153424679E-05</v>
      </c>
      <c r="D14" s="88" t="s">
        <v>1543</v>
      </c>
      <c r="E14" s="88" t="b">
        <v>0</v>
      </c>
      <c r="F14" s="88" t="b">
        <v>0</v>
      </c>
      <c r="G14" s="88" t="b">
        <v>0</v>
      </c>
    </row>
    <row r="15" spans="1:7" ht="15">
      <c r="A15" s="89" t="s">
        <v>1496</v>
      </c>
      <c r="B15" s="88">
        <v>189</v>
      </c>
      <c r="C15" s="112">
        <v>8.474850153424679E-05</v>
      </c>
      <c r="D15" s="88" t="s">
        <v>1543</v>
      </c>
      <c r="E15" s="88" t="b">
        <v>1</v>
      </c>
      <c r="F15" s="88" t="b">
        <v>0</v>
      </c>
      <c r="G15" s="88" t="b">
        <v>0</v>
      </c>
    </row>
    <row r="16" spans="1:7" ht="15">
      <c r="A16" s="89" t="s">
        <v>1497</v>
      </c>
      <c r="B16" s="88">
        <v>98</v>
      </c>
      <c r="C16" s="112">
        <v>0.0055131476179833185</v>
      </c>
      <c r="D16" s="88" t="s">
        <v>1543</v>
      </c>
      <c r="E16" s="88" t="b">
        <v>0</v>
      </c>
      <c r="F16" s="88" t="b">
        <v>0</v>
      </c>
      <c r="G16" s="88" t="b">
        <v>0</v>
      </c>
    </row>
    <row r="17" spans="1:7" ht="15">
      <c r="A17" s="89" t="s">
        <v>1498</v>
      </c>
      <c r="B17" s="88">
        <v>98</v>
      </c>
      <c r="C17" s="112">
        <v>0.0055131476179833185</v>
      </c>
      <c r="D17" s="88" t="s">
        <v>1543</v>
      </c>
      <c r="E17" s="88" t="b">
        <v>0</v>
      </c>
      <c r="F17" s="88" t="b">
        <v>0</v>
      </c>
      <c r="G17" s="88" t="b">
        <v>0</v>
      </c>
    </row>
    <row r="18" spans="1:7" ht="15">
      <c r="A18" s="89" t="s">
        <v>1499</v>
      </c>
      <c r="B18" s="88">
        <v>98</v>
      </c>
      <c r="C18" s="112">
        <v>0.0055131476179833185</v>
      </c>
      <c r="D18" s="88" t="s">
        <v>1543</v>
      </c>
      <c r="E18" s="88" t="b">
        <v>0</v>
      </c>
      <c r="F18" s="88" t="b">
        <v>0</v>
      </c>
      <c r="G18" s="88" t="b">
        <v>0</v>
      </c>
    </row>
    <row r="19" spans="1:7" ht="15">
      <c r="A19" s="89" t="s">
        <v>1500</v>
      </c>
      <c r="B19" s="88">
        <v>98</v>
      </c>
      <c r="C19" s="112">
        <v>0.0055131476179833185</v>
      </c>
      <c r="D19" s="88" t="s">
        <v>1543</v>
      </c>
      <c r="E19" s="88" t="b">
        <v>0</v>
      </c>
      <c r="F19" s="88" t="b">
        <v>0</v>
      </c>
      <c r="G19" s="88" t="b">
        <v>0</v>
      </c>
    </row>
    <row r="20" spans="1:7" ht="15">
      <c r="A20" s="89" t="s">
        <v>1501</v>
      </c>
      <c r="B20" s="88">
        <v>98</v>
      </c>
      <c r="C20" s="112">
        <v>0.0055131476179833185</v>
      </c>
      <c r="D20" s="88" t="s">
        <v>1543</v>
      </c>
      <c r="E20" s="88" t="b">
        <v>0</v>
      </c>
      <c r="F20" s="88" t="b">
        <v>0</v>
      </c>
      <c r="G20" s="88" t="b">
        <v>0</v>
      </c>
    </row>
    <row r="21" spans="1:7" ht="15">
      <c r="A21" s="89" t="s">
        <v>1502</v>
      </c>
      <c r="B21" s="88">
        <v>98</v>
      </c>
      <c r="C21" s="112">
        <v>0.0055131476179833185</v>
      </c>
      <c r="D21" s="88" t="s">
        <v>1543</v>
      </c>
      <c r="E21" s="88" t="b">
        <v>0</v>
      </c>
      <c r="F21" s="88" t="b">
        <v>0</v>
      </c>
      <c r="G21" s="88" t="b">
        <v>0</v>
      </c>
    </row>
    <row r="22" spans="1:7" ht="15">
      <c r="A22" s="89" t="s">
        <v>1503</v>
      </c>
      <c r="B22" s="88">
        <v>98</v>
      </c>
      <c r="C22" s="112">
        <v>0.0055131476179833185</v>
      </c>
      <c r="D22" s="88" t="s">
        <v>1543</v>
      </c>
      <c r="E22" s="88" t="b">
        <v>0</v>
      </c>
      <c r="F22" s="88" t="b">
        <v>0</v>
      </c>
      <c r="G22" s="88" t="b">
        <v>0</v>
      </c>
    </row>
    <row r="23" spans="1:7" ht="15">
      <c r="A23" s="89" t="s">
        <v>1504</v>
      </c>
      <c r="B23" s="88">
        <v>98</v>
      </c>
      <c r="C23" s="112">
        <v>0.0055131476179833185</v>
      </c>
      <c r="D23" s="88" t="s">
        <v>1543</v>
      </c>
      <c r="E23" s="88" t="b">
        <v>0</v>
      </c>
      <c r="F23" s="88" t="b">
        <v>0</v>
      </c>
      <c r="G23" s="88" t="b">
        <v>0</v>
      </c>
    </row>
    <row r="24" spans="1:7" ht="15">
      <c r="A24" s="89" t="s">
        <v>1505</v>
      </c>
      <c r="B24" s="88">
        <v>98</v>
      </c>
      <c r="C24" s="112">
        <v>0.0055131476179833185</v>
      </c>
      <c r="D24" s="88" t="s">
        <v>1543</v>
      </c>
      <c r="E24" s="88" t="b">
        <v>0</v>
      </c>
      <c r="F24" s="88" t="b">
        <v>0</v>
      </c>
      <c r="G24" s="88" t="b">
        <v>0</v>
      </c>
    </row>
    <row r="25" spans="1:7" ht="15">
      <c r="A25" s="89" t="s">
        <v>1506</v>
      </c>
      <c r="B25" s="88">
        <v>98</v>
      </c>
      <c r="C25" s="112">
        <v>0.0055131476179833185</v>
      </c>
      <c r="D25" s="88" t="s">
        <v>1543</v>
      </c>
      <c r="E25" s="88" t="b">
        <v>0</v>
      </c>
      <c r="F25" s="88" t="b">
        <v>0</v>
      </c>
      <c r="G25" s="88" t="b">
        <v>0</v>
      </c>
    </row>
    <row r="26" spans="1:7" ht="15">
      <c r="A26" s="89" t="s">
        <v>1507</v>
      </c>
      <c r="B26" s="88">
        <v>98</v>
      </c>
      <c r="C26" s="112">
        <v>0.0055131476179833185</v>
      </c>
      <c r="D26" s="88" t="s">
        <v>1543</v>
      </c>
      <c r="E26" s="88" t="b">
        <v>0</v>
      </c>
      <c r="F26" s="88" t="b">
        <v>0</v>
      </c>
      <c r="G26" s="88" t="b">
        <v>0</v>
      </c>
    </row>
    <row r="27" spans="1:7" ht="15">
      <c r="A27" s="89" t="s">
        <v>1508</v>
      </c>
      <c r="B27" s="88">
        <v>98</v>
      </c>
      <c r="C27" s="112">
        <v>0.0055131476179833185</v>
      </c>
      <c r="D27" s="88" t="s">
        <v>1543</v>
      </c>
      <c r="E27" s="88" t="b">
        <v>0</v>
      </c>
      <c r="F27" s="88" t="b">
        <v>0</v>
      </c>
      <c r="G27" s="88" t="b">
        <v>0</v>
      </c>
    </row>
    <row r="28" spans="1:7" ht="15">
      <c r="A28" s="89" t="s">
        <v>1509</v>
      </c>
      <c r="B28" s="88">
        <v>98</v>
      </c>
      <c r="C28" s="112">
        <v>0.0055131476179833185</v>
      </c>
      <c r="D28" s="88" t="s">
        <v>1543</v>
      </c>
      <c r="E28" s="88" t="b">
        <v>0</v>
      </c>
      <c r="F28" s="88" t="b">
        <v>0</v>
      </c>
      <c r="G28" s="88" t="b">
        <v>0</v>
      </c>
    </row>
    <row r="29" spans="1:7" ht="15">
      <c r="A29" s="89" t="s">
        <v>1510</v>
      </c>
      <c r="B29" s="88">
        <v>98</v>
      </c>
      <c r="C29" s="112">
        <v>0.0055131476179833185</v>
      </c>
      <c r="D29" s="88" t="s">
        <v>1543</v>
      </c>
      <c r="E29" s="88" t="b">
        <v>0</v>
      </c>
      <c r="F29" s="88" t="b">
        <v>0</v>
      </c>
      <c r="G29" s="88" t="b">
        <v>0</v>
      </c>
    </row>
    <row r="30" spans="1:7" ht="15">
      <c r="A30" s="89" t="s">
        <v>1511</v>
      </c>
      <c r="B30" s="88">
        <v>98</v>
      </c>
      <c r="C30" s="112">
        <v>0.0055131476179833185</v>
      </c>
      <c r="D30" s="88" t="s">
        <v>1543</v>
      </c>
      <c r="E30" s="88" t="b">
        <v>0</v>
      </c>
      <c r="F30" s="88" t="b">
        <v>0</v>
      </c>
      <c r="G30" s="88" t="b">
        <v>0</v>
      </c>
    </row>
    <row r="31" spans="1:7" ht="15">
      <c r="A31" s="89" t="s">
        <v>1512</v>
      </c>
      <c r="B31" s="88">
        <v>98</v>
      </c>
      <c r="C31" s="112">
        <v>0.0055131476179833185</v>
      </c>
      <c r="D31" s="88" t="s">
        <v>1543</v>
      </c>
      <c r="E31" s="88" t="b">
        <v>0</v>
      </c>
      <c r="F31" s="88" t="b">
        <v>0</v>
      </c>
      <c r="G31" s="88" t="b">
        <v>0</v>
      </c>
    </row>
    <row r="32" spans="1:7" ht="15">
      <c r="A32" s="89" t="s">
        <v>1513</v>
      </c>
      <c r="B32" s="88">
        <v>98</v>
      </c>
      <c r="C32" s="112">
        <v>0.0055131476179833185</v>
      </c>
      <c r="D32" s="88" t="s">
        <v>1543</v>
      </c>
      <c r="E32" s="88" t="b">
        <v>0</v>
      </c>
      <c r="F32" s="88" t="b">
        <v>0</v>
      </c>
      <c r="G32" s="88" t="b">
        <v>0</v>
      </c>
    </row>
    <row r="33" spans="1:7" ht="15">
      <c r="A33" s="89" t="s">
        <v>1514</v>
      </c>
      <c r="B33" s="88">
        <v>98</v>
      </c>
      <c r="C33" s="112">
        <v>0.0055131476179833185</v>
      </c>
      <c r="D33" s="88" t="s">
        <v>1543</v>
      </c>
      <c r="E33" s="88" t="b">
        <v>0</v>
      </c>
      <c r="F33" s="88" t="b">
        <v>0</v>
      </c>
      <c r="G33" s="88" t="b">
        <v>0</v>
      </c>
    </row>
    <row r="34" spans="1:7" ht="15">
      <c r="A34" s="89" t="s">
        <v>1515</v>
      </c>
      <c r="B34" s="88">
        <v>98</v>
      </c>
      <c r="C34" s="112">
        <v>0.0055131476179833185</v>
      </c>
      <c r="D34" s="88" t="s">
        <v>1543</v>
      </c>
      <c r="E34" s="88" t="b">
        <v>0</v>
      </c>
      <c r="F34" s="88" t="b">
        <v>0</v>
      </c>
      <c r="G34" s="88" t="b">
        <v>0</v>
      </c>
    </row>
    <row r="35" spans="1:7" ht="15">
      <c r="A35" s="89" t="s">
        <v>1516</v>
      </c>
      <c r="B35" s="88">
        <v>91</v>
      </c>
      <c r="C35" s="112">
        <v>0.005692391114358818</v>
      </c>
      <c r="D35" s="88" t="s">
        <v>1543</v>
      </c>
      <c r="E35" s="88" t="b">
        <v>0</v>
      </c>
      <c r="F35" s="88" t="b">
        <v>0</v>
      </c>
      <c r="G35" s="88" t="b">
        <v>0</v>
      </c>
    </row>
    <row r="36" spans="1:7" ht="15">
      <c r="A36" s="89" t="s">
        <v>1517</v>
      </c>
      <c r="B36" s="88">
        <v>91</v>
      </c>
      <c r="C36" s="112">
        <v>0.005692391114358818</v>
      </c>
      <c r="D36" s="88" t="s">
        <v>1543</v>
      </c>
      <c r="E36" s="88" t="b">
        <v>0</v>
      </c>
      <c r="F36" s="88" t="b">
        <v>0</v>
      </c>
      <c r="G36" s="88" t="b">
        <v>0</v>
      </c>
    </row>
    <row r="37" spans="1:7" ht="15">
      <c r="A37" s="89" t="s">
        <v>1518</v>
      </c>
      <c r="B37" s="88">
        <v>91</v>
      </c>
      <c r="C37" s="112">
        <v>0.005692391114358818</v>
      </c>
      <c r="D37" s="88" t="s">
        <v>1543</v>
      </c>
      <c r="E37" s="88" t="b">
        <v>0</v>
      </c>
      <c r="F37" s="88" t="b">
        <v>0</v>
      </c>
      <c r="G37" s="88" t="b">
        <v>0</v>
      </c>
    </row>
    <row r="38" spans="1:7" ht="15">
      <c r="A38" s="89" t="s">
        <v>1519</v>
      </c>
      <c r="B38" s="88">
        <v>91</v>
      </c>
      <c r="C38" s="112">
        <v>0.005692391114358818</v>
      </c>
      <c r="D38" s="88" t="s">
        <v>1543</v>
      </c>
      <c r="E38" s="88" t="b">
        <v>0</v>
      </c>
      <c r="F38" s="88" t="b">
        <v>0</v>
      </c>
      <c r="G38" s="88" t="b">
        <v>0</v>
      </c>
    </row>
    <row r="39" spans="1:7" ht="15">
      <c r="A39" s="89" t="s">
        <v>1520</v>
      </c>
      <c r="B39" s="88">
        <v>91</v>
      </c>
      <c r="C39" s="112">
        <v>0.005692391114358818</v>
      </c>
      <c r="D39" s="88" t="s">
        <v>1543</v>
      </c>
      <c r="E39" s="88" t="b">
        <v>0</v>
      </c>
      <c r="F39" s="88" t="b">
        <v>0</v>
      </c>
      <c r="G39" s="88" t="b">
        <v>0</v>
      </c>
    </row>
    <row r="40" spans="1:7" ht="15">
      <c r="A40" s="89" t="s">
        <v>1521</v>
      </c>
      <c r="B40" s="88">
        <v>91</v>
      </c>
      <c r="C40" s="112">
        <v>0.005692391114358818</v>
      </c>
      <c r="D40" s="88" t="s">
        <v>1543</v>
      </c>
      <c r="E40" s="88" t="b">
        <v>0</v>
      </c>
      <c r="F40" s="88" t="b">
        <v>0</v>
      </c>
      <c r="G40" s="88" t="b">
        <v>0</v>
      </c>
    </row>
    <row r="41" spans="1:7" ht="15">
      <c r="A41" s="89" t="s">
        <v>1522</v>
      </c>
      <c r="B41" s="88">
        <v>91</v>
      </c>
      <c r="C41" s="112">
        <v>0.005692391114358818</v>
      </c>
      <c r="D41" s="88" t="s">
        <v>1543</v>
      </c>
      <c r="E41" s="88" t="b">
        <v>0</v>
      </c>
      <c r="F41" s="88" t="b">
        <v>0</v>
      </c>
      <c r="G41" s="88" t="b">
        <v>0</v>
      </c>
    </row>
    <row r="42" spans="1:7" ht="15">
      <c r="A42" s="89" t="s">
        <v>1523</v>
      </c>
      <c r="B42" s="88">
        <v>91</v>
      </c>
      <c r="C42" s="112">
        <v>0.005692391114358818</v>
      </c>
      <c r="D42" s="88" t="s">
        <v>1543</v>
      </c>
      <c r="E42" s="88" t="b">
        <v>0</v>
      </c>
      <c r="F42" s="88" t="b">
        <v>0</v>
      </c>
      <c r="G42" s="88" t="b">
        <v>0</v>
      </c>
    </row>
    <row r="43" spans="1:7" ht="15">
      <c r="A43" s="89" t="s">
        <v>1524</v>
      </c>
      <c r="B43" s="88">
        <v>91</v>
      </c>
      <c r="C43" s="112">
        <v>0.005692391114358818</v>
      </c>
      <c r="D43" s="88" t="s">
        <v>1543</v>
      </c>
      <c r="E43" s="88" t="b">
        <v>0</v>
      </c>
      <c r="F43" s="88" t="b">
        <v>0</v>
      </c>
      <c r="G43" s="88" t="b">
        <v>0</v>
      </c>
    </row>
    <row r="44" spans="1:7" ht="15">
      <c r="A44" s="89" t="s">
        <v>1525</v>
      </c>
      <c r="B44" s="88">
        <v>91</v>
      </c>
      <c r="C44" s="112">
        <v>0.005692391114358818</v>
      </c>
      <c r="D44" s="88" t="s">
        <v>1543</v>
      </c>
      <c r="E44" s="88" t="b">
        <v>0</v>
      </c>
      <c r="F44" s="88" t="b">
        <v>0</v>
      </c>
      <c r="G44" s="88" t="b">
        <v>0</v>
      </c>
    </row>
    <row r="45" spans="1:7" ht="15">
      <c r="A45" s="89" t="s">
        <v>1526</v>
      </c>
      <c r="B45" s="88">
        <v>91</v>
      </c>
      <c r="C45" s="112">
        <v>0.005692391114358818</v>
      </c>
      <c r="D45" s="88" t="s">
        <v>1543</v>
      </c>
      <c r="E45" s="88" t="b">
        <v>0</v>
      </c>
      <c r="F45" s="88" t="b">
        <v>0</v>
      </c>
      <c r="G45" s="88" t="b">
        <v>0</v>
      </c>
    </row>
    <row r="46" spans="1:7" ht="15">
      <c r="A46" s="89" t="s">
        <v>1527</v>
      </c>
      <c r="B46" s="88">
        <v>91</v>
      </c>
      <c r="C46" s="112">
        <v>0.005692391114358818</v>
      </c>
      <c r="D46" s="88" t="s">
        <v>1543</v>
      </c>
      <c r="E46" s="88" t="b">
        <v>0</v>
      </c>
      <c r="F46" s="88" t="b">
        <v>0</v>
      </c>
      <c r="G46" s="88" t="b">
        <v>0</v>
      </c>
    </row>
    <row r="47" spans="1:7" ht="15">
      <c r="A47" s="89" t="s">
        <v>1528</v>
      </c>
      <c r="B47" s="88">
        <v>91</v>
      </c>
      <c r="C47" s="112">
        <v>0.005692391114358818</v>
      </c>
      <c r="D47" s="88" t="s">
        <v>1543</v>
      </c>
      <c r="E47" s="88" t="b">
        <v>0</v>
      </c>
      <c r="F47" s="88" t="b">
        <v>0</v>
      </c>
      <c r="G47" s="88" t="b">
        <v>0</v>
      </c>
    </row>
    <row r="48" spans="1:7" ht="15">
      <c r="A48" s="89" t="s">
        <v>1529</v>
      </c>
      <c r="B48" s="88">
        <v>91</v>
      </c>
      <c r="C48" s="112">
        <v>0.005692391114358818</v>
      </c>
      <c r="D48" s="88" t="s">
        <v>1543</v>
      </c>
      <c r="E48" s="88" t="b">
        <v>0</v>
      </c>
      <c r="F48" s="88" t="b">
        <v>0</v>
      </c>
      <c r="G48" s="88" t="b">
        <v>0</v>
      </c>
    </row>
    <row r="49" spans="1:7" ht="15">
      <c r="A49" s="89" t="s">
        <v>1530</v>
      </c>
      <c r="B49" s="88">
        <v>91</v>
      </c>
      <c r="C49" s="112">
        <v>0.005692391114358818</v>
      </c>
      <c r="D49" s="88" t="s">
        <v>1543</v>
      </c>
      <c r="E49" s="88" t="b">
        <v>0</v>
      </c>
      <c r="F49" s="88" t="b">
        <v>0</v>
      </c>
      <c r="G49" s="88" t="b">
        <v>0</v>
      </c>
    </row>
    <row r="50" spans="1:7" ht="15">
      <c r="A50" s="89" t="s">
        <v>1531</v>
      </c>
      <c r="B50" s="88">
        <v>91</v>
      </c>
      <c r="C50" s="112">
        <v>0.005692391114358818</v>
      </c>
      <c r="D50" s="88" t="s">
        <v>1543</v>
      </c>
      <c r="E50" s="88" t="b">
        <v>0</v>
      </c>
      <c r="F50" s="88" t="b">
        <v>0</v>
      </c>
      <c r="G50" s="88" t="b">
        <v>0</v>
      </c>
    </row>
    <row r="51" spans="1:7" ht="15">
      <c r="A51" s="89" t="s">
        <v>1532</v>
      </c>
      <c r="B51" s="88">
        <v>91</v>
      </c>
      <c r="C51" s="112">
        <v>0.005692391114358818</v>
      </c>
      <c r="D51" s="88" t="s">
        <v>1543</v>
      </c>
      <c r="E51" s="88" t="b">
        <v>0</v>
      </c>
      <c r="F51" s="88" t="b">
        <v>0</v>
      </c>
      <c r="G51" s="88" t="b">
        <v>0</v>
      </c>
    </row>
    <row r="52" spans="1:7" ht="15">
      <c r="A52" s="89" t="s">
        <v>1533</v>
      </c>
      <c r="B52" s="88">
        <v>91</v>
      </c>
      <c r="C52" s="112">
        <v>0.005692391114358818</v>
      </c>
      <c r="D52" s="88" t="s">
        <v>1543</v>
      </c>
      <c r="E52" s="88" t="b">
        <v>0</v>
      </c>
      <c r="F52" s="88" t="b">
        <v>0</v>
      </c>
      <c r="G52" s="88" t="b">
        <v>0</v>
      </c>
    </row>
    <row r="53" spans="1:7" ht="15">
      <c r="A53" s="89" t="s">
        <v>1534</v>
      </c>
      <c r="B53" s="88">
        <v>91</v>
      </c>
      <c r="C53" s="112">
        <v>0.005692391114358818</v>
      </c>
      <c r="D53" s="88" t="s">
        <v>1543</v>
      </c>
      <c r="E53" s="88" t="b">
        <v>0</v>
      </c>
      <c r="F53" s="88" t="b">
        <v>0</v>
      </c>
      <c r="G53" s="88" t="b">
        <v>0</v>
      </c>
    </row>
    <row r="54" spans="1:7" ht="15">
      <c r="A54" s="89" t="s">
        <v>1535</v>
      </c>
      <c r="B54" s="88">
        <v>91</v>
      </c>
      <c r="C54" s="112">
        <v>0.005692391114358818</v>
      </c>
      <c r="D54" s="88" t="s">
        <v>1543</v>
      </c>
      <c r="E54" s="88" t="b">
        <v>0</v>
      </c>
      <c r="F54" s="88" t="b">
        <v>0</v>
      </c>
      <c r="G54" s="88" t="b">
        <v>0</v>
      </c>
    </row>
    <row r="55" spans="1:7" ht="15">
      <c r="A55" s="89" t="s">
        <v>1536</v>
      </c>
      <c r="B55" s="88">
        <v>91</v>
      </c>
      <c r="C55" s="112">
        <v>0.005692391114358818</v>
      </c>
      <c r="D55" s="88" t="s">
        <v>1543</v>
      </c>
      <c r="E55" s="88" t="b">
        <v>1</v>
      </c>
      <c r="F55" s="88" t="b">
        <v>0</v>
      </c>
      <c r="G55" s="88" t="b">
        <v>0</v>
      </c>
    </row>
    <row r="56" spans="1:7" ht="15">
      <c r="A56" s="89" t="s">
        <v>1537</v>
      </c>
      <c r="B56" s="88">
        <v>91</v>
      </c>
      <c r="C56" s="112">
        <v>0.005692391114358818</v>
      </c>
      <c r="D56" s="88" t="s">
        <v>1543</v>
      </c>
      <c r="E56" s="88" t="b">
        <v>0</v>
      </c>
      <c r="F56" s="88" t="b">
        <v>0</v>
      </c>
      <c r="G56" s="88" t="b">
        <v>0</v>
      </c>
    </row>
    <row r="57" spans="1:7" ht="15">
      <c r="A57" s="89" t="s">
        <v>1491</v>
      </c>
      <c r="B57" s="88">
        <v>280</v>
      </c>
      <c r="C57" s="112">
        <v>0</v>
      </c>
      <c r="D57" s="88" t="s">
        <v>1461</v>
      </c>
      <c r="E57" s="88" t="b">
        <v>0</v>
      </c>
      <c r="F57" s="88" t="b">
        <v>0</v>
      </c>
      <c r="G57" s="88" t="b">
        <v>0</v>
      </c>
    </row>
    <row r="58" spans="1:7" ht="15">
      <c r="A58" s="89" t="s">
        <v>1492</v>
      </c>
      <c r="B58" s="88">
        <v>196</v>
      </c>
      <c r="C58" s="112">
        <v>0.01097060494156728</v>
      </c>
      <c r="D58" s="88" t="s">
        <v>1461</v>
      </c>
      <c r="E58" s="88" t="b">
        <v>0</v>
      </c>
      <c r="F58" s="88" t="b">
        <v>0</v>
      </c>
      <c r="G58" s="88" t="b">
        <v>0</v>
      </c>
    </row>
    <row r="59" spans="1:7" ht="15">
      <c r="A59" s="89" t="s">
        <v>1493</v>
      </c>
      <c r="B59" s="88">
        <v>189</v>
      </c>
      <c r="C59" s="112">
        <v>0</v>
      </c>
      <c r="D59" s="88" t="s">
        <v>1461</v>
      </c>
      <c r="E59" s="88" t="b">
        <v>0</v>
      </c>
      <c r="F59" s="88" t="b">
        <v>0</v>
      </c>
      <c r="G59" s="88" t="b">
        <v>0</v>
      </c>
    </row>
    <row r="60" spans="1:7" ht="15">
      <c r="A60" s="89" t="s">
        <v>1494</v>
      </c>
      <c r="B60" s="88">
        <v>189</v>
      </c>
      <c r="C60" s="112">
        <v>0</v>
      </c>
      <c r="D60" s="88" t="s">
        <v>1461</v>
      </c>
      <c r="E60" s="88" t="b">
        <v>0</v>
      </c>
      <c r="F60" s="88" t="b">
        <v>0</v>
      </c>
      <c r="G60" s="88" t="b">
        <v>0</v>
      </c>
    </row>
    <row r="61" spans="1:7" ht="15">
      <c r="A61" s="89" t="s">
        <v>1495</v>
      </c>
      <c r="B61" s="88">
        <v>189</v>
      </c>
      <c r="C61" s="112">
        <v>0</v>
      </c>
      <c r="D61" s="88" t="s">
        <v>1461</v>
      </c>
      <c r="E61" s="88" t="b">
        <v>0</v>
      </c>
      <c r="F61" s="88" t="b">
        <v>0</v>
      </c>
      <c r="G61" s="88" t="b">
        <v>0</v>
      </c>
    </row>
    <row r="62" spans="1:7" ht="15">
      <c r="A62" s="89" t="s">
        <v>1496</v>
      </c>
      <c r="B62" s="88">
        <v>189</v>
      </c>
      <c r="C62" s="112">
        <v>0</v>
      </c>
      <c r="D62" s="88" t="s">
        <v>1461</v>
      </c>
      <c r="E62" s="88" t="b">
        <v>1</v>
      </c>
      <c r="F62" s="88" t="b">
        <v>0</v>
      </c>
      <c r="G62" s="88" t="b">
        <v>0</v>
      </c>
    </row>
    <row r="63" spans="1:7" ht="15">
      <c r="A63" s="89" t="s">
        <v>1497</v>
      </c>
      <c r="B63" s="88">
        <v>98</v>
      </c>
      <c r="C63" s="112">
        <v>0.00548530247078364</v>
      </c>
      <c r="D63" s="88" t="s">
        <v>1461</v>
      </c>
      <c r="E63" s="88" t="b">
        <v>0</v>
      </c>
      <c r="F63" s="88" t="b">
        <v>0</v>
      </c>
      <c r="G63" s="88" t="b">
        <v>0</v>
      </c>
    </row>
    <row r="64" spans="1:7" ht="15">
      <c r="A64" s="89" t="s">
        <v>1498</v>
      </c>
      <c r="B64" s="88">
        <v>98</v>
      </c>
      <c r="C64" s="112">
        <v>0.00548530247078364</v>
      </c>
      <c r="D64" s="88" t="s">
        <v>1461</v>
      </c>
      <c r="E64" s="88" t="b">
        <v>0</v>
      </c>
      <c r="F64" s="88" t="b">
        <v>0</v>
      </c>
      <c r="G64" s="88" t="b">
        <v>0</v>
      </c>
    </row>
    <row r="65" spans="1:7" ht="15">
      <c r="A65" s="89" t="s">
        <v>1499</v>
      </c>
      <c r="B65" s="88">
        <v>98</v>
      </c>
      <c r="C65" s="112">
        <v>0.00548530247078364</v>
      </c>
      <c r="D65" s="88" t="s">
        <v>1461</v>
      </c>
      <c r="E65" s="88" t="b">
        <v>0</v>
      </c>
      <c r="F65" s="88" t="b">
        <v>0</v>
      </c>
      <c r="G65" s="88" t="b">
        <v>0</v>
      </c>
    </row>
    <row r="66" spans="1:7" ht="15">
      <c r="A66" s="89" t="s">
        <v>1500</v>
      </c>
      <c r="B66" s="88">
        <v>98</v>
      </c>
      <c r="C66" s="112">
        <v>0.00548530247078364</v>
      </c>
      <c r="D66" s="88" t="s">
        <v>1461</v>
      </c>
      <c r="E66" s="88" t="b">
        <v>0</v>
      </c>
      <c r="F66" s="88" t="b">
        <v>0</v>
      </c>
      <c r="G66" s="88" t="b">
        <v>0</v>
      </c>
    </row>
    <row r="67" spans="1:7" ht="15">
      <c r="A67" s="89" t="s">
        <v>1501</v>
      </c>
      <c r="B67" s="88">
        <v>98</v>
      </c>
      <c r="C67" s="112">
        <v>0.00548530247078364</v>
      </c>
      <c r="D67" s="88" t="s">
        <v>1461</v>
      </c>
      <c r="E67" s="88" t="b">
        <v>0</v>
      </c>
      <c r="F67" s="88" t="b">
        <v>0</v>
      </c>
      <c r="G67" s="88" t="b">
        <v>0</v>
      </c>
    </row>
    <row r="68" spans="1:7" ht="15">
      <c r="A68" s="89" t="s">
        <v>1502</v>
      </c>
      <c r="B68" s="88">
        <v>98</v>
      </c>
      <c r="C68" s="112">
        <v>0.00548530247078364</v>
      </c>
      <c r="D68" s="88" t="s">
        <v>1461</v>
      </c>
      <c r="E68" s="88" t="b">
        <v>0</v>
      </c>
      <c r="F68" s="88" t="b">
        <v>0</v>
      </c>
      <c r="G68" s="88" t="b">
        <v>0</v>
      </c>
    </row>
    <row r="69" spans="1:7" ht="15">
      <c r="A69" s="89" t="s">
        <v>1503</v>
      </c>
      <c r="B69" s="88">
        <v>98</v>
      </c>
      <c r="C69" s="112">
        <v>0.00548530247078364</v>
      </c>
      <c r="D69" s="88" t="s">
        <v>1461</v>
      </c>
      <c r="E69" s="88" t="b">
        <v>0</v>
      </c>
      <c r="F69" s="88" t="b">
        <v>0</v>
      </c>
      <c r="G69" s="88" t="b">
        <v>0</v>
      </c>
    </row>
    <row r="70" spans="1:7" ht="15">
      <c r="A70" s="89" t="s">
        <v>1504</v>
      </c>
      <c r="B70" s="88">
        <v>98</v>
      </c>
      <c r="C70" s="112">
        <v>0.00548530247078364</v>
      </c>
      <c r="D70" s="88" t="s">
        <v>1461</v>
      </c>
      <c r="E70" s="88" t="b">
        <v>0</v>
      </c>
      <c r="F70" s="88" t="b">
        <v>0</v>
      </c>
      <c r="G70" s="88" t="b">
        <v>0</v>
      </c>
    </row>
    <row r="71" spans="1:7" ht="15">
      <c r="A71" s="89" t="s">
        <v>1505</v>
      </c>
      <c r="B71" s="88">
        <v>98</v>
      </c>
      <c r="C71" s="112">
        <v>0.00548530247078364</v>
      </c>
      <c r="D71" s="88" t="s">
        <v>1461</v>
      </c>
      <c r="E71" s="88" t="b">
        <v>0</v>
      </c>
      <c r="F71" s="88" t="b">
        <v>0</v>
      </c>
      <c r="G71" s="88" t="b">
        <v>0</v>
      </c>
    </row>
    <row r="72" spans="1:7" ht="15">
      <c r="A72" s="89" t="s">
        <v>1506</v>
      </c>
      <c r="B72" s="88">
        <v>98</v>
      </c>
      <c r="C72" s="112">
        <v>0.00548530247078364</v>
      </c>
      <c r="D72" s="88" t="s">
        <v>1461</v>
      </c>
      <c r="E72" s="88" t="b">
        <v>0</v>
      </c>
      <c r="F72" s="88" t="b">
        <v>0</v>
      </c>
      <c r="G72" s="88" t="b">
        <v>0</v>
      </c>
    </row>
    <row r="73" spans="1:7" ht="15">
      <c r="A73" s="89" t="s">
        <v>1507</v>
      </c>
      <c r="B73" s="88">
        <v>98</v>
      </c>
      <c r="C73" s="112">
        <v>0.00548530247078364</v>
      </c>
      <c r="D73" s="88" t="s">
        <v>1461</v>
      </c>
      <c r="E73" s="88" t="b">
        <v>0</v>
      </c>
      <c r="F73" s="88" t="b">
        <v>0</v>
      </c>
      <c r="G73" s="88" t="b">
        <v>0</v>
      </c>
    </row>
    <row r="74" spans="1:7" ht="15">
      <c r="A74" s="89" t="s">
        <v>1508</v>
      </c>
      <c r="B74" s="88">
        <v>98</v>
      </c>
      <c r="C74" s="112">
        <v>0.00548530247078364</v>
      </c>
      <c r="D74" s="88" t="s">
        <v>1461</v>
      </c>
      <c r="E74" s="88" t="b">
        <v>0</v>
      </c>
      <c r="F74" s="88" t="b">
        <v>0</v>
      </c>
      <c r="G74" s="88" t="b">
        <v>0</v>
      </c>
    </row>
    <row r="75" spans="1:7" ht="15">
      <c r="A75" s="89" t="s">
        <v>1509</v>
      </c>
      <c r="B75" s="88">
        <v>98</v>
      </c>
      <c r="C75" s="112">
        <v>0.00548530247078364</v>
      </c>
      <c r="D75" s="88" t="s">
        <v>1461</v>
      </c>
      <c r="E75" s="88" t="b">
        <v>0</v>
      </c>
      <c r="F75" s="88" t="b">
        <v>0</v>
      </c>
      <c r="G75" s="88" t="b">
        <v>0</v>
      </c>
    </row>
    <row r="76" spans="1:7" ht="15">
      <c r="A76" s="89" t="s">
        <v>1510</v>
      </c>
      <c r="B76" s="88">
        <v>98</v>
      </c>
      <c r="C76" s="112">
        <v>0.00548530247078364</v>
      </c>
      <c r="D76" s="88" t="s">
        <v>1461</v>
      </c>
      <c r="E76" s="88" t="b">
        <v>0</v>
      </c>
      <c r="F76" s="88" t="b">
        <v>0</v>
      </c>
      <c r="G76" s="88" t="b">
        <v>0</v>
      </c>
    </row>
    <row r="77" spans="1:7" ht="15">
      <c r="A77" s="89" t="s">
        <v>1511</v>
      </c>
      <c r="B77" s="88">
        <v>98</v>
      </c>
      <c r="C77" s="112">
        <v>0.00548530247078364</v>
      </c>
      <c r="D77" s="88" t="s">
        <v>1461</v>
      </c>
      <c r="E77" s="88" t="b">
        <v>0</v>
      </c>
      <c r="F77" s="88" t="b">
        <v>0</v>
      </c>
      <c r="G77" s="88" t="b">
        <v>0</v>
      </c>
    </row>
    <row r="78" spans="1:7" ht="15">
      <c r="A78" s="89" t="s">
        <v>1512</v>
      </c>
      <c r="B78" s="88">
        <v>98</v>
      </c>
      <c r="C78" s="112">
        <v>0.00548530247078364</v>
      </c>
      <c r="D78" s="88" t="s">
        <v>1461</v>
      </c>
      <c r="E78" s="88" t="b">
        <v>0</v>
      </c>
      <c r="F78" s="88" t="b">
        <v>0</v>
      </c>
      <c r="G78" s="88" t="b">
        <v>0</v>
      </c>
    </row>
    <row r="79" spans="1:7" ht="15">
      <c r="A79" s="89" t="s">
        <v>1513</v>
      </c>
      <c r="B79" s="88">
        <v>98</v>
      </c>
      <c r="C79" s="112">
        <v>0.00548530247078364</v>
      </c>
      <c r="D79" s="88" t="s">
        <v>1461</v>
      </c>
      <c r="E79" s="88" t="b">
        <v>0</v>
      </c>
      <c r="F79" s="88" t="b">
        <v>0</v>
      </c>
      <c r="G79" s="88" t="b">
        <v>0</v>
      </c>
    </row>
    <row r="80" spans="1:7" ht="15">
      <c r="A80" s="89" t="s">
        <v>1514</v>
      </c>
      <c r="B80" s="88">
        <v>98</v>
      </c>
      <c r="C80" s="112">
        <v>0.00548530247078364</v>
      </c>
      <c r="D80" s="88" t="s">
        <v>1461</v>
      </c>
      <c r="E80" s="88" t="b">
        <v>0</v>
      </c>
      <c r="F80" s="88" t="b">
        <v>0</v>
      </c>
      <c r="G80" s="88" t="b">
        <v>0</v>
      </c>
    </row>
    <row r="81" spans="1:7" ht="15">
      <c r="A81" s="89" t="s">
        <v>1515</v>
      </c>
      <c r="B81" s="88">
        <v>98</v>
      </c>
      <c r="C81" s="112">
        <v>0.00548530247078364</v>
      </c>
      <c r="D81" s="88" t="s">
        <v>1461</v>
      </c>
      <c r="E81" s="88" t="b">
        <v>0</v>
      </c>
      <c r="F81" s="88" t="b">
        <v>0</v>
      </c>
      <c r="G81" s="88" t="b">
        <v>0</v>
      </c>
    </row>
    <row r="82" spans="1:7" ht="15">
      <c r="A82" s="89" t="s">
        <v>1516</v>
      </c>
      <c r="B82" s="88">
        <v>91</v>
      </c>
      <c r="C82" s="112">
        <v>0.005668221640216974</v>
      </c>
      <c r="D82" s="88" t="s">
        <v>1461</v>
      </c>
      <c r="E82" s="88" t="b">
        <v>0</v>
      </c>
      <c r="F82" s="88" t="b">
        <v>0</v>
      </c>
      <c r="G82" s="88" t="b">
        <v>0</v>
      </c>
    </row>
    <row r="83" spans="1:7" ht="15">
      <c r="A83" s="89" t="s">
        <v>1517</v>
      </c>
      <c r="B83" s="88">
        <v>91</v>
      </c>
      <c r="C83" s="112">
        <v>0.005668221640216974</v>
      </c>
      <c r="D83" s="88" t="s">
        <v>1461</v>
      </c>
      <c r="E83" s="88" t="b">
        <v>0</v>
      </c>
      <c r="F83" s="88" t="b">
        <v>0</v>
      </c>
      <c r="G83" s="88" t="b">
        <v>0</v>
      </c>
    </row>
    <row r="84" spans="1:7" ht="15">
      <c r="A84" s="89" t="s">
        <v>1518</v>
      </c>
      <c r="B84" s="88">
        <v>91</v>
      </c>
      <c r="C84" s="112">
        <v>0.005668221640216974</v>
      </c>
      <c r="D84" s="88" t="s">
        <v>1461</v>
      </c>
      <c r="E84" s="88" t="b">
        <v>0</v>
      </c>
      <c r="F84" s="88" t="b">
        <v>0</v>
      </c>
      <c r="G84" s="88" t="b">
        <v>0</v>
      </c>
    </row>
    <row r="85" spans="1:7" ht="15">
      <c r="A85" s="89" t="s">
        <v>1519</v>
      </c>
      <c r="B85" s="88">
        <v>91</v>
      </c>
      <c r="C85" s="112">
        <v>0.005668221640216974</v>
      </c>
      <c r="D85" s="88" t="s">
        <v>1461</v>
      </c>
      <c r="E85" s="88" t="b">
        <v>0</v>
      </c>
      <c r="F85" s="88" t="b">
        <v>0</v>
      </c>
      <c r="G85" s="88" t="b">
        <v>0</v>
      </c>
    </row>
    <row r="86" spans="1:7" ht="15">
      <c r="A86" s="89" t="s">
        <v>1520</v>
      </c>
      <c r="B86" s="88">
        <v>91</v>
      </c>
      <c r="C86" s="112">
        <v>0.005668221640216974</v>
      </c>
      <c r="D86" s="88" t="s">
        <v>1461</v>
      </c>
      <c r="E86" s="88" t="b">
        <v>0</v>
      </c>
      <c r="F86" s="88" t="b">
        <v>0</v>
      </c>
      <c r="G86" s="88" t="b">
        <v>0</v>
      </c>
    </row>
    <row r="87" spans="1:7" ht="15">
      <c r="A87" s="89" t="s">
        <v>1521</v>
      </c>
      <c r="B87" s="88">
        <v>91</v>
      </c>
      <c r="C87" s="112">
        <v>0.005668221640216974</v>
      </c>
      <c r="D87" s="88" t="s">
        <v>1461</v>
      </c>
      <c r="E87" s="88" t="b">
        <v>0</v>
      </c>
      <c r="F87" s="88" t="b">
        <v>0</v>
      </c>
      <c r="G87" s="88" t="b">
        <v>0</v>
      </c>
    </row>
    <row r="88" spans="1:7" ht="15">
      <c r="A88" s="89" t="s">
        <v>1522</v>
      </c>
      <c r="B88" s="88">
        <v>91</v>
      </c>
      <c r="C88" s="112">
        <v>0.005668221640216974</v>
      </c>
      <c r="D88" s="88" t="s">
        <v>1461</v>
      </c>
      <c r="E88" s="88" t="b">
        <v>0</v>
      </c>
      <c r="F88" s="88" t="b">
        <v>0</v>
      </c>
      <c r="G88" s="88" t="b">
        <v>0</v>
      </c>
    </row>
    <row r="89" spans="1:7" ht="15">
      <c r="A89" s="89" t="s">
        <v>1523</v>
      </c>
      <c r="B89" s="88">
        <v>91</v>
      </c>
      <c r="C89" s="112">
        <v>0.005668221640216974</v>
      </c>
      <c r="D89" s="88" t="s">
        <v>1461</v>
      </c>
      <c r="E89" s="88" t="b">
        <v>0</v>
      </c>
      <c r="F89" s="88" t="b">
        <v>0</v>
      </c>
      <c r="G89" s="88" t="b">
        <v>0</v>
      </c>
    </row>
    <row r="90" spans="1:7" ht="15">
      <c r="A90" s="89" t="s">
        <v>1524</v>
      </c>
      <c r="B90" s="88">
        <v>91</v>
      </c>
      <c r="C90" s="112">
        <v>0.005668221640216974</v>
      </c>
      <c r="D90" s="88" t="s">
        <v>1461</v>
      </c>
      <c r="E90" s="88" t="b">
        <v>0</v>
      </c>
      <c r="F90" s="88" t="b">
        <v>0</v>
      </c>
      <c r="G90" s="88" t="b">
        <v>0</v>
      </c>
    </row>
    <row r="91" spans="1:7" ht="15">
      <c r="A91" s="89" t="s">
        <v>1525</v>
      </c>
      <c r="B91" s="88">
        <v>91</v>
      </c>
      <c r="C91" s="112">
        <v>0.005668221640216974</v>
      </c>
      <c r="D91" s="88" t="s">
        <v>1461</v>
      </c>
      <c r="E91" s="88" t="b">
        <v>0</v>
      </c>
      <c r="F91" s="88" t="b">
        <v>0</v>
      </c>
      <c r="G91" s="88" t="b">
        <v>0</v>
      </c>
    </row>
    <row r="92" spans="1:7" ht="15">
      <c r="A92" s="89" t="s">
        <v>1526</v>
      </c>
      <c r="B92" s="88">
        <v>91</v>
      </c>
      <c r="C92" s="112">
        <v>0.005668221640216974</v>
      </c>
      <c r="D92" s="88" t="s">
        <v>1461</v>
      </c>
      <c r="E92" s="88" t="b">
        <v>0</v>
      </c>
      <c r="F92" s="88" t="b">
        <v>0</v>
      </c>
      <c r="G92" s="88" t="b">
        <v>0</v>
      </c>
    </row>
    <row r="93" spans="1:7" ht="15">
      <c r="A93" s="89" t="s">
        <v>1527</v>
      </c>
      <c r="B93" s="88">
        <v>91</v>
      </c>
      <c r="C93" s="112">
        <v>0.005668221640216974</v>
      </c>
      <c r="D93" s="88" t="s">
        <v>1461</v>
      </c>
      <c r="E93" s="88" t="b">
        <v>0</v>
      </c>
      <c r="F93" s="88" t="b">
        <v>0</v>
      </c>
      <c r="G93" s="88" t="b">
        <v>0</v>
      </c>
    </row>
    <row r="94" spans="1:7" ht="15">
      <c r="A94" s="89" t="s">
        <v>1528</v>
      </c>
      <c r="B94" s="88">
        <v>91</v>
      </c>
      <c r="C94" s="112">
        <v>0.005668221640216974</v>
      </c>
      <c r="D94" s="88" t="s">
        <v>1461</v>
      </c>
      <c r="E94" s="88" t="b">
        <v>0</v>
      </c>
      <c r="F94" s="88" t="b">
        <v>0</v>
      </c>
      <c r="G94" s="88" t="b">
        <v>0</v>
      </c>
    </row>
    <row r="95" spans="1:7" ht="15">
      <c r="A95" s="89" t="s">
        <v>1529</v>
      </c>
      <c r="B95" s="88">
        <v>91</v>
      </c>
      <c r="C95" s="112">
        <v>0.005668221640216974</v>
      </c>
      <c r="D95" s="88" t="s">
        <v>1461</v>
      </c>
      <c r="E95" s="88" t="b">
        <v>0</v>
      </c>
      <c r="F95" s="88" t="b">
        <v>0</v>
      </c>
      <c r="G95" s="88" t="b">
        <v>0</v>
      </c>
    </row>
    <row r="96" spans="1:7" ht="15">
      <c r="A96" s="89" t="s">
        <v>1530</v>
      </c>
      <c r="B96" s="88">
        <v>91</v>
      </c>
      <c r="C96" s="112">
        <v>0.005668221640216974</v>
      </c>
      <c r="D96" s="88" t="s">
        <v>1461</v>
      </c>
      <c r="E96" s="88" t="b">
        <v>0</v>
      </c>
      <c r="F96" s="88" t="b">
        <v>0</v>
      </c>
      <c r="G96" s="88" t="b">
        <v>0</v>
      </c>
    </row>
    <row r="97" spans="1:7" ht="15">
      <c r="A97" s="89" t="s">
        <v>1531</v>
      </c>
      <c r="B97" s="88">
        <v>91</v>
      </c>
      <c r="C97" s="112">
        <v>0.005668221640216974</v>
      </c>
      <c r="D97" s="88" t="s">
        <v>1461</v>
      </c>
      <c r="E97" s="88" t="b">
        <v>0</v>
      </c>
      <c r="F97" s="88" t="b">
        <v>0</v>
      </c>
      <c r="G97" s="88" t="b">
        <v>0</v>
      </c>
    </row>
    <row r="98" spans="1:7" ht="15">
      <c r="A98" s="89" t="s">
        <v>1532</v>
      </c>
      <c r="B98" s="88">
        <v>91</v>
      </c>
      <c r="C98" s="112">
        <v>0.005668221640216974</v>
      </c>
      <c r="D98" s="88" t="s">
        <v>1461</v>
      </c>
      <c r="E98" s="88" t="b">
        <v>0</v>
      </c>
      <c r="F98" s="88" t="b">
        <v>0</v>
      </c>
      <c r="G98" s="88" t="b">
        <v>0</v>
      </c>
    </row>
    <row r="99" spans="1:7" ht="15">
      <c r="A99" s="89" t="s">
        <v>1533</v>
      </c>
      <c r="B99" s="88">
        <v>91</v>
      </c>
      <c r="C99" s="112">
        <v>0.005668221640216974</v>
      </c>
      <c r="D99" s="88" t="s">
        <v>1461</v>
      </c>
      <c r="E99" s="88" t="b">
        <v>0</v>
      </c>
      <c r="F99" s="88" t="b">
        <v>0</v>
      </c>
      <c r="G99" s="88" t="b">
        <v>0</v>
      </c>
    </row>
    <row r="100" spans="1:7" ht="15">
      <c r="A100" s="89" t="s">
        <v>1534</v>
      </c>
      <c r="B100" s="88">
        <v>91</v>
      </c>
      <c r="C100" s="112">
        <v>0.005668221640216974</v>
      </c>
      <c r="D100" s="88" t="s">
        <v>1461</v>
      </c>
      <c r="E100" s="88" t="b">
        <v>0</v>
      </c>
      <c r="F100" s="88" t="b">
        <v>0</v>
      </c>
      <c r="G100" s="88" t="b">
        <v>0</v>
      </c>
    </row>
    <row r="101" spans="1:7" ht="15">
      <c r="A101" s="89" t="s">
        <v>1535</v>
      </c>
      <c r="B101" s="88">
        <v>91</v>
      </c>
      <c r="C101" s="112">
        <v>0.005668221640216974</v>
      </c>
      <c r="D101" s="88" t="s">
        <v>1461</v>
      </c>
      <c r="E101" s="88" t="b">
        <v>0</v>
      </c>
      <c r="F101" s="88" t="b">
        <v>0</v>
      </c>
      <c r="G101" s="88" t="b">
        <v>0</v>
      </c>
    </row>
    <row r="102" spans="1:7" ht="15">
      <c r="A102" s="89" t="s">
        <v>1536</v>
      </c>
      <c r="B102" s="88">
        <v>91</v>
      </c>
      <c r="C102" s="112">
        <v>0.005668221640216974</v>
      </c>
      <c r="D102" s="88" t="s">
        <v>1461</v>
      </c>
      <c r="E102" s="88" t="b">
        <v>1</v>
      </c>
      <c r="F102" s="88" t="b">
        <v>0</v>
      </c>
      <c r="G102" s="88" t="b">
        <v>0</v>
      </c>
    </row>
    <row r="103" spans="1:7" ht="15">
      <c r="A103" s="89" t="s">
        <v>1537</v>
      </c>
      <c r="B103" s="88">
        <v>91</v>
      </c>
      <c r="C103" s="112">
        <v>0.005668221640216974</v>
      </c>
      <c r="D103" s="88" t="s">
        <v>1461</v>
      </c>
      <c r="E103" s="88" t="b">
        <v>0</v>
      </c>
      <c r="F103" s="88" t="b">
        <v>0</v>
      </c>
      <c r="G10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F2792-B838-4B77-9F2D-7D8F473F9ADA}">
  <dimension ref="A1:L10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1547</v>
      </c>
      <c r="B1" s="13" t="s">
        <v>1548</v>
      </c>
      <c r="C1" s="13" t="s">
        <v>1538</v>
      </c>
      <c r="D1" s="13" t="s">
        <v>1542</v>
      </c>
      <c r="E1" s="13" t="s">
        <v>1549</v>
      </c>
      <c r="F1" s="13" t="s">
        <v>144</v>
      </c>
      <c r="G1" s="13" t="s">
        <v>1550</v>
      </c>
      <c r="H1" s="13" t="s">
        <v>1551</v>
      </c>
      <c r="I1" s="13" t="s">
        <v>1552</v>
      </c>
      <c r="J1" s="13" t="s">
        <v>1553</v>
      </c>
      <c r="K1" s="13" t="s">
        <v>1554</v>
      </c>
      <c r="L1" s="13" t="s">
        <v>1555</v>
      </c>
    </row>
    <row r="2" spans="1:12" ht="15">
      <c r="A2" s="88" t="s">
        <v>1494</v>
      </c>
      <c r="B2" s="88" t="s">
        <v>1491</v>
      </c>
      <c r="C2" s="88">
        <v>189</v>
      </c>
      <c r="D2" s="112">
        <v>8.474850153424679E-05</v>
      </c>
      <c r="E2" s="112">
        <v>1.2448953336918616</v>
      </c>
      <c r="F2" s="88" t="s">
        <v>1543</v>
      </c>
      <c r="G2" s="88" t="b">
        <v>0</v>
      </c>
      <c r="H2" s="88" t="b">
        <v>0</v>
      </c>
      <c r="I2" s="88" t="b">
        <v>0</v>
      </c>
      <c r="J2" s="88" t="b">
        <v>0</v>
      </c>
      <c r="K2" s="88" t="b">
        <v>0</v>
      </c>
      <c r="L2" s="88" t="b">
        <v>0</v>
      </c>
    </row>
    <row r="3" spans="1:12" ht="15">
      <c r="A3" s="89" t="s">
        <v>1497</v>
      </c>
      <c r="B3" s="88" t="s">
        <v>1498</v>
      </c>
      <c r="C3" s="88">
        <v>98</v>
      </c>
      <c r="D3" s="112">
        <v>0.0055131476179833185</v>
      </c>
      <c r="E3" s="112">
        <v>1.700827289341586</v>
      </c>
      <c r="F3" s="88" t="s">
        <v>1543</v>
      </c>
      <c r="G3" s="88" t="b">
        <v>0</v>
      </c>
      <c r="H3" s="88" t="b">
        <v>0</v>
      </c>
      <c r="I3" s="88" t="b">
        <v>0</v>
      </c>
      <c r="J3" s="88" t="b">
        <v>0</v>
      </c>
      <c r="K3" s="88" t="b">
        <v>0</v>
      </c>
      <c r="L3" s="88" t="b">
        <v>0</v>
      </c>
    </row>
    <row r="4" spans="1:12" ht="15">
      <c r="A4" s="89" t="s">
        <v>1498</v>
      </c>
      <c r="B4" s="88" t="s">
        <v>1493</v>
      </c>
      <c r="C4" s="88">
        <v>98</v>
      </c>
      <c r="D4" s="112">
        <v>0.0055131476179833185</v>
      </c>
      <c r="E4" s="112">
        <v>1.4155915608608367</v>
      </c>
      <c r="F4" s="88" t="s">
        <v>1543</v>
      </c>
      <c r="G4" s="88" t="b">
        <v>0</v>
      </c>
      <c r="H4" s="88" t="b">
        <v>0</v>
      </c>
      <c r="I4" s="88" t="b">
        <v>0</v>
      </c>
      <c r="J4" s="88" t="b">
        <v>0</v>
      </c>
      <c r="K4" s="88" t="b">
        <v>0</v>
      </c>
      <c r="L4" s="88" t="b">
        <v>0</v>
      </c>
    </row>
    <row r="5" spans="1:12" ht="15">
      <c r="A5" s="89" t="s">
        <v>1493</v>
      </c>
      <c r="B5" s="88" t="s">
        <v>1494</v>
      </c>
      <c r="C5" s="88">
        <v>98</v>
      </c>
      <c r="D5" s="112">
        <v>0.0055131476179833185</v>
      </c>
      <c r="E5" s="112">
        <v>1.1303558323800873</v>
      </c>
      <c r="F5" s="88" t="s">
        <v>1543</v>
      </c>
      <c r="G5" s="88" t="b">
        <v>0</v>
      </c>
      <c r="H5" s="88" t="b">
        <v>0</v>
      </c>
      <c r="I5" s="88" t="b">
        <v>0</v>
      </c>
      <c r="J5" s="88" t="b">
        <v>0</v>
      </c>
      <c r="K5" s="88" t="b">
        <v>0</v>
      </c>
      <c r="L5" s="88" t="b">
        <v>0</v>
      </c>
    </row>
    <row r="6" spans="1:12" ht="15">
      <c r="A6" s="89" t="s">
        <v>1491</v>
      </c>
      <c r="B6" s="88" t="s">
        <v>1499</v>
      </c>
      <c r="C6" s="88">
        <v>98</v>
      </c>
      <c r="D6" s="112">
        <v>0.0055131476179833185</v>
      </c>
      <c r="E6" s="112">
        <v>1.2448953336918616</v>
      </c>
      <c r="F6" s="88" t="s">
        <v>1543</v>
      </c>
      <c r="G6" s="88" t="b">
        <v>0</v>
      </c>
      <c r="H6" s="88" t="b">
        <v>0</v>
      </c>
      <c r="I6" s="88" t="b">
        <v>0</v>
      </c>
      <c r="J6" s="88" t="b">
        <v>0</v>
      </c>
      <c r="K6" s="88" t="b">
        <v>0</v>
      </c>
      <c r="L6" s="88" t="b">
        <v>0</v>
      </c>
    </row>
    <row r="7" spans="1:12" ht="15">
      <c r="A7" s="89" t="s">
        <v>1499</v>
      </c>
      <c r="B7" s="88" t="s">
        <v>1500</v>
      </c>
      <c r="C7" s="88">
        <v>98</v>
      </c>
      <c r="D7" s="112">
        <v>0.0055131476179833185</v>
      </c>
      <c r="E7" s="112">
        <v>1.700827289341586</v>
      </c>
      <c r="F7" s="88" t="s">
        <v>1543</v>
      </c>
      <c r="G7" s="88" t="b">
        <v>0</v>
      </c>
      <c r="H7" s="88" t="b">
        <v>0</v>
      </c>
      <c r="I7" s="88" t="b">
        <v>0</v>
      </c>
      <c r="J7" s="88" t="b">
        <v>0</v>
      </c>
      <c r="K7" s="88" t="b">
        <v>0</v>
      </c>
      <c r="L7" s="88" t="b">
        <v>0</v>
      </c>
    </row>
    <row r="8" spans="1:12" ht="15">
      <c r="A8" s="89" t="s">
        <v>1500</v>
      </c>
      <c r="B8" s="88" t="s">
        <v>1501</v>
      </c>
      <c r="C8" s="88">
        <v>98</v>
      </c>
      <c r="D8" s="112">
        <v>0.0055131476179833185</v>
      </c>
      <c r="E8" s="112">
        <v>1.700827289341586</v>
      </c>
      <c r="F8" s="88" t="s">
        <v>1543</v>
      </c>
      <c r="G8" s="88" t="b">
        <v>0</v>
      </c>
      <c r="H8" s="88" t="b">
        <v>0</v>
      </c>
      <c r="I8" s="88" t="b">
        <v>0</v>
      </c>
      <c r="J8" s="88" t="b">
        <v>0</v>
      </c>
      <c r="K8" s="88" t="b">
        <v>0</v>
      </c>
      <c r="L8" s="88" t="b">
        <v>0</v>
      </c>
    </row>
    <row r="9" spans="1:12" ht="15">
      <c r="A9" s="89" t="s">
        <v>1501</v>
      </c>
      <c r="B9" s="88" t="s">
        <v>1502</v>
      </c>
      <c r="C9" s="88">
        <v>98</v>
      </c>
      <c r="D9" s="112">
        <v>0.0055131476179833185</v>
      </c>
      <c r="E9" s="112">
        <v>1.700827289341586</v>
      </c>
      <c r="F9" s="88" t="s">
        <v>1543</v>
      </c>
      <c r="G9" s="88" t="b">
        <v>0</v>
      </c>
      <c r="H9" s="88" t="b">
        <v>0</v>
      </c>
      <c r="I9" s="88" t="b">
        <v>0</v>
      </c>
      <c r="J9" s="88" t="b">
        <v>0</v>
      </c>
      <c r="K9" s="88" t="b">
        <v>0</v>
      </c>
      <c r="L9" s="88" t="b">
        <v>0</v>
      </c>
    </row>
    <row r="10" spans="1:12" ht="15">
      <c r="A10" s="89" t="s">
        <v>1502</v>
      </c>
      <c r="B10" s="88" t="s">
        <v>1503</v>
      </c>
      <c r="C10" s="88">
        <v>98</v>
      </c>
      <c r="D10" s="112">
        <v>0.0055131476179833185</v>
      </c>
      <c r="E10" s="112">
        <v>1.700827289341586</v>
      </c>
      <c r="F10" s="88" t="s">
        <v>1543</v>
      </c>
      <c r="G10" s="88" t="b">
        <v>0</v>
      </c>
      <c r="H10" s="88" t="b">
        <v>0</v>
      </c>
      <c r="I10" s="88" t="b">
        <v>0</v>
      </c>
      <c r="J10" s="88" t="b">
        <v>0</v>
      </c>
      <c r="K10" s="88" t="b">
        <v>0</v>
      </c>
      <c r="L10" s="88" t="b">
        <v>0</v>
      </c>
    </row>
    <row r="11" spans="1:12" ht="15">
      <c r="A11" s="89" t="s">
        <v>1503</v>
      </c>
      <c r="B11" s="88" t="s">
        <v>1504</v>
      </c>
      <c r="C11" s="88">
        <v>98</v>
      </c>
      <c r="D11" s="112">
        <v>0.0055131476179833185</v>
      </c>
      <c r="E11" s="112">
        <v>1.700827289341586</v>
      </c>
      <c r="F11" s="88" t="s">
        <v>1543</v>
      </c>
      <c r="G11" s="88" t="b">
        <v>0</v>
      </c>
      <c r="H11" s="88" t="b">
        <v>0</v>
      </c>
      <c r="I11" s="88" t="b">
        <v>0</v>
      </c>
      <c r="J11" s="88" t="b">
        <v>0</v>
      </c>
      <c r="K11" s="88" t="b">
        <v>0</v>
      </c>
      <c r="L11" s="88" t="b">
        <v>0</v>
      </c>
    </row>
    <row r="12" spans="1:12" ht="15">
      <c r="A12" s="89" t="s">
        <v>1504</v>
      </c>
      <c r="B12" s="88" t="s">
        <v>1495</v>
      </c>
      <c r="C12" s="88">
        <v>98</v>
      </c>
      <c r="D12" s="112">
        <v>0.0055131476179833185</v>
      </c>
      <c r="E12" s="112">
        <v>1.4155915608608367</v>
      </c>
      <c r="F12" s="88" t="s">
        <v>1543</v>
      </c>
      <c r="G12" s="88" t="b">
        <v>0</v>
      </c>
      <c r="H12" s="88" t="b">
        <v>0</v>
      </c>
      <c r="I12" s="88" t="b">
        <v>0</v>
      </c>
      <c r="J12" s="88" t="b">
        <v>0</v>
      </c>
      <c r="K12" s="88" t="b">
        <v>0</v>
      </c>
      <c r="L12" s="88" t="b">
        <v>0</v>
      </c>
    </row>
    <row r="13" spans="1:12" ht="15">
      <c r="A13" s="89" t="s">
        <v>1495</v>
      </c>
      <c r="B13" s="88" t="s">
        <v>1505</v>
      </c>
      <c r="C13" s="88">
        <v>98</v>
      </c>
      <c r="D13" s="112">
        <v>0.0055131476179833185</v>
      </c>
      <c r="E13" s="112">
        <v>1.4155915608608367</v>
      </c>
      <c r="F13" s="88" t="s">
        <v>1543</v>
      </c>
      <c r="G13" s="88" t="b">
        <v>0</v>
      </c>
      <c r="H13" s="88" t="b">
        <v>0</v>
      </c>
      <c r="I13" s="88" t="b">
        <v>0</v>
      </c>
      <c r="J13" s="88" t="b">
        <v>0</v>
      </c>
      <c r="K13" s="88" t="b">
        <v>0</v>
      </c>
      <c r="L13" s="88" t="b">
        <v>0</v>
      </c>
    </row>
    <row r="14" spans="1:12" ht="15">
      <c r="A14" s="89" t="s">
        <v>1505</v>
      </c>
      <c r="B14" s="88" t="s">
        <v>1506</v>
      </c>
      <c r="C14" s="88">
        <v>98</v>
      </c>
      <c r="D14" s="112">
        <v>0.0055131476179833185</v>
      </c>
      <c r="E14" s="112">
        <v>1.700827289341586</v>
      </c>
      <c r="F14" s="88" t="s">
        <v>1543</v>
      </c>
      <c r="G14" s="88" t="b">
        <v>0</v>
      </c>
      <c r="H14" s="88" t="b">
        <v>0</v>
      </c>
      <c r="I14" s="88" t="b">
        <v>0</v>
      </c>
      <c r="J14" s="88" t="b">
        <v>0</v>
      </c>
      <c r="K14" s="88" t="b">
        <v>0</v>
      </c>
      <c r="L14" s="88" t="b">
        <v>0</v>
      </c>
    </row>
    <row r="15" spans="1:12" ht="15">
      <c r="A15" s="89" t="s">
        <v>1506</v>
      </c>
      <c r="B15" s="88" t="s">
        <v>1507</v>
      </c>
      <c r="C15" s="88">
        <v>98</v>
      </c>
      <c r="D15" s="112">
        <v>0.0055131476179833185</v>
      </c>
      <c r="E15" s="112">
        <v>1.700827289341586</v>
      </c>
      <c r="F15" s="88" t="s">
        <v>1543</v>
      </c>
      <c r="G15" s="88" t="b">
        <v>0</v>
      </c>
      <c r="H15" s="88" t="b">
        <v>0</v>
      </c>
      <c r="I15" s="88" t="b">
        <v>0</v>
      </c>
      <c r="J15" s="88" t="b">
        <v>0</v>
      </c>
      <c r="K15" s="88" t="b">
        <v>0</v>
      </c>
      <c r="L15" s="88" t="b">
        <v>0</v>
      </c>
    </row>
    <row r="16" spans="1:12" ht="15">
      <c r="A16" s="89" t="s">
        <v>1507</v>
      </c>
      <c r="B16" s="88" t="s">
        <v>1496</v>
      </c>
      <c r="C16" s="88">
        <v>98</v>
      </c>
      <c r="D16" s="112">
        <v>0.0055131476179833185</v>
      </c>
      <c r="E16" s="112">
        <v>1.4155915608608367</v>
      </c>
      <c r="F16" s="88" t="s">
        <v>1543</v>
      </c>
      <c r="G16" s="88" t="b">
        <v>0</v>
      </c>
      <c r="H16" s="88" t="b">
        <v>0</v>
      </c>
      <c r="I16" s="88" t="b">
        <v>0</v>
      </c>
      <c r="J16" s="88" t="b">
        <v>1</v>
      </c>
      <c r="K16" s="88" t="b">
        <v>0</v>
      </c>
      <c r="L16" s="88" t="b">
        <v>0</v>
      </c>
    </row>
    <row r="17" spans="1:12" ht="15">
      <c r="A17" s="89" t="s">
        <v>1496</v>
      </c>
      <c r="B17" s="88" t="s">
        <v>1508</v>
      </c>
      <c r="C17" s="88">
        <v>98</v>
      </c>
      <c r="D17" s="112">
        <v>0.0055131476179833185</v>
      </c>
      <c r="E17" s="112">
        <v>1.4155915608608367</v>
      </c>
      <c r="F17" s="88" t="s">
        <v>1543</v>
      </c>
      <c r="G17" s="88" t="b">
        <v>1</v>
      </c>
      <c r="H17" s="88" t="b">
        <v>0</v>
      </c>
      <c r="I17" s="88" t="b">
        <v>0</v>
      </c>
      <c r="J17" s="88" t="b">
        <v>0</v>
      </c>
      <c r="K17" s="88" t="b">
        <v>0</v>
      </c>
      <c r="L17" s="88" t="b">
        <v>0</v>
      </c>
    </row>
    <row r="18" spans="1:12" ht="15">
      <c r="A18" s="89" t="s">
        <v>1508</v>
      </c>
      <c r="B18" s="88" t="s">
        <v>1509</v>
      </c>
      <c r="C18" s="88">
        <v>98</v>
      </c>
      <c r="D18" s="112">
        <v>0.0055131476179833185</v>
      </c>
      <c r="E18" s="112">
        <v>1.700827289341586</v>
      </c>
      <c r="F18" s="88" t="s">
        <v>1543</v>
      </c>
      <c r="G18" s="88" t="b">
        <v>0</v>
      </c>
      <c r="H18" s="88" t="b">
        <v>0</v>
      </c>
      <c r="I18" s="88" t="b">
        <v>0</v>
      </c>
      <c r="J18" s="88" t="b">
        <v>0</v>
      </c>
      <c r="K18" s="88" t="b">
        <v>0</v>
      </c>
      <c r="L18" s="88" t="b">
        <v>0</v>
      </c>
    </row>
    <row r="19" spans="1:12" ht="15">
      <c r="A19" s="89" t="s">
        <v>1509</v>
      </c>
      <c r="B19" s="88" t="s">
        <v>1510</v>
      </c>
      <c r="C19" s="88">
        <v>98</v>
      </c>
      <c r="D19" s="112">
        <v>0.0055131476179833185</v>
      </c>
      <c r="E19" s="112">
        <v>1.700827289341586</v>
      </c>
      <c r="F19" s="88" t="s">
        <v>1543</v>
      </c>
      <c r="G19" s="88" t="b">
        <v>0</v>
      </c>
      <c r="H19" s="88" t="b">
        <v>0</v>
      </c>
      <c r="I19" s="88" t="b">
        <v>0</v>
      </c>
      <c r="J19" s="88" t="b">
        <v>0</v>
      </c>
      <c r="K19" s="88" t="b">
        <v>0</v>
      </c>
      <c r="L19" s="88" t="b">
        <v>0</v>
      </c>
    </row>
    <row r="20" spans="1:12" ht="15">
      <c r="A20" s="89" t="s">
        <v>1510</v>
      </c>
      <c r="B20" s="88" t="s">
        <v>1492</v>
      </c>
      <c r="C20" s="88">
        <v>98</v>
      </c>
      <c r="D20" s="112">
        <v>0.0055131476179833185</v>
      </c>
      <c r="E20" s="112">
        <v>1.3997972936776046</v>
      </c>
      <c r="F20" s="88" t="s">
        <v>1543</v>
      </c>
      <c r="G20" s="88" t="b">
        <v>0</v>
      </c>
      <c r="H20" s="88" t="b">
        <v>0</v>
      </c>
      <c r="I20" s="88" t="b">
        <v>0</v>
      </c>
      <c r="J20" s="88" t="b">
        <v>0</v>
      </c>
      <c r="K20" s="88" t="b">
        <v>0</v>
      </c>
      <c r="L20" s="88" t="b">
        <v>0</v>
      </c>
    </row>
    <row r="21" spans="1:12" ht="15">
      <c r="A21" s="89" t="s">
        <v>1492</v>
      </c>
      <c r="B21" s="88" t="s">
        <v>1511</v>
      </c>
      <c r="C21" s="88">
        <v>98</v>
      </c>
      <c r="D21" s="112">
        <v>0.0055131476179833185</v>
      </c>
      <c r="E21" s="112">
        <v>1.3997972936776046</v>
      </c>
      <c r="F21" s="88" t="s">
        <v>1543</v>
      </c>
      <c r="G21" s="88" t="b">
        <v>0</v>
      </c>
      <c r="H21" s="88" t="b">
        <v>0</v>
      </c>
      <c r="I21" s="88" t="b">
        <v>0</v>
      </c>
      <c r="J21" s="88" t="b">
        <v>0</v>
      </c>
      <c r="K21" s="88" t="b">
        <v>0</v>
      </c>
      <c r="L21" s="88" t="b">
        <v>0</v>
      </c>
    </row>
    <row r="22" spans="1:12" ht="15">
      <c r="A22" s="89" t="s">
        <v>1511</v>
      </c>
      <c r="B22" s="88" t="s">
        <v>1492</v>
      </c>
      <c r="C22" s="88">
        <v>98</v>
      </c>
      <c r="D22" s="112">
        <v>0.0055131476179833185</v>
      </c>
      <c r="E22" s="112">
        <v>1.3997972936776046</v>
      </c>
      <c r="F22" s="88" t="s">
        <v>1543</v>
      </c>
      <c r="G22" s="88" t="b">
        <v>0</v>
      </c>
      <c r="H22" s="88" t="b">
        <v>0</v>
      </c>
      <c r="I22" s="88" t="b">
        <v>0</v>
      </c>
      <c r="J22" s="88" t="b">
        <v>0</v>
      </c>
      <c r="K22" s="88" t="b">
        <v>0</v>
      </c>
      <c r="L22" s="88" t="b">
        <v>0</v>
      </c>
    </row>
    <row r="23" spans="1:12" ht="15">
      <c r="A23" s="89" t="s">
        <v>1492</v>
      </c>
      <c r="B23" s="88" t="s">
        <v>1512</v>
      </c>
      <c r="C23" s="88">
        <v>98</v>
      </c>
      <c r="D23" s="112">
        <v>0.0055131476179833185</v>
      </c>
      <c r="E23" s="112">
        <v>1.3997972936776046</v>
      </c>
      <c r="F23" s="88" t="s">
        <v>1543</v>
      </c>
      <c r="G23" s="88" t="b">
        <v>0</v>
      </c>
      <c r="H23" s="88" t="b">
        <v>0</v>
      </c>
      <c r="I23" s="88" t="b">
        <v>0</v>
      </c>
      <c r="J23" s="88" t="b">
        <v>0</v>
      </c>
      <c r="K23" s="88" t="b">
        <v>0</v>
      </c>
      <c r="L23" s="88" t="b">
        <v>0</v>
      </c>
    </row>
    <row r="24" spans="1:12" ht="15">
      <c r="A24" s="89" t="s">
        <v>1512</v>
      </c>
      <c r="B24" s="88" t="s">
        <v>1513</v>
      </c>
      <c r="C24" s="88">
        <v>98</v>
      </c>
      <c r="D24" s="112">
        <v>0.0055131476179833185</v>
      </c>
      <c r="E24" s="112">
        <v>1.700827289341586</v>
      </c>
      <c r="F24" s="88" t="s">
        <v>1543</v>
      </c>
      <c r="G24" s="88" t="b">
        <v>0</v>
      </c>
      <c r="H24" s="88" t="b">
        <v>0</v>
      </c>
      <c r="I24" s="88" t="b">
        <v>0</v>
      </c>
      <c r="J24" s="88" t="b">
        <v>0</v>
      </c>
      <c r="K24" s="88" t="b">
        <v>0</v>
      </c>
      <c r="L24" s="88" t="b">
        <v>0</v>
      </c>
    </row>
    <row r="25" spans="1:12" ht="15">
      <c r="A25" s="89" t="s">
        <v>1513</v>
      </c>
      <c r="B25" s="88" t="s">
        <v>1514</v>
      </c>
      <c r="C25" s="88">
        <v>98</v>
      </c>
      <c r="D25" s="112">
        <v>0.0055131476179833185</v>
      </c>
      <c r="E25" s="112">
        <v>1.700827289341586</v>
      </c>
      <c r="F25" s="88" t="s">
        <v>1543</v>
      </c>
      <c r="G25" s="88" t="b">
        <v>0</v>
      </c>
      <c r="H25" s="88" t="b">
        <v>0</v>
      </c>
      <c r="I25" s="88" t="b">
        <v>0</v>
      </c>
      <c r="J25" s="88" t="b">
        <v>0</v>
      </c>
      <c r="K25" s="88" t="b">
        <v>0</v>
      </c>
      <c r="L25" s="88" t="b">
        <v>0</v>
      </c>
    </row>
    <row r="26" spans="1:12" ht="15">
      <c r="A26" s="89" t="s">
        <v>1514</v>
      </c>
      <c r="B26" s="88" t="s">
        <v>1515</v>
      </c>
      <c r="C26" s="88">
        <v>98</v>
      </c>
      <c r="D26" s="112">
        <v>0.0055131476179833185</v>
      </c>
      <c r="E26" s="112">
        <v>1.700827289341586</v>
      </c>
      <c r="F26" s="88" t="s">
        <v>1543</v>
      </c>
      <c r="G26" s="88" t="b">
        <v>0</v>
      </c>
      <c r="H26" s="88" t="b">
        <v>0</v>
      </c>
      <c r="I26" s="88" t="b">
        <v>0</v>
      </c>
      <c r="J26" s="88" t="b">
        <v>0</v>
      </c>
      <c r="K26" s="88" t="b">
        <v>0</v>
      </c>
      <c r="L26" s="88" t="b">
        <v>0</v>
      </c>
    </row>
    <row r="27" spans="1:12" ht="15">
      <c r="A27" s="89" t="s">
        <v>1516</v>
      </c>
      <c r="B27" s="88" t="s">
        <v>1491</v>
      </c>
      <c r="C27" s="88">
        <v>91</v>
      </c>
      <c r="D27" s="112">
        <v>0.005692391114358818</v>
      </c>
      <c r="E27" s="112">
        <v>1.2448953336918616</v>
      </c>
      <c r="F27" s="88" t="s">
        <v>1543</v>
      </c>
      <c r="G27" s="88" t="b">
        <v>0</v>
      </c>
      <c r="H27" s="88" t="b">
        <v>0</v>
      </c>
      <c r="I27" s="88" t="b">
        <v>0</v>
      </c>
      <c r="J27" s="88" t="b">
        <v>0</v>
      </c>
      <c r="K27" s="88" t="b">
        <v>0</v>
      </c>
      <c r="L27" s="88" t="b">
        <v>0</v>
      </c>
    </row>
    <row r="28" spans="1:12" ht="15">
      <c r="A28" s="89" t="s">
        <v>1491</v>
      </c>
      <c r="B28" s="88" t="s">
        <v>1517</v>
      </c>
      <c r="C28" s="88">
        <v>91</v>
      </c>
      <c r="D28" s="112">
        <v>0.005692391114358818</v>
      </c>
      <c r="E28" s="112">
        <v>1.2448953336918616</v>
      </c>
      <c r="F28" s="88" t="s">
        <v>1543</v>
      </c>
      <c r="G28" s="88" t="b">
        <v>0</v>
      </c>
      <c r="H28" s="88" t="b">
        <v>0</v>
      </c>
      <c r="I28" s="88" t="b">
        <v>0</v>
      </c>
      <c r="J28" s="88" t="b">
        <v>0</v>
      </c>
      <c r="K28" s="88" t="b">
        <v>0</v>
      </c>
      <c r="L28" s="88" t="b">
        <v>0</v>
      </c>
    </row>
    <row r="29" spans="1:12" ht="15">
      <c r="A29" s="89" t="s">
        <v>1517</v>
      </c>
      <c r="B29" s="88" t="s">
        <v>1493</v>
      </c>
      <c r="C29" s="88">
        <v>91</v>
      </c>
      <c r="D29" s="112">
        <v>0.005692391114358818</v>
      </c>
      <c r="E29" s="112">
        <v>1.4155915608608367</v>
      </c>
      <c r="F29" s="88" t="s">
        <v>1543</v>
      </c>
      <c r="G29" s="88" t="b">
        <v>0</v>
      </c>
      <c r="H29" s="88" t="b">
        <v>0</v>
      </c>
      <c r="I29" s="88" t="b">
        <v>0</v>
      </c>
      <c r="J29" s="88" t="b">
        <v>0</v>
      </c>
      <c r="K29" s="88" t="b">
        <v>0</v>
      </c>
      <c r="L29" s="88" t="b">
        <v>0</v>
      </c>
    </row>
    <row r="30" spans="1:12" ht="15">
      <c r="A30" s="89" t="s">
        <v>1493</v>
      </c>
      <c r="B30" s="88" t="s">
        <v>1518</v>
      </c>
      <c r="C30" s="88">
        <v>91</v>
      </c>
      <c r="D30" s="112">
        <v>0.005692391114358818</v>
      </c>
      <c r="E30" s="112">
        <v>1.4155915608608367</v>
      </c>
      <c r="F30" s="88" t="s">
        <v>1543</v>
      </c>
      <c r="G30" s="88" t="b">
        <v>0</v>
      </c>
      <c r="H30" s="88" t="b">
        <v>0</v>
      </c>
      <c r="I30" s="88" t="b">
        <v>0</v>
      </c>
      <c r="J30" s="88" t="b">
        <v>0</v>
      </c>
      <c r="K30" s="88" t="b">
        <v>0</v>
      </c>
      <c r="L30" s="88" t="b">
        <v>0</v>
      </c>
    </row>
    <row r="31" spans="1:12" ht="15">
      <c r="A31" s="89" t="s">
        <v>1518</v>
      </c>
      <c r="B31" s="88" t="s">
        <v>1519</v>
      </c>
      <c r="C31" s="88">
        <v>91</v>
      </c>
      <c r="D31" s="112">
        <v>0.005692391114358818</v>
      </c>
      <c r="E31" s="112">
        <v>1.7330119727129871</v>
      </c>
      <c r="F31" s="88" t="s">
        <v>1543</v>
      </c>
      <c r="G31" s="88" t="b">
        <v>0</v>
      </c>
      <c r="H31" s="88" t="b">
        <v>0</v>
      </c>
      <c r="I31" s="88" t="b">
        <v>0</v>
      </c>
      <c r="J31" s="88" t="b">
        <v>0</v>
      </c>
      <c r="K31" s="88" t="b">
        <v>0</v>
      </c>
      <c r="L31" s="88" t="b">
        <v>0</v>
      </c>
    </row>
    <row r="32" spans="1:12" ht="15">
      <c r="A32" s="89" t="s">
        <v>1519</v>
      </c>
      <c r="B32" s="88" t="s">
        <v>1520</v>
      </c>
      <c r="C32" s="88">
        <v>91</v>
      </c>
      <c r="D32" s="112">
        <v>0.005692391114358818</v>
      </c>
      <c r="E32" s="112">
        <v>1.7330119727129871</v>
      </c>
      <c r="F32" s="88" t="s">
        <v>1543</v>
      </c>
      <c r="G32" s="88" t="b">
        <v>0</v>
      </c>
      <c r="H32" s="88" t="b">
        <v>0</v>
      </c>
      <c r="I32" s="88" t="b">
        <v>0</v>
      </c>
      <c r="J32" s="88" t="b">
        <v>0</v>
      </c>
      <c r="K32" s="88" t="b">
        <v>0</v>
      </c>
      <c r="L32" s="88" t="b">
        <v>0</v>
      </c>
    </row>
    <row r="33" spans="1:12" ht="15">
      <c r="A33" s="89" t="s">
        <v>1520</v>
      </c>
      <c r="B33" s="88" t="s">
        <v>1521</v>
      </c>
      <c r="C33" s="88">
        <v>91</v>
      </c>
      <c r="D33" s="112">
        <v>0.005692391114358818</v>
      </c>
      <c r="E33" s="112">
        <v>1.7330119727129871</v>
      </c>
      <c r="F33" s="88" t="s">
        <v>1543</v>
      </c>
      <c r="G33" s="88" t="b">
        <v>0</v>
      </c>
      <c r="H33" s="88" t="b">
        <v>0</v>
      </c>
      <c r="I33" s="88" t="b">
        <v>0</v>
      </c>
      <c r="J33" s="88" t="b">
        <v>0</v>
      </c>
      <c r="K33" s="88" t="b">
        <v>0</v>
      </c>
      <c r="L33" s="88" t="b">
        <v>0</v>
      </c>
    </row>
    <row r="34" spans="1:12" ht="15">
      <c r="A34" s="89" t="s">
        <v>1521</v>
      </c>
      <c r="B34" s="88" t="s">
        <v>1495</v>
      </c>
      <c r="C34" s="88">
        <v>91</v>
      </c>
      <c r="D34" s="112">
        <v>0.005692391114358818</v>
      </c>
      <c r="E34" s="112">
        <v>1.4155915608608367</v>
      </c>
      <c r="F34" s="88" t="s">
        <v>1543</v>
      </c>
      <c r="G34" s="88" t="b">
        <v>0</v>
      </c>
      <c r="H34" s="88" t="b">
        <v>0</v>
      </c>
      <c r="I34" s="88" t="b">
        <v>0</v>
      </c>
      <c r="J34" s="88" t="b">
        <v>0</v>
      </c>
      <c r="K34" s="88" t="b">
        <v>0</v>
      </c>
      <c r="L34" s="88" t="b">
        <v>0</v>
      </c>
    </row>
    <row r="35" spans="1:12" ht="15">
      <c r="A35" s="89" t="s">
        <v>1495</v>
      </c>
      <c r="B35" s="88" t="s">
        <v>1522</v>
      </c>
      <c r="C35" s="88">
        <v>91</v>
      </c>
      <c r="D35" s="112">
        <v>0.005692391114358818</v>
      </c>
      <c r="E35" s="112">
        <v>1.4155915608608367</v>
      </c>
      <c r="F35" s="88" t="s">
        <v>1543</v>
      </c>
      <c r="G35" s="88" t="b">
        <v>0</v>
      </c>
      <c r="H35" s="88" t="b">
        <v>0</v>
      </c>
      <c r="I35" s="88" t="b">
        <v>0</v>
      </c>
      <c r="J35" s="88" t="b">
        <v>0</v>
      </c>
      <c r="K35" s="88" t="b">
        <v>0</v>
      </c>
      <c r="L35" s="88" t="b">
        <v>0</v>
      </c>
    </row>
    <row r="36" spans="1:12" ht="15">
      <c r="A36" s="89" t="s">
        <v>1522</v>
      </c>
      <c r="B36" s="88" t="s">
        <v>1523</v>
      </c>
      <c r="C36" s="88">
        <v>91</v>
      </c>
      <c r="D36" s="112">
        <v>0.005692391114358818</v>
      </c>
      <c r="E36" s="112">
        <v>1.7330119727129871</v>
      </c>
      <c r="F36" s="88" t="s">
        <v>1543</v>
      </c>
      <c r="G36" s="88" t="b">
        <v>0</v>
      </c>
      <c r="H36" s="88" t="b">
        <v>0</v>
      </c>
      <c r="I36" s="88" t="b">
        <v>0</v>
      </c>
      <c r="J36" s="88" t="b">
        <v>0</v>
      </c>
      <c r="K36" s="88" t="b">
        <v>0</v>
      </c>
      <c r="L36" s="88" t="b">
        <v>0</v>
      </c>
    </row>
    <row r="37" spans="1:12" ht="15">
      <c r="A37" s="89" t="s">
        <v>1523</v>
      </c>
      <c r="B37" s="88" t="s">
        <v>1524</v>
      </c>
      <c r="C37" s="88">
        <v>91</v>
      </c>
      <c r="D37" s="112">
        <v>0.005692391114358818</v>
      </c>
      <c r="E37" s="112">
        <v>1.7330119727129871</v>
      </c>
      <c r="F37" s="88" t="s">
        <v>1543</v>
      </c>
      <c r="G37" s="88" t="b">
        <v>0</v>
      </c>
      <c r="H37" s="88" t="b">
        <v>0</v>
      </c>
      <c r="I37" s="88" t="b">
        <v>0</v>
      </c>
      <c r="J37" s="88" t="b">
        <v>0</v>
      </c>
      <c r="K37" s="88" t="b">
        <v>0</v>
      </c>
      <c r="L37" s="88" t="b">
        <v>0</v>
      </c>
    </row>
    <row r="38" spans="1:12" ht="15">
      <c r="A38" s="89" t="s">
        <v>1524</v>
      </c>
      <c r="B38" s="88" t="s">
        <v>1525</v>
      </c>
      <c r="C38" s="88">
        <v>91</v>
      </c>
      <c r="D38" s="112">
        <v>0.005692391114358818</v>
      </c>
      <c r="E38" s="112">
        <v>1.7330119727129871</v>
      </c>
      <c r="F38" s="88" t="s">
        <v>1543</v>
      </c>
      <c r="G38" s="88" t="b">
        <v>0</v>
      </c>
      <c r="H38" s="88" t="b">
        <v>0</v>
      </c>
      <c r="I38" s="88" t="b">
        <v>0</v>
      </c>
      <c r="J38" s="88" t="b">
        <v>0</v>
      </c>
      <c r="K38" s="88" t="b">
        <v>0</v>
      </c>
      <c r="L38" s="88" t="b">
        <v>0</v>
      </c>
    </row>
    <row r="39" spans="1:12" ht="15">
      <c r="A39" s="89" t="s">
        <v>1525</v>
      </c>
      <c r="B39" s="88" t="s">
        <v>1526</v>
      </c>
      <c r="C39" s="88">
        <v>91</v>
      </c>
      <c r="D39" s="112">
        <v>0.005692391114358818</v>
      </c>
      <c r="E39" s="112">
        <v>1.7330119727129871</v>
      </c>
      <c r="F39" s="88" t="s">
        <v>1543</v>
      </c>
      <c r="G39" s="88" t="b">
        <v>0</v>
      </c>
      <c r="H39" s="88" t="b">
        <v>0</v>
      </c>
      <c r="I39" s="88" t="b">
        <v>0</v>
      </c>
      <c r="J39" s="88" t="b">
        <v>0</v>
      </c>
      <c r="K39" s="88" t="b">
        <v>0</v>
      </c>
      <c r="L39" s="88" t="b">
        <v>0</v>
      </c>
    </row>
    <row r="40" spans="1:12" ht="15">
      <c r="A40" s="89" t="s">
        <v>1526</v>
      </c>
      <c r="B40" s="88" t="s">
        <v>1527</v>
      </c>
      <c r="C40" s="88">
        <v>91</v>
      </c>
      <c r="D40" s="112">
        <v>0.005692391114358818</v>
      </c>
      <c r="E40" s="112">
        <v>1.7330119727129871</v>
      </c>
      <c r="F40" s="88" t="s">
        <v>1543</v>
      </c>
      <c r="G40" s="88" t="b">
        <v>0</v>
      </c>
      <c r="H40" s="88" t="b">
        <v>0</v>
      </c>
      <c r="I40" s="88" t="b">
        <v>0</v>
      </c>
      <c r="J40" s="88" t="b">
        <v>0</v>
      </c>
      <c r="K40" s="88" t="b">
        <v>0</v>
      </c>
      <c r="L40" s="88" t="b">
        <v>0</v>
      </c>
    </row>
    <row r="41" spans="1:12" ht="15">
      <c r="A41" s="89" t="s">
        <v>1527</v>
      </c>
      <c r="B41" s="88" t="s">
        <v>1528</v>
      </c>
      <c r="C41" s="88">
        <v>91</v>
      </c>
      <c r="D41" s="112">
        <v>0.005692391114358818</v>
      </c>
      <c r="E41" s="112">
        <v>1.7330119727129871</v>
      </c>
      <c r="F41" s="88" t="s">
        <v>1543</v>
      </c>
      <c r="G41" s="88" t="b">
        <v>0</v>
      </c>
      <c r="H41" s="88" t="b">
        <v>0</v>
      </c>
      <c r="I41" s="88" t="b">
        <v>0</v>
      </c>
      <c r="J41" s="88" t="b">
        <v>0</v>
      </c>
      <c r="K41" s="88" t="b">
        <v>0</v>
      </c>
      <c r="L41" s="88" t="b">
        <v>0</v>
      </c>
    </row>
    <row r="42" spans="1:12" ht="15">
      <c r="A42" s="89" t="s">
        <v>1528</v>
      </c>
      <c r="B42" s="88" t="s">
        <v>1529</v>
      </c>
      <c r="C42" s="88">
        <v>91</v>
      </c>
      <c r="D42" s="112">
        <v>0.005692391114358818</v>
      </c>
      <c r="E42" s="112">
        <v>1.7330119727129871</v>
      </c>
      <c r="F42" s="88" t="s">
        <v>1543</v>
      </c>
      <c r="G42" s="88" t="b">
        <v>0</v>
      </c>
      <c r="H42" s="88" t="b">
        <v>0</v>
      </c>
      <c r="I42" s="88" t="b">
        <v>0</v>
      </c>
      <c r="J42" s="88" t="b">
        <v>0</v>
      </c>
      <c r="K42" s="88" t="b">
        <v>0</v>
      </c>
      <c r="L42" s="88" t="b">
        <v>0</v>
      </c>
    </row>
    <row r="43" spans="1:12" ht="15">
      <c r="A43" s="89" t="s">
        <v>1529</v>
      </c>
      <c r="B43" s="88" t="s">
        <v>1530</v>
      </c>
      <c r="C43" s="88">
        <v>91</v>
      </c>
      <c r="D43" s="112">
        <v>0.005692391114358818</v>
      </c>
      <c r="E43" s="112">
        <v>1.7330119727129871</v>
      </c>
      <c r="F43" s="88" t="s">
        <v>1543</v>
      </c>
      <c r="G43" s="88" t="b">
        <v>0</v>
      </c>
      <c r="H43" s="88" t="b">
        <v>0</v>
      </c>
      <c r="I43" s="88" t="b">
        <v>0</v>
      </c>
      <c r="J43" s="88" t="b">
        <v>0</v>
      </c>
      <c r="K43" s="88" t="b">
        <v>0</v>
      </c>
      <c r="L43" s="88" t="b">
        <v>0</v>
      </c>
    </row>
    <row r="44" spans="1:12" ht="15">
      <c r="A44" s="89" t="s">
        <v>1530</v>
      </c>
      <c r="B44" s="88" t="s">
        <v>1531</v>
      </c>
      <c r="C44" s="88">
        <v>91</v>
      </c>
      <c r="D44" s="112">
        <v>0.005692391114358818</v>
      </c>
      <c r="E44" s="112">
        <v>1.7330119727129871</v>
      </c>
      <c r="F44" s="88" t="s">
        <v>1543</v>
      </c>
      <c r="G44" s="88" t="b">
        <v>0</v>
      </c>
      <c r="H44" s="88" t="b">
        <v>0</v>
      </c>
      <c r="I44" s="88" t="b">
        <v>0</v>
      </c>
      <c r="J44" s="88" t="b">
        <v>0</v>
      </c>
      <c r="K44" s="88" t="b">
        <v>0</v>
      </c>
      <c r="L44" s="88" t="b">
        <v>0</v>
      </c>
    </row>
    <row r="45" spans="1:12" ht="15">
      <c r="A45" s="89" t="s">
        <v>1531</v>
      </c>
      <c r="B45" s="88" t="s">
        <v>1494</v>
      </c>
      <c r="C45" s="88">
        <v>91</v>
      </c>
      <c r="D45" s="112">
        <v>0.005692391114358818</v>
      </c>
      <c r="E45" s="112">
        <v>1.4155915608608367</v>
      </c>
      <c r="F45" s="88" t="s">
        <v>1543</v>
      </c>
      <c r="G45" s="88" t="b">
        <v>0</v>
      </c>
      <c r="H45" s="88" t="b">
        <v>0</v>
      </c>
      <c r="I45" s="88" t="b">
        <v>0</v>
      </c>
      <c r="J45" s="88" t="b">
        <v>0</v>
      </c>
      <c r="K45" s="88" t="b">
        <v>0</v>
      </c>
      <c r="L45" s="88" t="b">
        <v>0</v>
      </c>
    </row>
    <row r="46" spans="1:12" ht="15">
      <c r="A46" s="89" t="s">
        <v>1491</v>
      </c>
      <c r="B46" s="88" t="s">
        <v>1496</v>
      </c>
      <c r="C46" s="88">
        <v>91</v>
      </c>
      <c r="D46" s="112">
        <v>0.005692391114358818</v>
      </c>
      <c r="E46" s="112">
        <v>0.927474921839711</v>
      </c>
      <c r="F46" s="88" t="s">
        <v>1543</v>
      </c>
      <c r="G46" s="88" t="b">
        <v>0</v>
      </c>
      <c r="H46" s="88" t="b">
        <v>0</v>
      </c>
      <c r="I46" s="88" t="b">
        <v>0</v>
      </c>
      <c r="J46" s="88" t="b">
        <v>1</v>
      </c>
      <c r="K46" s="88" t="b">
        <v>0</v>
      </c>
      <c r="L46" s="88" t="b">
        <v>0</v>
      </c>
    </row>
    <row r="47" spans="1:12" ht="15">
      <c r="A47" s="89" t="s">
        <v>1496</v>
      </c>
      <c r="B47" s="88" t="s">
        <v>1532</v>
      </c>
      <c r="C47" s="88">
        <v>91</v>
      </c>
      <c r="D47" s="112">
        <v>0.005692391114358818</v>
      </c>
      <c r="E47" s="112">
        <v>1.4155915608608367</v>
      </c>
      <c r="F47" s="88" t="s">
        <v>1543</v>
      </c>
      <c r="G47" s="88" t="b">
        <v>1</v>
      </c>
      <c r="H47" s="88" t="b">
        <v>0</v>
      </c>
      <c r="I47" s="88" t="b">
        <v>0</v>
      </c>
      <c r="J47" s="88" t="b">
        <v>0</v>
      </c>
      <c r="K47" s="88" t="b">
        <v>0</v>
      </c>
      <c r="L47" s="88" t="b">
        <v>0</v>
      </c>
    </row>
    <row r="48" spans="1:12" ht="15">
      <c r="A48" s="89" t="s">
        <v>1532</v>
      </c>
      <c r="B48" s="88" t="s">
        <v>1533</v>
      </c>
      <c r="C48" s="88">
        <v>91</v>
      </c>
      <c r="D48" s="112">
        <v>0.005692391114358818</v>
      </c>
      <c r="E48" s="112">
        <v>1.7330119727129871</v>
      </c>
      <c r="F48" s="88" t="s">
        <v>1543</v>
      </c>
      <c r="G48" s="88" t="b">
        <v>0</v>
      </c>
      <c r="H48" s="88" t="b">
        <v>0</v>
      </c>
      <c r="I48" s="88" t="b">
        <v>0</v>
      </c>
      <c r="J48" s="88" t="b">
        <v>0</v>
      </c>
      <c r="K48" s="88" t="b">
        <v>0</v>
      </c>
      <c r="L48" s="88" t="b">
        <v>0</v>
      </c>
    </row>
    <row r="49" spans="1:12" ht="15">
      <c r="A49" s="89" t="s">
        <v>1533</v>
      </c>
      <c r="B49" s="88" t="s">
        <v>1534</v>
      </c>
      <c r="C49" s="88">
        <v>91</v>
      </c>
      <c r="D49" s="112">
        <v>0.005692391114358818</v>
      </c>
      <c r="E49" s="112">
        <v>1.7330119727129871</v>
      </c>
      <c r="F49" s="88" t="s">
        <v>1543</v>
      </c>
      <c r="G49" s="88" t="b">
        <v>0</v>
      </c>
      <c r="H49" s="88" t="b">
        <v>0</v>
      </c>
      <c r="I49" s="88" t="b">
        <v>0</v>
      </c>
      <c r="J49" s="88" t="b">
        <v>0</v>
      </c>
      <c r="K49" s="88" t="b">
        <v>0</v>
      </c>
      <c r="L49" s="88" t="b">
        <v>0</v>
      </c>
    </row>
    <row r="50" spans="1:12" ht="15">
      <c r="A50" s="89" t="s">
        <v>1534</v>
      </c>
      <c r="B50" s="88" t="s">
        <v>1535</v>
      </c>
      <c r="C50" s="88">
        <v>91</v>
      </c>
      <c r="D50" s="112">
        <v>0.005692391114358818</v>
      </c>
      <c r="E50" s="112">
        <v>1.7330119727129871</v>
      </c>
      <c r="F50" s="88" t="s">
        <v>1543</v>
      </c>
      <c r="G50" s="88" t="b">
        <v>0</v>
      </c>
      <c r="H50" s="88" t="b">
        <v>0</v>
      </c>
      <c r="I50" s="88" t="b">
        <v>0</v>
      </c>
      <c r="J50" s="88" t="b">
        <v>0</v>
      </c>
      <c r="K50" s="88" t="b">
        <v>0</v>
      </c>
      <c r="L50" s="88" t="b">
        <v>0</v>
      </c>
    </row>
    <row r="51" spans="1:12" ht="15">
      <c r="A51" s="89" t="s">
        <v>1535</v>
      </c>
      <c r="B51" s="88" t="s">
        <v>1536</v>
      </c>
      <c r="C51" s="88">
        <v>91</v>
      </c>
      <c r="D51" s="112">
        <v>0.005692391114358818</v>
      </c>
      <c r="E51" s="112">
        <v>1.7330119727129871</v>
      </c>
      <c r="F51" s="88" t="s">
        <v>1543</v>
      </c>
      <c r="G51" s="88" t="b">
        <v>0</v>
      </c>
      <c r="H51" s="88" t="b">
        <v>0</v>
      </c>
      <c r="I51" s="88" t="b">
        <v>0</v>
      </c>
      <c r="J51" s="88" t="b">
        <v>1</v>
      </c>
      <c r="K51" s="88" t="b">
        <v>0</v>
      </c>
      <c r="L51" s="88" t="b">
        <v>0</v>
      </c>
    </row>
    <row r="52" spans="1:12" ht="15">
      <c r="A52" s="89" t="s">
        <v>1536</v>
      </c>
      <c r="B52" s="88" t="s">
        <v>1537</v>
      </c>
      <c r="C52" s="88">
        <v>91</v>
      </c>
      <c r="D52" s="112">
        <v>0.005692391114358818</v>
      </c>
      <c r="E52" s="112">
        <v>1.7330119727129871</v>
      </c>
      <c r="F52" s="88" t="s">
        <v>1543</v>
      </c>
      <c r="G52" s="88" t="b">
        <v>1</v>
      </c>
      <c r="H52" s="88" t="b">
        <v>0</v>
      </c>
      <c r="I52" s="88" t="b">
        <v>0</v>
      </c>
      <c r="J52" s="88" t="b">
        <v>0</v>
      </c>
      <c r="K52" s="88" t="b">
        <v>0</v>
      </c>
      <c r="L52" s="88" t="b">
        <v>0</v>
      </c>
    </row>
    <row r="53" spans="1:12" ht="15">
      <c r="A53" s="89" t="s">
        <v>1494</v>
      </c>
      <c r="B53" s="88" t="s">
        <v>1491</v>
      </c>
      <c r="C53" s="88">
        <v>189</v>
      </c>
      <c r="D53" s="112">
        <v>0</v>
      </c>
      <c r="E53" s="112">
        <v>1.2436580266386963</v>
      </c>
      <c r="F53" s="88" t="s">
        <v>1461</v>
      </c>
      <c r="G53" s="88" t="b">
        <v>0</v>
      </c>
      <c r="H53" s="88" t="b">
        <v>0</v>
      </c>
      <c r="I53" s="88" t="b">
        <v>0</v>
      </c>
      <c r="J53" s="88" t="b">
        <v>0</v>
      </c>
      <c r="K53" s="88" t="b">
        <v>0</v>
      </c>
      <c r="L53" s="88" t="b">
        <v>0</v>
      </c>
    </row>
    <row r="54" spans="1:12" ht="15">
      <c r="A54" s="89" t="s">
        <v>1497</v>
      </c>
      <c r="B54" s="88" t="s">
        <v>1498</v>
      </c>
      <c r="C54" s="88">
        <v>98</v>
      </c>
      <c r="D54" s="112">
        <v>0.00548530247078364</v>
      </c>
      <c r="E54" s="112">
        <v>1.6995899822884206</v>
      </c>
      <c r="F54" s="88" t="s">
        <v>1461</v>
      </c>
      <c r="G54" s="88" t="b">
        <v>0</v>
      </c>
      <c r="H54" s="88" t="b">
        <v>0</v>
      </c>
      <c r="I54" s="88" t="b">
        <v>0</v>
      </c>
      <c r="J54" s="88" t="b">
        <v>0</v>
      </c>
      <c r="K54" s="88" t="b">
        <v>0</v>
      </c>
      <c r="L54" s="88" t="b">
        <v>0</v>
      </c>
    </row>
    <row r="55" spans="1:12" ht="15">
      <c r="A55" s="89" t="s">
        <v>1498</v>
      </c>
      <c r="B55" s="88" t="s">
        <v>1493</v>
      </c>
      <c r="C55" s="88">
        <v>98</v>
      </c>
      <c r="D55" s="112">
        <v>0.00548530247078364</v>
      </c>
      <c r="E55" s="112">
        <v>1.4143542538076714</v>
      </c>
      <c r="F55" s="88" t="s">
        <v>1461</v>
      </c>
      <c r="G55" s="88" t="b">
        <v>0</v>
      </c>
      <c r="H55" s="88" t="b">
        <v>0</v>
      </c>
      <c r="I55" s="88" t="b">
        <v>0</v>
      </c>
      <c r="J55" s="88" t="b">
        <v>0</v>
      </c>
      <c r="K55" s="88" t="b">
        <v>0</v>
      </c>
      <c r="L55" s="88" t="b">
        <v>0</v>
      </c>
    </row>
    <row r="56" spans="1:12" ht="15">
      <c r="A56" s="89" t="s">
        <v>1493</v>
      </c>
      <c r="B56" s="88" t="s">
        <v>1494</v>
      </c>
      <c r="C56" s="88">
        <v>98</v>
      </c>
      <c r="D56" s="112">
        <v>0.00548530247078364</v>
      </c>
      <c r="E56" s="112">
        <v>1.129118525326922</v>
      </c>
      <c r="F56" s="88" t="s">
        <v>1461</v>
      </c>
      <c r="G56" s="88" t="b">
        <v>0</v>
      </c>
      <c r="H56" s="88" t="b">
        <v>0</v>
      </c>
      <c r="I56" s="88" t="b">
        <v>0</v>
      </c>
      <c r="J56" s="88" t="b">
        <v>0</v>
      </c>
      <c r="K56" s="88" t="b">
        <v>0</v>
      </c>
      <c r="L56" s="88" t="b">
        <v>0</v>
      </c>
    </row>
    <row r="57" spans="1:12" ht="15">
      <c r="A57" s="89" t="s">
        <v>1491</v>
      </c>
      <c r="B57" s="88" t="s">
        <v>1499</v>
      </c>
      <c r="C57" s="88">
        <v>98</v>
      </c>
      <c r="D57" s="112">
        <v>0.00548530247078364</v>
      </c>
      <c r="E57" s="112">
        <v>1.2436580266386963</v>
      </c>
      <c r="F57" s="88" t="s">
        <v>1461</v>
      </c>
      <c r="G57" s="88" t="b">
        <v>0</v>
      </c>
      <c r="H57" s="88" t="b">
        <v>0</v>
      </c>
      <c r="I57" s="88" t="b">
        <v>0</v>
      </c>
      <c r="J57" s="88" t="b">
        <v>0</v>
      </c>
      <c r="K57" s="88" t="b">
        <v>0</v>
      </c>
      <c r="L57" s="88" t="b">
        <v>0</v>
      </c>
    </row>
    <row r="58" spans="1:12" ht="15">
      <c r="A58" s="89" t="s">
        <v>1499</v>
      </c>
      <c r="B58" s="88" t="s">
        <v>1500</v>
      </c>
      <c r="C58" s="88">
        <v>98</v>
      </c>
      <c r="D58" s="112">
        <v>0.00548530247078364</v>
      </c>
      <c r="E58" s="112">
        <v>1.6995899822884206</v>
      </c>
      <c r="F58" s="88" t="s">
        <v>1461</v>
      </c>
      <c r="G58" s="88" t="b">
        <v>0</v>
      </c>
      <c r="H58" s="88" t="b">
        <v>0</v>
      </c>
      <c r="I58" s="88" t="b">
        <v>0</v>
      </c>
      <c r="J58" s="88" t="b">
        <v>0</v>
      </c>
      <c r="K58" s="88" t="b">
        <v>0</v>
      </c>
      <c r="L58" s="88" t="b">
        <v>0</v>
      </c>
    </row>
    <row r="59" spans="1:12" ht="15">
      <c r="A59" s="89" t="s">
        <v>1500</v>
      </c>
      <c r="B59" s="88" t="s">
        <v>1501</v>
      </c>
      <c r="C59" s="88">
        <v>98</v>
      </c>
      <c r="D59" s="112">
        <v>0.00548530247078364</v>
      </c>
      <c r="E59" s="112">
        <v>1.6995899822884206</v>
      </c>
      <c r="F59" s="88" t="s">
        <v>1461</v>
      </c>
      <c r="G59" s="88" t="b">
        <v>0</v>
      </c>
      <c r="H59" s="88" t="b">
        <v>0</v>
      </c>
      <c r="I59" s="88" t="b">
        <v>0</v>
      </c>
      <c r="J59" s="88" t="b">
        <v>0</v>
      </c>
      <c r="K59" s="88" t="b">
        <v>0</v>
      </c>
      <c r="L59" s="88" t="b">
        <v>0</v>
      </c>
    </row>
    <row r="60" spans="1:12" ht="15">
      <c r="A60" s="89" t="s">
        <v>1501</v>
      </c>
      <c r="B60" s="88" t="s">
        <v>1502</v>
      </c>
      <c r="C60" s="88">
        <v>98</v>
      </c>
      <c r="D60" s="112">
        <v>0.00548530247078364</v>
      </c>
      <c r="E60" s="112">
        <v>1.6995899822884206</v>
      </c>
      <c r="F60" s="88" t="s">
        <v>1461</v>
      </c>
      <c r="G60" s="88" t="b">
        <v>0</v>
      </c>
      <c r="H60" s="88" t="b">
        <v>0</v>
      </c>
      <c r="I60" s="88" t="b">
        <v>0</v>
      </c>
      <c r="J60" s="88" t="b">
        <v>0</v>
      </c>
      <c r="K60" s="88" t="b">
        <v>0</v>
      </c>
      <c r="L60" s="88" t="b">
        <v>0</v>
      </c>
    </row>
    <row r="61" spans="1:12" ht="15">
      <c r="A61" s="89" t="s">
        <v>1502</v>
      </c>
      <c r="B61" s="88" t="s">
        <v>1503</v>
      </c>
      <c r="C61" s="88">
        <v>98</v>
      </c>
      <c r="D61" s="112">
        <v>0.00548530247078364</v>
      </c>
      <c r="E61" s="112">
        <v>1.6995899822884206</v>
      </c>
      <c r="F61" s="88" t="s">
        <v>1461</v>
      </c>
      <c r="G61" s="88" t="b">
        <v>0</v>
      </c>
      <c r="H61" s="88" t="b">
        <v>0</v>
      </c>
      <c r="I61" s="88" t="b">
        <v>0</v>
      </c>
      <c r="J61" s="88" t="b">
        <v>0</v>
      </c>
      <c r="K61" s="88" t="b">
        <v>0</v>
      </c>
      <c r="L61" s="88" t="b">
        <v>0</v>
      </c>
    </row>
    <row r="62" spans="1:12" ht="15">
      <c r="A62" s="89" t="s">
        <v>1503</v>
      </c>
      <c r="B62" s="88" t="s">
        <v>1504</v>
      </c>
      <c r="C62" s="88">
        <v>98</v>
      </c>
      <c r="D62" s="112">
        <v>0.00548530247078364</v>
      </c>
      <c r="E62" s="112">
        <v>1.6995899822884206</v>
      </c>
      <c r="F62" s="88" t="s">
        <v>1461</v>
      </c>
      <c r="G62" s="88" t="b">
        <v>0</v>
      </c>
      <c r="H62" s="88" t="b">
        <v>0</v>
      </c>
      <c r="I62" s="88" t="b">
        <v>0</v>
      </c>
      <c r="J62" s="88" t="b">
        <v>0</v>
      </c>
      <c r="K62" s="88" t="b">
        <v>0</v>
      </c>
      <c r="L62" s="88" t="b">
        <v>0</v>
      </c>
    </row>
    <row r="63" spans="1:12" ht="15">
      <c r="A63" s="89" t="s">
        <v>1504</v>
      </c>
      <c r="B63" s="88" t="s">
        <v>1495</v>
      </c>
      <c r="C63" s="88">
        <v>98</v>
      </c>
      <c r="D63" s="112">
        <v>0.00548530247078364</v>
      </c>
      <c r="E63" s="112">
        <v>1.4143542538076714</v>
      </c>
      <c r="F63" s="88" t="s">
        <v>1461</v>
      </c>
      <c r="G63" s="88" t="b">
        <v>0</v>
      </c>
      <c r="H63" s="88" t="b">
        <v>0</v>
      </c>
      <c r="I63" s="88" t="b">
        <v>0</v>
      </c>
      <c r="J63" s="88" t="b">
        <v>0</v>
      </c>
      <c r="K63" s="88" t="b">
        <v>0</v>
      </c>
      <c r="L63" s="88" t="b">
        <v>0</v>
      </c>
    </row>
    <row r="64" spans="1:12" ht="15">
      <c r="A64" s="89" t="s">
        <v>1495</v>
      </c>
      <c r="B64" s="88" t="s">
        <v>1505</v>
      </c>
      <c r="C64" s="88">
        <v>98</v>
      </c>
      <c r="D64" s="112">
        <v>0.00548530247078364</v>
      </c>
      <c r="E64" s="112">
        <v>1.4143542538076714</v>
      </c>
      <c r="F64" s="88" t="s">
        <v>1461</v>
      </c>
      <c r="G64" s="88" t="b">
        <v>0</v>
      </c>
      <c r="H64" s="88" t="b">
        <v>0</v>
      </c>
      <c r="I64" s="88" t="b">
        <v>0</v>
      </c>
      <c r="J64" s="88" t="b">
        <v>0</v>
      </c>
      <c r="K64" s="88" t="b">
        <v>0</v>
      </c>
      <c r="L64" s="88" t="b">
        <v>0</v>
      </c>
    </row>
    <row r="65" spans="1:12" ht="15">
      <c r="A65" s="89" t="s">
        <v>1505</v>
      </c>
      <c r="B65" s="88" t="s">
        <v>1506</v>
      </c>
      <c r="C65" s="88">
        <v>98</v>
      </c>
      <c r="D65" s="112">
        <v>0.00548530247078364</v>
      </c>
      <c r="E65" s="112">
        <v>1.6995899822884206</v>
      </c>
      <c r="F65" s="88" t="s">
        <v>1461</v>
      </c>
      <c r="G65" s="88" t="b">
        <v>0</v>
      </c>
      <c r="H65" s="88" t="b">
        <v>0</v>
      </c>
      <c r="I65" s="88" t="b">
        <v>0</v>
      </c>
      <c r="J65" s="88" t="b">
        <v>0</v>
      </c>
      <c r="K65" s="88" t="b">
        <v>0</v>
      </c>
      <c r="L65" s="88" t="b">
        <v>0</v>
      </c>
    </row>
    <row r="66" spans="1:12" ht="15">
      <c r="A66" s="89" t="s">
        <v>1506</v>
      </c>
      <c r="B66" s="88" t="s">
        <v>1507</v>
      </c>
      <c r="C66" s="88">
        <v>98</v>
      </c>
      <c r="D66" s="112">
        <v>0.00548530247078364</v>
      </c>
      <c r="E66" s="112">
        <v>1.6995899822884206</v>
      </c>
      <c r="F66" s="88" t="s">
        <v>1461</v>
      </c>
      <c r="G66" s="88" t="b">
        <v>0</v>
      </c>
      <c r="H66" s="88" t="b">
        <v>0</v>
      </c>
      <c r="I66" s="88" t="b">
        <v>0</v>
      </c>
      <c r="J66" s="88" t="b">
        <v>0</v>
      </c>
      <c r="K66" s="88" t="b">
        <v>0</v>
      </c>
      <c r="L66" s="88" t="b">
        <v>0</v>
      </c>
    </row>
    <row r="67" spans="1:12" ht="15">
      <c r="A67" s="89" t="s">
        <v>1507</v>
      </c>
      <c r="B67" s="88" t="s">
        <v>1496</v>
      </c>
      <c r="C67" s="88">
        <v>98</v>
      </c>
      <c r="D67" s="112">
        <v>0.00548530247078364</v>
      </c>
      <c r="E67" s="112">
        <v>1.4143542538076714</v>
      </c>
      <c r="F67" s="88" t="s">
        <v>1461</v>
      </c>
      <c r="G67" s="88" t="b">
        <v>0</v>
      </c>
      <c r="H67" s="88" t="b">
        <v>0</v>
      </c>
      <c r="I67" s="88" t="b">
        <v>0</v>
      </c>
      <c r="J67" s="88" t="b">
        <v>1</v>
      </c>
      <c r="K67" s="88" t="b">
        <v>0</v>
      </c>
      <c r="L67" s="88" t="b">
        <v>0</v>
      </c>
    </row>
    <row r="68" spans="1:12" ht="15">
      <c r="A68" s="89" t="s">
        <v>1496</v>
      </c>
      <c r="B68" s="88" t="s">
        <v>1508</v>
      </c>
      <c r="C68" s="88">
        <v>98</v>
      </c>
      <c r="D68" s="112">
        <v>0.00548530247078364</v>
      </c>
      <c r="E68" s="112">
        <v>1.4143542538076714</v>
      </c>
      <c r="F68" s="88" t="s">
        <v>1461</v>
      </c>
      <c r="G68" s="88" t="b">
        <v>1</v>
      </c>
      <c r="H68" s="88" t="b">
        <v>0</v>
      </c>
      <c r="I68" s="88" t="b">
        <v>0</v>
      </c>
      <c r="J68" s="88" t="b">
        <v>0</v>
      </c>
      <c r="K68" s="88" t="b">
        <v>0</v>
      </c>
      <c r="L68" s="88" t="b">
        <v>0</v>
      </c>
    </row>
    <row r="69" spans="1:12" ht="15">
      <c r="A69" s="89" t="s">
        <v>1508</v>
      </c>
      <c r="B69" s="88" t="s">
        <v>1509</v>
      </c>
      <c r="C69" s="88">
        <v>98</v>
      </c>
      <c r="D69" s="112">
        <v>0.00548530247078364</v>
      </c>
      <c r="E69" s="112">
        <v>1.6995899822884206</v>
      </c>
      <c r="F69" s="88" t="s">
        <v>1461</v>
      </c>
      <c r="G69" s="88" t="b">
        <v>0</v>
      </c>
      <c r="H69" s="88" t="b">
        <v>0</v>
      </c>
      <c r="I69" s="88" t="b">
        <v>0</v>
      </c>
      <c r="J69" s="88" t="b">
        <v>0</v>
      </c>
      <c r="K69" s="88" t="b">
        <v>0</v>
      </c>
      <c r="L69" s="88" t="b">
        <v>0</v>
      </c>
    </row>
    <row r="70" spans="1:12" ht="15">
      <c r="A70" s="89" t="s">
        <v>1509</v>
      </c>
      <c r="B70" s="88" t="s">
        <v>1510</v>
      </c>
      <c r="C70" s="88">
        <v>98</v>
      </c>
      <c r="D70" s="112">
        <v>0.00548530247078364</v>
      </c>
      <c r="E70" s="112">
        <v>1.6995899822884206</v>
      </c>
      <c r="F70" s="88" t="s">
        <v>1461</v>
      </c>
      <c r="G70" s="88" t="b">
        <v>0</v>
      </c>
      <c r="H70" s="88" t="b">
        <v>0</v>
      </c>
      <c r="I70" s="88" t="b">
        <v>0</v>
      </c>
      <c r="J70" s="88" t="b">
        <v>0</v>
      </c>
      <c r="K70" s="88" t="b">
        <v>0</v>
      </c>
      <c r="L70" s="88" t="b">
        <v>0</v>
      </c>
    </row>
    <row r="71" spans="1:12" ht="15">
      <c r="A71" s="89" t="s">
        <v>1510</v>
      </c>
      <c r="B71" s="88" t="s">
        <v>1492</v>
      </c>
      <c r="C71" s="88">
        <v>98</v>
      </c>
      <c r="D71" s="112">
        <v>0.00548530247078364</v>
      </c>
      <c r="E71" s="112">
        <v>1.3985599866244396</v>
      </c>
      <c r="F71" s="88" t="s">
        <v>1461</v>
      </c>
      <c r="G71" s="88" t="b">
        <v>0</v>
      </c>
      <c r="H71" s="88" t="b">
        <v>0</v>
      </c>
      <c r="I71" s="88" t="b">
        <v>0</v>
      </c>
      <c r="J71" s="88" t="b">
        <v>0</v>
      </c>
      <c r="K71" s="88" t="b">
        <v>0</v>
      </c>
      <c r="L71" s="88" t="b">
        <v>0</v>
      </c>
    </row>
    <row r="72" spans="1:12" ht="15">
      <c r="A72" s="89" t="s">
        <v>1492</v>
      </c>
      <c r="B72" s="88" t="s">
        <v>1511</v>
      </c>
      <c r="C72" s="88">
        <v>98</v>
      </c>
      <c r="D72" s="112">
        <v>0.00548530247078364</v>
      </c>
      <c r="E72" s="112">
        <v>1.3985599866244396</v>
      </c>
      <c r="F72" s="88" t="s">
        <v>1461</v>
      </c>
      <c r="G72" s="88" t="b">
        <v>0</v>
      </c>
      <c r="H72" s="88" t="b">
        <v>0</v>
      </c>
      <c r="I72" s="88" t="b">
        <v>0</v>
      </c>
      <c r="J72" s="88" t="b">
        <v>0</v>
      </c>
      <c r="K72" s="88" t="b">
        <v>0</v>
      </c>
      <c r="L72" s="88" t="b">
        <v>0</v>
      </c>
    </row>
    <row r="73" spans="1:12" ht="15">
      <c r="A73" s="89" t="s">
        <v>1511</v>
      </c>
      <c r="B73" s="88" t="s">
        <v>1492</v>
      </c>
      <c r="C73" s="88">
        <v>98</v>
      </c>
      <c r="D73" s="112">
        <v>0.00548530247078364</v>
      </c>
      <c r="E73" s="112">
        <v>1.3985599866244396</v>
      </c>
      <c r="F73" s="88" t="s">
        <v>1461</v>
      </c>
      <c r="G73" s="88" t="b">
        <v>0</v>
      </c>
      <c r="H73" s="88" t="b">
        <v>0</v>
      </c>
      <c r="I73" s="88" t="b">
        <v>0</v>
      </c>
      <c r="J73" s="88" t="b">
        <v>0</v>
      </c>
      <c r="K73" s="88" t="b">
        <v>0</v>
      </c>
      <c r="L73" s="88" t="b">
        <v>0</v>
      </c>
    </row>
    <row r="74" spans="1:12" ht="15">
      <c r="A74" s="89" t="s">
        <v>1492</v>
      </c>
      <c r="B74" s="88" t="s">
        <v>1512</v>
      </c>
      <c r="C74" s="88">
        <v>98</v>
      </c>
      <c r="D74" s="112">
        <v>0.00548530247078364</v>
      </c>
      <c r="E74" s="112">
        <v>1.3985599866244396</v>
      </c>
      <c r="F74" s="88" t="s">
        <v>1461</v>
      </c>
      <c r="G74" s="88" t="b">
        <v>0</v>
      </c>
      <c r="H74" s="88" t="b">
        <v>0</v>
      </c>
      <c r="I74" s="88" t="b">
        <v>0</v>
      </c>
      <c r="J74" s="88" t="b">
        <v>0</v>
      </c>
      <c r="K74" s="88" t="b">
        <v>0</v>
      </c>
      <c r="L74" s="88" t="b">
        <v>0</v>
      </c>
    </row>
    <row r="75" spans="1:12" ht="15">
      <c r="A75" s="89" t="s">
        <v>1512</v>
      </c>
      <c r="B75" s="88" t="s">
        <v>1513</v>
      </c>
      <c r="C75" s="88">
        <v>98</v>
      </c>
      <c r="D75" s="112">
        <v>0.00548530247078364</v>
      </c>
      <c r="E75" s="112">
        <v>1.6995899822884206</v>
      </c>
      <c r="F75" s="88" t="s">
        <v>1461</v>
      </c>
      <c r="G75" s="88" t="b">
        <v>0</v>
      </c>
      <c r="H75" s="88" t="b">
        <v>0</v>
      </c>
      <c r="I75" s="88" t="b">
        <v>0</v>
      </c>
      <c r="J75" s="88" t="b">
        <v>0</v>
      </c>
      <c r="K75" s="88" t="b">
        <v>0</v>
      </c>
      <c r="L75" s="88" t="b">
        <v>0</v>
      </c>
    </row>
    <row r="76" spans="1:12" ht="15">
      <c r="A76" s="89" t="s">
        <v>1513</v>
      </c>
      <c r="B76" s="88" t="s">
        <v>1514</v>
      </c>
      <c r="C76" s="88">
        <v>98</v>
      </c>
      <c r="D76" s="112">
        <v>0.00548530247078364</v>
      </c>
      <c r="E76" s="112">
        <v>1.6995899822884206</v>
      </c>
      <c r="F76" s="88" t="s">
        <v>1461</v>
      </c>
      <c r="G76" s="88" t="b">
        <v>0</v>
      </c>
      <c r="H76" s="88" t="b">
        <v>0</v>
      </c>
      <c r="I76" s="88" t="b">
        <v>0</v>
      </c>
      <c r="J76" s="88" t="b">
        <v>0</v>
      </c>
      <c r="K76" s="88" t="b">
        <v>0</v>
      </c>
      <c r="L76" s="88" t="b">
        <v>0</v>
      </c>
    </row>
    <row r="77" spans="1:12" ht="15">
      <c r="A77" s="89" t="s">
        <v>1514</v>
      </c>
      <c r="B77" s="88" t="s">
        <v>1515</v>
      </c>
      <c r="C77" s="88">
        <v>98</v>
      </c>
      <c r="D77" s="112">
        <v>0.00548530247078364</v>
      </c>
      <c r="E77" s="112">
        <v>1.6995899822884206</v>
      </c>
      <c r="F77" s="88" t="s">
        <v>1461</v>
      </c>
      <c r="G77" s="88" t="b">
        <v>0</v>
      </c>
      <c r="H77" s="88" t="b">
        <v>0</v>
      </c>
      <c r="I77" s="88" t="b">
        <v>0</v>
      </c>
      <c r="J77" s="88" t="b">
        <v>0</v>
      </c>
      <c r="K77" s="88" t="b">
        <v>0</v>
      </c>
      <c r="L77" s="88" t="b">
        <v>0</v>
      </c>
    </row>
    <row r="78" spans="1:12" ht="15">
      <c r="A78" s="89" t="s">
        <v>1516</v>
      </c>
      <c r="B78" s="88" t="s">
        <v>1491</v>
      </c>
      <c r="C78" s="88">
        <v>91</v>
      </c>
      <c r="D78" s="112">
        <v>0.005668221640216974</v>
      </c>
      <c r="E78" s="112">
        <v>1.2436580266386963</v>
      </c>
      <c r="F78" s="88" t="s">
        <v>1461</v>
      </c>
      <c r="G78" s="88" t="b">
        <v>0</v>
      </c>
      <c r="H78" s="88" t="b">
        <v>0</v>
      </c>
      <c r="I78" s="88" t="b">
        <v>0</v>
      </c>
      <c r="J78" s="88" t="b">
        <v>0</v>
      </c>
      <c r="K78" s="88" t="b">
        <v>0</v>
      </c>
      <c r="L78" s="88" t="b">
        <v>0</v>
      </c>
    </row>
    <row r="79" spans="1:12" ht="15">
      <c r="A79" s="89" t="s">
        <v>1491</v>
      </c>
      <c r="B79" s="88" t="s">
        <v>1517</v>
      </c>
      <c r="C79" s="88">
        <v>91</v>
      </c>
      <c r="D79" s="112">
        <v>0.005668221640216974</v>
      </c>
      <c r="E79" s="112">
        <v>1.2436580266386963</v>
      </c>
      <c r="F79" s="88" t="s">
        <v>1461</v>
      </c>
      <c r="G79" s="88" t="b">
        <v>0</v>
      </c>
      <c r="H79" s="88" t="b">
        <v>0</v>
      </c>
      <c r="I79" s="88" t="b">
        <v>0</v>
      </c>
      <c r="J79" s="88" t="b">
        <v>0</v>
      </c>
      <c r="K79" s="88" t="b">
        <v>0</v>
      </c>
      <c r="L79" s="88" t="b">
        <v>0</v>
      </c>
    </row>
    <row r="80" spans="1:12" ht="15">
      <c r="A80" s="89" t="s">
        <v>1517</v>
      </c>
      <c r="B80" s="88" t="s">
        <v>1493</v>
      </c>
      <c r="C80" s="88">
        <v>91</v>
      </c>
      <c r="D80" s="112">
        <v>0.005668221640216974</v>
      </c>
      <c r="E80" s="112">
        <v>1.4143542538076714</v>
      </c>
      <c r="F80" s="88" t="s">
        <v>1461</v>
      </c>
      <c r="G80" s="88" t="b">
        <v>0</v>
      </c>
      <c r="H80" s="88" t="b">
        <v>0</v>
      </c>
      <c r="I80" s="88" t="b">
        <v>0</v>
      </c>
      <c r="J80" s="88" t="b">
        <v>0</v>
      </c>
      <c r="K80" s="88" t="b">
        <v>0</v>
      </c>
      <c r="L80" s="88" t="b">
        <v>0</v>
      </c>
    </row>
    <row r="81" spans="1:12" ht="15">
      <c r="A81" s="89" t="s">
        <v>1493</v>
      </c>
      <c r="B81" s="88" t="s">
        <v>1518</v>
      </c>
      <c r="C81" s="88">
        <v>91</v>
      </c>
      <c r="D81" s="112">
        <v>0.005668221640216974</v>
      </c>
      <c r="E81" s="112">
        <v>1.4143542538076714</v>
      </c>
      <c r="F81" s="88" t="s">
        <v>1461</v>
      </c>
      <c r="G81" s="88" t="b">
        <v>0</v>
      </c>
      <c r="H81" s="88" t="b">
        <v>0</v>
      </c>
      <c r="I81" s="88" t="b">
        <v>0</v>
      </c>
      <c r="J81" s="88" t="b">
        <v>0</v>
      </c>
      <c r="K81" s="88" t="b">
        <v>0</v>
      </c>
      <c r="L81" s="88" t="b">
        <v>0</v>
      </c>
    </row>
    <row r="82" spans="1:12" ht="15">
      <c r="A82" s="89" t="s">
        <v>1518</v>
      </c>
      <c r="B82" s="88" t="s">
        <v>1519</v>
      </c>
      <c r="C82" s="88">
        <v>91</v>
      </c>
      <c r="D82" s="112">
        <v>0.005668221640216974</v>
      </c>
      <c r="E82" s="112">
        <v>1.7317746656598219</v>
      </c>
      <c r="F82" s="88" t="s">
        <v>1461</v>
      </c>
      <c r="G82" s="88" t="b">
        <v>0</v>
      </c>
      <c r="H82" s="88" t="b">
        <v>0</v>
      </c>
      <c r="I82" s="88" t="b">
        <v>0</v>
      </c>
      <c r="J82" s="88" t="b">
        <v>0</v>
      </c>
      <c r="K82" s="88" t="b">
        <v>0</v>
      </c>
      <c r="L82" s="88" t="b">
        <v>0</v>
      </c>
    </row>
    <row r="83" spans="1:12" ht="15">
      <c r="A83" s="89" t="s">
        <v>1519</v>
      </c>
      <c r="B83" s="88" t="s">
        <v>1520</v>
      </c>
      <c r="C83" s="88">
        <v>91</v>
      </c>
      <c r="D83" s="112">
        <v>0.005668221640216974</v>
      </c>
      <c r="E83" s="112">
        <v>1.7317746656598219</v>
      </c>
      <c r="F83" s="88" t="s">
        <v>1461</v>
      </c>
      <c r="G83" s="88" t="b">
        <v>0</v>
      </c>
      <c r="H83" s="88" t="b">
        <v>0</v>
      </c>
      <c r="I83" s="88" t="b">
        <v>0</v>
      </c>
      <c r="J83" s="88" t="b">
        <v>0</v>
      </c>
      <c r="K83" s="88" t="b">
        <v>0</v>
      </c>
      <c r="L83" s="88" t="b">
        <v>0</v>
      </c>
    </row>
    <row r="84" spans="1:12" ht="15">
      <c r="A84" s="89" t="s">
        <v>1520</v>
      </c>
      <c r="B84" s="88" t="s">
        <v>1521</v>
      </c>
      <c r="C84" s="88">
        <v>91</v>
      </c>
      <c r="D84" s="112">
        <v>0.005668221640216974</v>
      </c>
      <c r="E84" s="112">
        <v>1.7317746656598219</v>
      </c>
      <c r="F84" s="88" t="s">
        <v>1461</v>
      </c>
      <c r="G84" s="88" t="b">
        <v>0</v>
      </c>
      <c r="H84" s="88" t="b">
        <v>0</v>
      </c>
      <c r="I84" s="88" t="b">
        <v>0</v>
      </c>
      <c r="J84" s="88" t="b">
        <v>0</v>
      </c>
      <c r="K84" s="88" t="b">
        <v>0</v>
      </c>
      <c r="L84" s="88" t="b">
        <v>0</v>
      </c>
    </row>
    <row r="85" spans="1:12" ht="15">
      <c r="A85" s="89" t="s">
        <v>1521</v>
      </c>
      <c r="B85" s="88" t="s">
        <v>1495</v>
      </c>
      <c r="C85" s="88">
        <v>91</v>
      </c>
      <c r="D85" s="112">
        <v>0.005668221640216974</v>
      </c>
      <c r="E85" s="112">
        <v>1.4143542538076714</v>
      </c>
      <c r="F85" s="88" t="s">
        <v>1461</v>
      </c>
      <c r="G85" s="88" t="b">
        <v>0</v>
      </c>
      <c r="H85" s="88" t="b">
        <v>0</v>
      </c>
      <c r="I85" s="88" t="b">
        <v>0</v>
      </c>
      <c r="J85" s="88" t="b">
        <v>0</v>
      </c>
      <c r="K85" s="88" t="b">
        <v>0</v>
      </c>
      <c r="L85" s="88" t="b">
        <v>0</v>
      </c>
    </row>
    <row r="86" spans="1:12" ht="15">
      <c r="A86" s="89" t="s">
        <v>1495</v>
      </c>
      <c r="B86" s="88" t="s">
        <v>1522</v>
      </c>
      <c r="C86" s="88">
        <v>91</v>
      </c>
      <c r="D86" s="112">
        <v>0.005668221640216974</v>
      </c>
      <c r="E86" s="112">
        <v>1.4143542538076714</v>
      </c>
      <c r="F86" s="88" t="s">
        <v>1461</v>
      </c>
      <c r="G86" s="88" t="b">
        <v>0</v>
      </c>
      <c r="H86" s="88" t="b">
        <v>0</v>
      </c>
      <c r="I86" s="88" t="b">
        <v>0</v>
      </c>
      <c r="J86" s="88" t="b">
        <v>0</v>
      </c>
      <c r="K86" s="88" t="b">
        <v>0</v>
      </c>
      <c r="L86" s="88" t="b">
        <v>0</v>
      </c>
    </row>
    <row r="87" spans="1:12" ht="15">
      <c r="A87" s="89" t="s">
        <v>1522</v>
      </c>
      <c r="B87" s="88" t="s">
        <v>1523</v>
      </c>
      <c r="C87" s="88">
        <v>91</v>
      </c>
      <c r="D87" s="112">
        <v>0.005668221640216974</v>
      </c>
      <c r="E87" s="112">
        <v>1.7317746656598219</v>
      </c>
      <c r="F87" s="88" t="s">
        <v>1461</v>
      </c>
      <c r="G87" s="88" t="b">
        <v>0</v>
      </c>
      <c r="H87" s="88" t="b">
        <v>0</v>
      </c>
      <c r="I87" s="88" t="b">
        <v>0</v>
      </c>
      <c r="J87" s="88" t="b">
        <v>0</v>
      </c>
      <c r="K87" s="88" t="b">
        <v>0</v>
      </c>
      <c r="L87" s="88" t="b">
        <v>0</v>
      </c>
    </row>
    <row r="88" spans="1:12" ht="15">
      <c r="A88" s="89" t="s">
        <v>1523</v>
      </c>
      <c r="B88" s="88" t="s">
        <v>1524</v>
      </c>
      <c r="C88" s="88">
        <v>91</v>
      </c>
      <c r="D88" s="112">
        <v>0.005668221640216974</v>
      </c>
      <c r="E88" s="112">
        <v>1.7317746656598219</v>
      </c>
      <c r="F88" s="88" t="s">
        <v>1461</v>
      </c>
      <c r="G88" s="88" t="b">
        <v>0</v>
      </c>
      <c r="H88" s="88" t="b">
        <v>0</v>
      </c>
      <c r="I88" s="88" t="b">
        <v>0</v>
      </c>
      <c r="J88" s="88" t="b">
        <v>0</v>
      </c>
      <c r="K88" s="88" t="b">
        <v>0</v>
      </c>
      <c r="L88" s="88" t="b">
        <v>0</v>
      </c>
    </row>
    <row r="89" spans="1:12" ht="15">
      <c r="A89" s="89" t="s">
        <v>1524</v>
      </c>
      <c r="B89" s="88" t="s">
        <v>1525</v>
      </c>
      <c r="C89" s="88">
        <v>91</v>
      </c>
      <c r="D89" s="112">
        <v>0.005668221640216974</v>
      </c>
      <c r="E89" s="112">
        <v>1.7317746656598219</v>
      </c>
      <c r="F89" s="88" t="s">
        <v>1461</v>
      </c>
      <c r="G89" s="88" t="b">
        <v>0</v>
      </c>
      <c r="H89" s="88" t="b">
        <v>0</v>
      </c>
      <c r="I89" s="88" t="b">
        <v>0</v>
      </c>
      <c r="J89" s="88" t="b">
        <v>0</v>
      </c>
      <c r="K89" s="88" t="b">
        <v>0</v>
      </c>
      <c r="L89" s="88" t="b">
        <v>0</v>
      </c>
    </row>
    <row r="90" spans="1:12" ht="15">
      <c r="A90" s="89" t="s">
        <v>1525</v>
      </c>
      <c r="B90" s="88" t="s">
        <v>1526</v>
      </c>
      <c r="C90" s="88">
        <v>91</v>
      </c>
      <c r="D90" s="112">
        <v>0.005668221640216974</v>
      </c>
      <c r="E90" s="112">
        <v>1.7317746656598219</v>
      </c>
      <c r="F90" s="88" t="s">
        <v>1461</v>
      </c>
      <c r="G90" s="88" t="b">
        <v>0</v>
      </c>
      <c r="H90" s="88" t="b">
        <v>0</v>
      </c>
      <c r="I90" s="88" t="b">
        <v>0</v>
      </c>
      <c r="J90" s="88" t="b">
        <v>0</v>
      </c>
      <c r="K90" s="88" t="b">
        <v>0</v>
      </c>
      <c r="L90" s="88" t="b">
        <v>0</v>
      </c>
    </row>
    <row r="91" spans="1:12" ht="15">
      <c r="A91" s="89" t="s">
        <v>1526</v>
      </c>
      <c r="B91" s="88" t="s">
        <v>1527</v>
      </c>
      <c r="C91" s="88">
        <v>91</v>
      </c>
      <c r="D91" s="112">
        <v>0.005668221640216974</v>
      </c>
      <c r="E91" s="112">
        <v>1.7317746656598219</v>
      </c>
      <c r="F91" s="88" t="s">
        <v>1461</v>
      </c>
      <c r="G91" s="88" t="b">
        <v>0</v>
      </c>
      <c r="H91" s="88" t="b">
        <v>0</v>
      </c>
      <c r="I91" s="88" t="b">
        <v>0</v>
      </c>
      <c r="J91" s="88" t="b">
        <v>0</v>
      </c>
      <c r="K91" s="88" t="b">
        <v>0</v>
      </c>
      <c r="L91" s="88" t="b">
        <v>0</v>
      </c>
    </row>
    <row r="92" spans="1:12" ht="15">
      <c r="A92" s="89" t="s">
        <v>1527</v>
      </c>
      <c r="B92" s="88" t="s">
        <v>1528</v>
      </c>
      <c r="C92" s="88">
        <v>91</v>
      </c>
      <c r="D92" s="112">
        <v>0.005668221640216974</v>
      </c>
      <c r="E92" s="112">
        <v>1.7317746656598219</v>
      </c>
      <c r="F92" s="88" t="s">
        <v>1461</v>
      </c>
      <c r="G92" s="88" t="b">
        <v>0</v>
      </c>
      <c r="H92" s="88" t="b">
        <v>0</v>
      </c>
      <c r="I92" s="88" t="b">
        <v>0</v>
      </c>
      <c r="J92" s="88" t="b">
        <v>0</v>
      </c>
      <c r="K92" s="88" t="b">
        <v>0</v>
      </c>
      <c r="L92" s="88" t="b">
        <v>0</v>
      </c>
    </row>
    <row r="93" spans="1:12" ht="15">
      <c r="A93" s="89" t="s">
        <v>1528</v>
      </c>
      <c r="B93" s="88" t="s">
        <v>1529</v>
      </c>
      <c r="C93" s="88">
        <v>91</v>
      </c>
      <c r="D93" s="112">
        <v>0.005668221640216974</v>
      </c>
      <c r="E93" s="112">
        <v>1.7317746656598219</v>
      </c>
      <c r="F93" s="88" t="s">
        <v>1461</v>
      </c>
      <c r="G93" s="88" t="b">
        <v>0</v>
      </c>
      <c r="H93" s="88" t="b">
        <v>0</v>
      </c>
      <c r="I93" s="88" t="b">
        <v>0</v>
      </c>
      <c r="J93" s="88" t="b">
        <v>0</v>
      </c>
      <c r="K93" s="88" t="b">
        <v>0</v>
      </c>
      <c r="L93" s="88" t="b">
        <v>0</v>
      </c>
    </row>
    <row r="94" spans="1:12" ht="15">
      <c r="A94" s="89" t="s">
        <v>1529</v>
      </c>
      <c r="B94" s="88" t="s">
        <v>1530</v>
      </c>
      <c r="C94" s="88">
        <v>91</v>
      </c>
      <c r="D94" s="112">
        <v>0.005668221640216974</v>
      </c>
      <c r="E94" s="112">
        <v>1.7317746656598219</v>
      </c>
      <c r="F94" s="88" t="s">
        <v>1461</v>
      </c>
      <c r="G94" s="88" t="b">
        <v>0</v>
      </c>
      <c r="H94" s="88" t="b">
        <v>0</v>
      </c>
      <c r="I94" s="88" t="b">
        <v>0</v>
      </c>
      <c r="J94" s="88" t="b">
        <v>0</v>
      </c>
      <c r="K94" s="88" t="b">
        <v>0</v>
      </c>
      <c r="L94" s="88" t="b">
        <v>0</v>
      </c>
    </row>
    <row r="95" spans="1:12" ht="15">
      <c r="A95" s="89" t="s">
        <v>1530</v>
      </c>
      <c r="B95" s="88" t="s">
        <v>1531</v>
      </c>
      <c r="C95" s="88">
        <v>91</v>
      </c>
      <c r="D95" s="112">
        <v>0.005668221640216974</v>
      </c>
      <c r="E95" s="112">
        <v>1.7317746656598219</v>
      </c>
      <c r="F95" s="88" t="s">
        <v>1461</v>
      </c>
      <c r="G95" s="88" t="b">
        <v>0</v>
      </c>
      <c r="H95" s="88" t="b">
        <v>0</v>
      </c>
      <c r="I95" s="88" t="b">
        <v>0</v>
      </c>
      <c r="J95" s="88" t="b">
        <v>0</v>
      </c>
      <c r="K95" s="88" t="b">
        <v>0</v>
      </c>
      <c r="L95" s="88" t="b">
        <v>0</v>
      </c>
    </row>
    <row r="96" spans="1:12" ht="15">
      <c r="A96" s="89" t="s">
        <v>1531</v>
      </c>
      <c r="B96" s="88" t="s">
        <v>1494</v>
      </c>
      <c r="C96" s="88">
        <v>91</v>
      </c>
      <c r="D96" s="112">
        <v>0.005668221640216974</v>
      </c>
      <c r="E96" s="112">
        <v>1.4143542538076714</v>
      </c>
      <c r="F96" s="88" t="s">
        <v>1461</v>
      </c>
      <c r="G96" s="88" t="b">
        <v>0</v>
      </c>
      <c r="H96" s="88" t="b">
        <v>0</v>
      </c>
      <c r="I96" s="88" t="b">
        <v>0</v>
      </c>
      <c r="J96" s="88" t="b">
        <v>0</v>
      </c>
      <c r="K96" s="88" t="b">
        <v>0</v>
      </c>
      <c r="L96" s="88" t="b">
        <v>0</v>
      </c>
    </row>
    <row r="97" spans="1:12" ht="15">
      <c r="A97" s="89" t="s">
        <v>1491</v>
      </c>
      <c r="B97" s="88" t="s">
        <v>1496</v>
      </c>
      <c r="C97" s="88">
        <v>91</v>
      </c>
      <c r="D97" s="112">
        <v>0.005668221640216974</v>
      </c>
      <c r="E97" s="112">
        <v>0.9262376147865458</v>
      </c>
      <c r="F97" s="88" t="s">
        <v>1461</v>
      </c>
      <c r="G97" s="88" t="b">
        <v>0</v>
      </c>
      <c r="H97" s="88" t="b">
        <v>0</v>
      </c>
      <c r="I97" s="88" t="b">
        <v>0</v>
      </c>
      <c r="J97" s="88" t="b">
        <v>1</v>
      </c>
      <c r="K97" s="88" t="b">
        <v>0</v>
      </c>
      <c r="L97" s="88" t="b">
        <v>0</v>
      </c>
    </row>
    <row r="98" spans="1:12" ht="15">
      <c r="A98" s="89" t="s">
        <v>1496</v>
      </c>
      <c r="B98" s="88" t="s">
        <v>1532</v>
      </c>
      <c r="C98" s="88">
        <v>91</v>
      </c>
      <c r="D98" s="112">
        <v>0.005668221640216974</v>
      </c>
      <c r="E98" s="112">
        <v>1.4143542538076714</v>
      </c>
      <c r="F98" s="88" t="s">
        <v>1461</v>
      </c>
      <c r="G98" s="88" t="b">
        <v>1</v>
      </c>
      <c r="H98" s="88" t="b">
        <v>0</v>
      </c>
      <c r="I98" s="88" t="b">
        <v>0</v>
      </c>
      <c r="J98" s="88" t="b">
        <v>0</v>
      </c>
      <c r="K98" s="88" t="b">
        <v>0</v>
      </c>
      <c r="L98" s="88" t="b">
        <v>0</v>
      </c>
    </row>
    <row r="99" spans="1:12" ht="15">
      <c r="A99" s="89" t="s">
        <v>1532</v>
      </c>
      <c r="B99" s="88" t="s">
        <v>1533</v>
      </c>
      <c r="C99" s="88">
        <v>91</v>
      </c>
      <c r="D99" s="112">
        <v>0.005668221640216974</v>
      </c>
      <c r="E99" s="112">
        <v>1.7317746656598219</v>
      </c>
      <c r="F99" s="88" t="s">
        <v>1461</v>
      </c>
      <c r="G99" s="88" t="b">
        <v>0</v>
      </c>
      <c r="H99" s="88" t="b">
        <v>0</v>
      </c>
      <c r="I99" s="88" t="b">
        <v>0</v>
      </c>
      <c r="J99" s="88" t="b">
        <v>0</v>
      </c>
      <c r="K99" s="88" t="b">
        <v>0</v>
      </c>
      <c r="L99" s="88" t="b">
        <v>0</v>
      </c>
    </row>
    <row r="100" spans="1:12" ht="15">
      <c r="A100" s="89" t="s">
        <v>1533</v>
      </c>
      <c r="B100" s="88" t="s">
        <v>1534</v>
      </c>
      <c r="C100" s="88">
        <v>91</v>
      </c>
      <c r="D100" s="112">
        <v>0.005668221640216974</v>
      </c>
      <c r="E100" s="112">
        <v>1.7317746656598219</v>
      </c>
      <c r="F100" s="88" t="s">
        <v>1461</v>
      </c>
      <c r="G100" s="88" t="b">
        <v>0</v>
      </c>
      <c r="H100" s="88" t="b">
        <v>0</v>
      </c>
      <c r="I100" s="88" t="b">
        <v>0</v>
      </c>
      <c r="J100" s="88" t="b">
        <v>0</v>
      </c>
      <c r="K100" s="88" t="b">
        <v>0</v>
      </c>
      <c r="L100" s="88" t="b">
        <v>0</v>
      </c>
    </row>
    <row r="101" spans="1:12" ht="15">
      <c r="A101" s="89" t="s">
        <v>1534</v>
      </c>
      <c r="B101" s="88" t="s">
        <v>1535</v>
      </c>
      <c r="C101" s="88">
        <v>91</v>
      </c>
      <c r="D101" s="112">
        <v>0.005668221640216974</v>
      </c>
      <c r="E101" s="112">
        <v>1.7317746656598219</v>
      </c>
      <c r="F101" s="88" t="s">
        <v>1461</v>
      </c>
      <c r="G101" s="88" t="b">
        <v>0</v>
      </c>
      <c r="H101" s="88" t="b">
        <v>0</v>
      </c>
      <c r="I101" s="88" t="b">
        <v>0</v>
      </c>
      <c r="J101" s="88" t="b">
        <v>0</v>
      </c>
      <c r="K101" s="88" t="b">
        <v>0</v>
      </c>
      <c r="L101" s="88" t="b">
        <v>0</v>
      </c>
    </row>
    <row r="102" spans="1:12" ht="15">
      <c r="A102" s="89" t="s">
        <v>1535</v>
      </c>
      <c r="B102" s="88" t="s">
        <v>1536</v>
      </c>
      <c r="C102" s="88">
        <v>91</v>
      </c>
      <c r="D102" s="112">
        <v>0.005668221640216974</v>
      </c>
      <c r="E102" s="112">
        <v>1.7317746656598219</v>
      </c>
      <c r="F102" s="88" t="s">
        <v>1461</v>
      </c>
      <c r="G102" s="88" t="b">
        <v>0</v>
      </c>
      <c r="H102" s="88" t="b">
        <v>0</v>
      </c>
      <c r="I102" s="88" t="b">
        <v>0</v>
      </c>
      <c r="J102" s="88" t="b">
        <v>1</v>
      </c>
      <c r="K102" s="88" t="b">
        <v>0</v>
      </c>
      <c r="L102" s="88" t="b">
        <v>0</v>
      </c>
    </row>
    <row r="103" spans="1:12" ht="15">
      <c r="A103" s="89" t="s">
        <v>1536</v>
      </c>
      <c r="B103" s="88" t="s">
        <v>1537</v>
      </c>
      <c r="C103" s="88">
        <v>91</v>
      </c>
      <c r="D103" s="112">
        <v>0.005668221640216974</v>
      </c>
      <c r="E103" s="112">
        <v>1.7317746656598219</v>
      </c>
      <c r="F103" s="88" t="s">
        <v>1461</v>
      </c>
      <c r="G103" s="88" t="b">
        <v>1</v>
      </c>
      <c r="H103" s="88" t="b">
        <v>0</v>
      </c>
      <c r="I103" s="88" t="b">
        <v>0</v>
      </c>
      <c r="J103" s="88" t="b">
        <v>0</v>
      </c>
      <c r="K103" s="88" t="b">
        <v>0</v>
      </c>
      <c r="L10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0FE5AC-6AB0-40D3-A910-847DF4D42B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2020-10-24T23:17:30Z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